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workbookAlgorithmName="SHA-512" workbookHashValue="j1tpQAMzEP218N2SKlWIQRFfcmMGDDSFx70u8/dk24gRg5oZUknxVZwBb1nwutQ9Pbzr5TZhKFQfIIjrpDWKHQ==" workbookSaltValue="aUnDE0f+ZhH8/Rd+c6SxAg==" workbookSpinCount="100000" lockStructure="1"/>
  <bookViews>
    <workbookView xWindow="0" yWindow="0" windowWidth="23700" windowHeight="6570" tabRatio="906"/>
  </bookViews>
  <sheets>
    <sheet name="TITLE PAGE" sheetId="1" r:id="rId1"/>
    <sheet name="WRZ summary" sheetId="2" r:id="rId2"/>
    <sheet name="1. BL Licences" sheetId="3" state="hidden" r:id="rId3"/>
    <sheet name="2. BL Supply" sheetId="4" r:id="rId4"/>
    <sheet name="3. BL Demand" sheetId="5" r:id="rId5"/>
    <sheet name="4. BL SDB" sheetId="6" r:id="rId6"/>
    <sheet name="5. Feasible Options " sheetId="14" r:id="rId7"/>
    <sheet name="6. Preferred (Scenario Yr)" sheetId="8" r:id="rId8"/>
    <sheet name="7. FP Supply" sheetId="9" r:id="rId9"/>
    <sheet name="8. FP Demand" sheetId="10" r:id="rId10"/>
    <sheet name="9. FP SDB" sheetId="11" r:id="rId11"/>
    <sheet name="10. Drought plan links" sheetId="13" r:id="rId12"/>
  </sheets>
  <externalReferences>
    <externalReference r:id="rId13"/>
  </externalReferences>
  <definedNames>
    <definedName name="Source_Types">'[1]WRP1a BL Licences'!$C$1001:$C$1004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8" i="14" l="1"/>
  <c r="M146" i="14"/>
  <c r="DW158" i="14"/>
  <c r="DV158" i="14"/>
  <c r="DU158" i="14"/>
  <c r="DT158" i="14"/>
  <c r="DS158" i="14"/>
  <c r="DR158" i="14"/>
  <c r="DQ158" i="14"/>
  <c r="DP158" i="14"/>
  <c r="DO158" i="14"/>
  <c r="DN158" i="14"/>
  <c r="DM158" i="14"/>
  <c r="DL158" i="14"/>
  <c r="DK158" i="14"/>
  <c r="DJ158" i="14"/>
  <c r="DI158" i="14"/>
  <c r="DH158" i="14"/>
  <c r="DG158" i="14"/>
  <c r="DF158" i="14"/>
  <c r="DE158" i="14"/>
  <c r="DD158" i="14"/>
  <c r="DC158" i="14"/>
  <c r="DB158" i="14"/>
  <c r="DA158" i="14"/>
  <c r="CZ158" i="14"/>
  <c r="CY158" i="14"/>
  <c r="CX158" i="14"/>
  <c r="CW158" i="14"/>
  <c r="CV158" i="14"/>
  <c r="CU158" i="14"/>
  <c r="CT158" i="14"/>
  <c r="CS158" i="14"/>
  <c r="CR158" i="14"/>
  <c r="CQ158" i="14"/>
  <c r="CP158" i="14"/>
  <c r="CO158" i="14"/>
  <c r="CN158" i="14"/>
  <c r="CM158" i="14"/>
  <c r="CL158" i="14"/>
  <c r="CK158" i="14"/>
  <c r="CJ158" i="14"/>
  <c r="CI158" i="14"/>
  <c r="CH158" i="14"/>
  <c r="CG158" i="14"/>
  <c r="CF158" i="14"/>
  <c r="CE158" i="14"/>
  <c r="CD158" i="14"/>
  <c r="CC158" i="14"/>
  <c r="CB158" i="14"/>
  <c r="CA158" i="14"/>
  <c r="BZ158" i="14"/>
  <c r="BY158" i="14"/>
  <c r="BX158" i="14"/>
  <c r="BW158" i="14"/>
  <c r="BV158" i="14"/>
  <c r="BU158" i="14"/>
  <c r="BT158" i="14"/>
  <c r="BS158" i="14"/>
  <c r="BR158" i="14"/>
  <c r="BQ158" i="14"/>
  <c r="BP158" i="14"/>
  <c r="BO158" i="14"/>
  <c r="BN158" i="14"/>
  <c r="BM158" i="14"/>
  <c r="BL158" i="14"/>
  <c r="BK158" i="14"/>
  <c r="BJ158" i="14"/>
  <c r="BI158" i="14"/>
  <c r="BH158" i="14"/>
  <c r="BG158" i="14"/>
  <c r="BF158" i="14"/>
  <c r="BE158" i="14"/>
  <c r="BD158" i="14"/>
  <c r="BC158" i="14"/>
  <c r="BB158" i="14"/>
  <c r="BA158" i="14"/>
  <c r="AZ158" i="14"/>
  <c r="AY158" i="14"/>
  <c r="AX158" i="14"/>
  <c r="AW158" i="14"/>
  <c r="AV158" i="14"/>
  <c r="AU158" i="14"/>
  <c r="AT158" i="14"/>
  <c r="AS158" i="14"/>
  <c r="AR158" i="14"/>
  <c r="AQ158" i="14"/>
  <c r="AP158" i="14"/>
  <c r="AO158" i="14"/>
  <c r="AN158" i="14"/>
  <c r="AM158" i="14"/>
  <c r="AL158" i="14"/>
  <c r="AK158" i="14"/>
  <c r="AJ158" i="14"/>
  <c r="AI158" i="14"/>
  <c r="AH158" i="14"/>
  <c r="AG158" i="14"/>
  <c r="AF158" i="14"/>
  <c r="AE158" i="14"/>
  <c r="AD158" i="14"/>
  <c r="AC158" i="14"/>
  <c r="AB158" i="14"/>
  <c r="AA158" i="14"/>
  <c r="Z158" i="14"/>
  <c r="Y158" i="14"/>
  <c r="X158" i="14"/>
  <c r="I146" i="14"/>
  <c r="DW105" i="14" l="1"/>
  <c r="DV105" i="14"/>
  <c r="DU105" i="14"/>
  <c r="DT105" i="14"/>
  <c r="DS105" i="14"/>
  <c r="DR105" i="14"/>
  <c r="DQ105" i="14"/>
  <c r="DP105" i="14"/>
  <c r="DO105" i="14"/>
  <c r="DN105" i="14"/>
  <c r="DM105" i="14"/>
  <c r="DL105" i="14"/>
  <c r="DK105" i="14"/>
  <c r="DJ105" i="14"/>
  <c r="DI105" i="14"/>
  <c r="DH105" i="14"/>
  <c r="DG105" i="14"/>
  <c r="DF105" i="14"/>
  <c r="DE105" i="14"/>
  <c r="DD105" i="14"/>
  <c r="DC105" i="14"/>
  <c r="DB105" i="14"/>
  <c r="DA105" i="14"/>
  <c r="CZ105" i="14"/>
  <c r="CY105" i="14"/>
  <c r="CX105" i="14"/>
  <c r="CW105" i="14"/>
  <c r="CV105" i="14"/>
  <c r="CU105" i="14"/>
  <c r="CT105" i="14"/>
  <c r="CS105" i="14"/>
  <c r="CR105" i="14"/>
  <c r="CQ105" i="14"/>
  <c r="CP105" i="14"/>
  <c r="CO105" i="14"/>
  <c r="CN105" i="14"/>
  <c r="CM105" i="14"/>
  <c r="CL105" i="14"/>
  <c r="CK105" i="14"/>
  <c r="CJ105" i="14"/>
  <c r="CI105" i="14"/>
  <c r="CH105" i="14"/>
  <c r="CG105" i="14"/>
  <c r="CF105" i="14"/>
  <c r="CE105" i="14"/>
  <c r="CD105" i="14"/>
  <c r="CC105" i="14"/>
  <c r="CB105" i="14"/>
  <c r="CA105" i="14"/>
  <c r="BZ105" i="14"/>
  <c r="BY105" i="14"/>
  <c r="BX105" i="14"/>
  <c r="BW105" i="14"/>
  <c r="BV105" i="14"/>
  <c r="BU105" i="14"/>
  <c r="BT105" i="14"/>
  <c r="BS105" i="14"/>
  <c r="BR105" i="14"/>
  <c r="BQ105" i="14"/>
  <c r="BP105" i="14"/>
  <c r="BO105" i="14"/>
  <c r="BN105" i="14"/>
  <c r="BM105" i="14"/>
  <c r="BL105" i="14"/>
  <c r="BK105" i="14"/>
  <c r="BJ105" i="14"/>
  <c r="BI105" i="14"/>
  <c r="BH105" i="14"/>
  <c r="BG105" i="14"/>
  <c r="BF105" i="14"/>
  <c r="BE105" i="14"/>
  <c r="BD105" i="14"/>
  <c r="BC105" i="14"/>
  <c r="BB105" i="14"/>
  <c r="BA105" i="14"/>
  <c r="AZ105" i="14"/>
  <c r="AY105" i="14"/>
  <c r="AX105" i="14"/>
  <c r="AW105" i="14"/>
  <c r="AV105" i="14"/>
  <c r="AU105" i="14"/>
  <c r="AT105" i="14"/>
  <c r="AS105" i="14"/>
  <c r="AR105" i="14"/>
  <c r="AQ105" i="14"/>
  <c r="AP105" i="14"/>
  <c r="AO105" i="14"/>
  <c r="AN105" i="14"/>
  <c r="AM105" i="14"/>
  <c r="AL105" i="14"/>
  <c r="AK105" i="14"/>
  <c r="AJ105" i="14"/>
  <c r="AI105" i="14"/>
  <c r="AH105" i="14"/>
  <c r="AG105" i="14"/>
  <c r="AF105" i="14"/>
  <c r="AE105" i="14"/>
  <c r="AD105" i="14"/>
  <c r="AC105" i="14"/>
  <c r="AB105" i="14"/>
  <c r="AA105" i="14"/>
  <c r="Z105" i="14"/>
  <c r="Y105" i="14"/>
  <c r="X105" i="14"/>
  <c r="I93" i="14"/>
  <c r="DW126" i="14" l="1"/>
  <c r="DV126" i="14"/>
  <c r="DU126" i="14"/>
  <c r="DT126" i="14"/>
  <c r="DS126" i="14"/>
  <c r="DR126" i="14"/>
  <c r="DQ126" i="14"/>
  <c r="DP126" i="14"/>
  <c r="DO126" i="14"/>
  <c r="DN126" i="14"/>
  <c r="DM126" i="14"/>
  <c r="DL126" i="14"/>
  <c r="DK126" i="14"/>
  <c r="DJ126" i="14"/>
  <c r="DI126" i="14"/>
  <c r="DH126" i="14"/>
  <c r="DG126" i="14"/>
  <c r="DF126" i="14"/>
  <c r="DE126" i="14"/>
  <c r="DD126" i="14"/>
  <c r="DC126" i="14"/>
  <c r="DB126" i="14"/>
  <c r="DA126" i="14"/>
  <c r="CZ126" i="14"/>
  <c r="CY126" i="14"/>
  <c r="CX126" i="14"/>
  <c r="CW126" i="14"/>
  <c r="CV126" i="14"/>
  <c r="CU126" i="14"/>
  <c r="CT126" i="14"/>
  <c r="CS126" i="14"/>
  <c r="CR126" i="14"/>
  <c r="CQ126" i="14"/>
  <c r="CP126" i="14"/>
  <c r="CO126" i="14"/>
  <c r="CN126" i="14"/>
  <c r="CM126" i="14"/>
  <c r="CL126" i="14"/>
  <c r="CK126" i="14"/>
  <c r="CJ126" i="14"/>
  <c r="CI126" i="14"/>
  <c r="CH126" i="14"/>
  <c r="CG126" i="14"/>
  <c r="CF126" i="14"/>
  <c r="CE126" i="14"/>
  <c r="CD126" i="14"/>
  <c r="CC126" i="14"/>
  <c r="CB126" i="14"/>
  <c r="CA126" i="14"/>
  <c r="BZ126" i="14"/>
  <c r="BY126" i="14"/>
  <c r="BX126" i="14"/>
  <c r="BW126" i="14"/>
  <c r="BV126" i="14"/>
  <c r="BU126" i="14"/>
  <c r="BT126" i="14"/>
  <c r="BS126" i="14"/>
  <c r="BR126" i="14"/>
  <c r="BQ126" i="14"/>
  <c r="BP126" i="14"/>
  <c r="BO126" i="14"/>
  <c r="BN126" i="14"/>
  <c r="BM126" i="14"/>
  <c r="BL126" i="14"/>
  <c r="BK126" i="14"/>
  <c r="BJ126" i="14"/>
  <c r="BI126" i="14"/>
  <c r="BH126" i="14"/>
  <c r="BG126" i="14"/>
  <c r="BF126" i="14"/>
  <c r="BE126" i="14"/>
  <c r="BD126" i="14"/>
  <c r="BC126" i="14"/>
  <c r="BB126" i="14"/>
  <c r="BA126" i="14"/>
  <c r="AZ126" i="14"/>
  <c r="AY126" i="14"/>
  <c r="AX126" i="14"/>
  <c r="AW126" i="14"/>
  <c r="AV126" i="14"/>
  <c r="AU126" i="14"/>
  <c r="AT126" i="14"/>
  <c r="AS126" i="14"/>
  <c r="AR126" i="14"/>
  <c r="AQ126" i="14"/>
  <c r="AP126" i="14"/>
  <c r="AO126" i="14"/>
  <c r="AN126" i="14"/>
  <c r="AM126" i="14"/>
  <c r="AL126" i="14"/>
  <c r="AK126" i="14"/>
  <c r="AJ126" i="14"/>
  <c r="AI126" i="14"/>
  <c r="AH126" i="14"/>
  <c r="AG126" i="14"/>
  <c r="AF126" i="14"/>
  <c r="AE126" i="14"/>
  <c r="AD126" i="14"/>
  <c r="AC126" i="14"/>
  <c r="AB126" i="14"/>
  <c r="AA126" i="14"/>
  <c r="Z126" i="14"/>
  <c r="Y126" i="14"/>
  <c r="X126" i="14"/>
  <c r="I114" i="14"/>
  <c r="K6" i="10" l="1"/>
  <c r="J6" i="10"/>
  <c r="I6" i="10"/>
  <c r="K5" i="10"/>
  <c r="J5" i="10"/>
  <c r="I5" i="10"/>
  <c r="H6" i="10"/>
  <c r="H5" i="10"/>
  <c r="H62" i="5" l="1"/>
  <c r="H61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H59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H53" i="5"/>
  <c r="I43" i="5"/>
  <c r="I61" i="5" s="1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AJ10" i="5"/>
  <c r="AJ21" i="5" s="1"/>
  <c r="AI10" i="5"/>
  <c r="AI21" i="5" s="1"/>
  <c r="AH10" i="5"/>
  <c r="AH21" i="5" s="1"/>
  <c r="AG10" i="5"/>
  <c r="AG21" i="5" s="1"/>
  <c r="AF10" i="5"/>
  <c r="AF21" i="5" s="1"/>
  <c r="AE10" i="5"/>
  <c r="AE21" i="5" s="1"/>
  <c r="AD10" i="5"/>
  <c r="AD21" i="5" s="1"/>
  <c r="AC10" i="5"/>
  <c r="AC21" i="5" s="1"/>
  <c r="AB10" i="5"/>
  <c r="AB21" i="5" s="1"/>
  <c r="AA10" i="5"/>
  <c r="AA21" i="5" s="1"/>
  <c r="Z10" i="5"/>
  <c r="Z21" i="5" s="1"/>
  <c r="Y10" i="5"/>
  <c r="Y21" i="5" s="1"/>
  <c r="X10" i="5"/>
  <c r="X21" i="5" s="1"/>
  <c r="W10" i="5"/>
  <c r="W21" i="5" s="1"/>
  <c r="V10" i="5"/>
  <c r="V21" i="5" s="1"/>
  <c r="U10" i="5"/>
  <c r="U21" i="5" s="1"/>
  <c r="T10" i="5"/>
  <c r="T21" i="5" s="1"/>
  <c r="S10" i="5"/>
  <c r="S21" i="5" s="1"/>
  <c r="R10" i="5"/>
  <c r="R21" i="5" s="1"/>
  <c r="Q10" i="5"/>
  <c r="Q21" i="5" s="1"/>
  <c r="P10" i="5"/>
  <c r="P21" i="5" s="1"/>
  <c r="O10" i="5"/>
  <c r="O21" i="5" s="1"/>
  <c r="N10" i="5"/>
  <c r="N21" i="5" s="1"/>
  <c r="M10" i="5"/>
  <c r="M21" i="5" s="1"/>
  <c r="L10" i="5"/>
  <c r="L21" i="5" s="1"/>
  <c r="K10" i="5"/>
  <c r="K21" i="5" s="1"/>
  <c r="J10" i="5"/>
  <c r="J21" i="5" s="1"/>
  <c r="I10" i="5"/>
  <c r="I21" i="5" s="1"/>
  <c r="H10" i="5"/>
  <c r="H21" i="5" s="1"/>
  <c r="AJ9" i="5"/>
  <c r="AI9" i="5"/>
  <c r="AI13" i="5" s="1"/>
  <c r="AH9" i="5"/>
  <c r="AH13" i="5" s="1"/>
  <c r="AG9" i="5"/>
  <c r="AG13" i="5" s="1"/>
  <c r="AF9" i="5"/>
  <c r="AE9" i="5"/>
  <c r="AE13" i="5" s="1"/>
  <c r="AD9" i="5"/>
  <c r="AD13" i="5" s="1"/>
  <c r="AC9" i="5"/>
  <c r="AB9" i="5"/>
  <c r="AA9" i="5"/>
  <c r="Z9" i="5"/>
  <c r="Z13" i="5" s="1"/>
  <c r="Y9" i="5"/>
  <c r="Y13" i="5" s="1"/>
  <c r="X9" i="5"/>
  <c r="W9" i="5"/>
  <c r="V9" i="5"/>
  <c r="U9" i="5"/>
  <c r="T9" i="5"/>
  <c r="S9" i="5"/>
  <c r="S13" i="5" s="1"/>
  <c r="R9" i="5"/>
  <c r="R13" i="5" s="1"/>
  <c r="Q9" i="5"/>
  <c r="Q13" i="5" s="1"/>
  <c r="P9" i="5"/>
  <c r="O9" i="5"/>
  <c r="N9" i="5"/>
  <c r="M9" i="5"/>
  <c r="L9" i="5"/>
  <c r="K9" i="5"/>
  <c r="J9" i="5"/>
  <c r="J13" i="5" s="1"/>
  <c r="I9" i="5"/>
  <c r="I13" i="5" s="1"/>
  <c r="H9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K29" i="5" l="1"/>
  <c r="AA29" i="5"/>
  <c r="I53" i="5"/>
  <c r="I39" i="5" s="1"/>
  <c r="K13" i="5"/>
  <c r="S29" i="5"/>
  <c r="M29" i="5"/>
  <c r="O12" i="5"/>
  <c r="J12" i="5"/>
  <c r="Z12" i="5"/>
  <c r="H12" i="5"/>
  <c r="AF12" i="5"/>
  <c r="AD29" i="5"/>
  <c r="O29" i="5"/>
  <c r="W29" i="5"/>
  <c r="AE29" i="5"/>
  <c r="AI29" i="5"/>
  <c r="W12" i="5"/>
  <c r="AE12" i="5"/>
  <c r="R12" i="5"/>
  <c r="AH12" i="5"/>
  <c r="U29" i="5"/>
  <c r="AC29" i="5"/>
  <c r="P12" i="5"/>
  <c r="X12" i="5"/>
  <c r="N29" i="5"/>
  <c r="V29" i="5"/>
  <c r="K12" i="5"/>
  <c r="S12" i="5"/>
  <c r="AA12" i="5"/>
  <c r="AI12" i="5"/>
  <c r="AG29" i="5"/>
  <c r="L12" i="5"/>
  <c r="AJ12" i="5"/>
  <c r="V13" i="5"/>
  <c r="U12" i="5"/>
  <c r="N13" i="5"/>
  <c r="Y29" i="5"/>
  <c r="Q29" i="5"/>
  <c r="T12" i="5"/>
  <c r="AB12" i="5"/>
  <c r="M12" i="5"/>
  <c r="AC12" i="5"/>
  <c r="W13" i="5"/>
  <c r="I29" i="5"/>
  <c r="H39" i="5"/>
  <c r="N12" i="5"/>
  <c r="V12" i="5"/>
  <c r="AD12" i="5"/>
  <c r="I12" i="5"/>
  <c r="Q12" i="5"/>
  <c r="Y12" i="5"/>
  <c r="AG12" i="5"/>
  <c r="H29" i="5"/>
  <c r="L29" i="5"/>
  <c r="P29" i="5"/>
  <c r="T29" i="5"/>
  <c r="X29" i="5"/>
  <c r="AB29" i="5"/>
  <c r="AF29" i="5"/>
  <c r="AJ29" i="5"/>
  <c r="O13" i="5"/>
  <c r="AA13" i="5"/>
  <c r="I62" i="5"/>
  <c r="L13" i="5"/>
  <c r="T13" i="5"/>
  <c r="AB13" i="5"/>
  <c r="AJ13" i="5"/>
  <c r="J29" i="5"/>
  <c r="R29" i="5"/>
  <c r="Z29" i="5"/>
  <c r="AH29" i="5"/>
  <c r="M13" i="5"/>
  <c r="U13" i="5"/>
  <c r="AC13" i="5"/>
  <c r="H13" i="5"/>
  <c r="P13" i="5"/>
  <c r="X13" i="5"/>
  <c r="AF13" i="5"/>
  <c r="I59" i="5"/>
  <c r="J43" i="5"/>
  <c r="J53" i="5" l="1"/>
  <c r="J39" i="5" s="1"/>
  <c r="J59" i="5"/>
  <c r="J62" i="5"/>
  <c r="J61" i="5"/>
  <c r="K43" i="5"/>
  <c r="K59" i="5" l="1"/>
  <c r="K62" i="5"/>
  <c r="K53" i="5"/>
  <c r="K39" i="5" s="1"/>
  <c r="K61" i="5"/>
  <c r="L43" i="5"/>
  <c r="L62" i="5" l="1"/>
  <c r="L53" i="5"/>
  <c r="L39" i="5" s="1"/>
  <c r="L61" i="5"/>
  <c r="M43" i="5"/>
  <c r="L59" i="5"/>
  <c r="M53" i="5" l="1"/>
  <c r="M39" i="5" s="1"/>
  <c r="M61" i="5"/>
  <c r="N43" i="5"/>
  <c r="M59" i="5"/>
  <c r="M62" i="5"/>
  <c r="O43" i="5" l="1"/>
  <c r="N61" i="5"/>
  <c r="N59" i="5"/>
  <c r="N62" i="5"/>
  <c r="N53" i="5"/>
  <c r="N39" i="5" s="1"/>
  <c r="O59" i="5" l="1"/>
  <c r="O61" i="5"/>
  <c r="P43" i="5"/>
  <c r="O62" i="5"/>
  <c r="O53" i="5"/>
  <c r="O39" i="5" s="1"/>
  <c r="P61" i="5" l="1"/>
  <c r="Q43" i="5"/>
  <c r="P62" i="5"/>
  <c r="P59" i="5"/>
  <c r="P53" i="5"/>
  <c r="P39" i="5" s="1"/>
  <c r="Q61" i="5" l="1"/>
  <c r="R43" i="5"/>
  <c r="Q53" i="5"/>
  <c r="Q39" i="5" s="1"/>
  <c r="Q59" i="5"/>
  <c r="Q62" i="5"/>
  <c r="R59" i="5" l="1"/>
  <c r="R62" i="5"/>
  <c r="R53" i="5"/>
  <c r="R39" i="5" s="1"/>
  <c r="R61" i="5"/>
  <c r="S43" i="5"/>
  <c r="S59" i="5" l="1"/>
  <c r="S62" i="5"/>
  <c r="S53" i="5"/>
  <c r="S39" i="5" s="1"/>
  <c r="S61" i="5"/>
  <c r="T43" i="5"/>
  <c r="T62" i="5" l="1"/>
  <c r="T53" i="5"/>
  <c r="T39" i="5" s="1"/>
  <c r="T61" i="5"/>
  <c r="U43" i="5"/>
  <c r="T59" i="5"/>
  <c r="U53" i="5" l="1"/>
  <c r="U39" i="5" s="1"/>
  <c r="V43" i="5"/>
  <c r="U61" i="5"/>
  <c r="U59" i="5"/>
  <c r="U62" i="5"/>
  <c r="V61" i="5" l="1"/>
  <c r="W43" i="5"/>
  <c r="V59" i="5"/>
  <c r="V62" i="5"/>
  <c r="V53" i="5"/>
  <c r="V39" i="5" s="1"/>
  <c r="W59" i="5" l="1"/>
  <c r="W61" i="5"/>
  <c r="X43" i="5"/>
  <c r="W62" i="5"/>
  <c r="W53" i="5"/>
  <c r="W39" i="5" s="1"/>
  <c r="X62" i="5" l="1"/>
  <c r="X61" i="5"/>
  <c r="Y43" i="5"/>
  <c r="X59" i="5"/>
  <c r="X53" i="5"/>
  <c r="X39" i="5" s="1"/>
  <c r="Y61" i="5" l="1"/>
  <c r="Z43" i="5"/>
  <c r="Y59" i="5"/>
  <c r="Y53" i="5"/>
  <c r="Y39" i="5" s="1"/>
  <c r="Y62" i="5"/>
  <c r="Z53" i="5" l="1"/>
  <c r="Z39" i="5" s="1"/>
  <c r="Z59" i="5"/>
  <c r="Z62" i="5"/>
  <c r="Z61" i="5"/>
  <c r="AA43" i="5"/>
  <c r="AA59" i="5" l="1"/>
  <c r="AA62" i="5"/>
  <c r="AA53" i="5"/>
  <c r="AA39" i="5" s="1"/>
  <c r="AA61" i="5"/>
  <c r="AB43" i="5"/>
  <c r="AB62" i="5" l="1"/>
  <c r="AB53" i="5"/>
  <c r="AB39" i="5" s="1"/>
  <c r="AB61" i="5"/>
  <c r="AC43" i="5"/>
  <c r="AB59" i="5"/>
  <c r="AC53" i="5" l="1"/>
  <c r="AC39" i="5" s="1"/>
  <c r="AD43" i="5"/>
  <c r="AC61" i="5"/>
  <c r="AC59" i="5"/>
  <c r="AC62" i="5"/>
  <c r="AE43" i="5" l="1"/>
  <c r="AD61" i="5"/>
  <c r="AD59" i="5"/>
  <c r="AD62" i="5"/>
  <c r="AD53" i="5"/>
  <c r="AD39" i="5" s="1"/>
  <c r="AE61" i="5" l="1"/>
  <c r="AF43" i="5"/>
  <c r="AE59" i="5"/>
  <c r="AE62" i="5"/>
  <c r="AE53" i="5"/>
  <c r="AE39" i="5" s="1"/>
  <c r="AF61" i="5" l="1"/>
  <c r="AG43" i="5"/>
  <c r="AF62" i="5"/>
  <c r="AF59" i="5"/>
  <c r="AF53" i="5"/>
  <c r="AF39" i="5" s="1"/>
  <c r="AG61" i="5" l="1"/>
  <c r="AH43" i="5"/>
  <c r="AG53" i="5"/>
  <c r="AG39" i="5" s="1"/>
  <c r="AG59" i="5"/>
  <c r="AG62" i="5"/>
  <c r="AH59" i="5" l="1"/>
  <c r="AH62" i="5"/>
  <c r="AH53" i="5"/>
  <c r="AH39" i="5" s="1"/>
  <c r="AH61" i="5"/>
  <c r="AI43" i="5"/>
  <c r="AI59" i="5" l="1"/>
  <c r="AI62" i="5"/>
  <c r="AI53" i="5"/>
  <c r="AI39" i="5" s="1"/>
  <c r="AI61" i="5"/>
  <c r="AJ43" i="5"/>
  <c r="AJ62" i="5" l="1"/>
  <c r="AJ53" i="5"/>
  <c r="AJ39" i="5" s="1"/>
  <c r="AJ61" i="5"/>
  <c r="AJ59" i="5"/>
  <c r="C169" i="14" l="1"/>
  <c r="D169" i="14"/>
  <c r="C170" i="14"/>
  <c r="D170" i="14"/>
  <c r="C171" i="14"/>
  <c r="D171" i="14"/>
  <c r="C172" i="14"/>
  <c r="D172" i="14"/>
  <c r="D168" i="14"/>
  <c r="C168" i="14"/>
  <c r="DK159" i="14" l="1"/>
  <c r="DU159" i="14"/>
  <c r="DM159" i="14"/>
  <c r="DL159" i="14"/>
  <c r="DD159" i="14"/>
  <c r="DC159" i="14"/>
  <c r="CU159" i="14"/>
  <c r="CO159" i="14"/>
  <c r="CG159" i="14"/>
  <c r="CF159" i="14"/>
  <c r="BX159" i="14"/>
  <c r="BW159" i="14"/>
  <c r="BO159" i="14"/>
  <c r="BI159" i="14"/>
  <c r="BA159" i="14"/>
  <c r="AZ159" i="14"/>
  <c r="AR159" i="14"/>
  <c r="AQ159" i="14"/>
  <c r="AI159" i="14"/>
  <c r="AC159" i="14"/>
  <c r="DU145" i="14"/>
  <c r="DT145" i="14"/>
  <c r="DL145" i="14"/>
  <c r="DK145" i="14"/>
  <c r="DC145" i="14"/>
  <c r="CW145" i="14"/>
  <c r="CO145" i="14"/>
  <c r="CN145" i="14"/>
  <c r="CF145" i="14"/>
  <c r="CE145" i="14"/>
  <c r="BW145" i="14"/>
  <c r="BQ145" i="14"/>
  <c r="BI145" i="14"/>
  <c r="BH145" i="14"/>
  <c r="BG145" i="14"/>
  <c r="BA145" i="14"/>
  <c r="AZ145" i="14"/>
  <c r="AY145" i="14"/>
  <c r="AQ145" i="14"/>
  <c r="AK145" i="14"/>
  <c r="AJ145" i="14"/>
  <c r="AI145" i="14"/>
  <c r="AC145" i="14"/>
  <c r="AB145" i="14"/>
  <c r="DU144" i="14"/>
  <c r="DT144" i="14"/>
  <c r="DS144" i="14"/>
  <c r="DM144" i="14"/>
  <c r="DL144" i="14"/>
  <c r="DK144" i="14"/>
  <c r="DE144" i="14"/>
  <c r="DC144" i="14"/>
  <c r="CW144" i="14"/>
  <c r="CV144" i="14"/>
  <c r="CU144" i="14"/>
  <c r="CO144" i="14"/>
  <c r="CN144" i="14"/>
  <c r="CM144" i="14"/>
  <c r="CF144" i="14"/>
  <c r="CE144" i="14"/>
  <c r="BY144" i="14"/>
  <c r="BX144" i="14"/>
  <c r="BW144" i="14"/>
  <c r="BQ144" i="14"/>
  <c r="BP144" i="14"/>
  <c r="BI144" i="14"/>
  <c r="BH144" i="14"/>
  <c r="BG144" i="14"/>
  <c r="BA144" i="14"/>
  <c r="AZ144" i="14"/>
  <c r="AY144" i="14"/>
  <c r="AS144" i="14"/>
  <c r="AQ144" i="14"/>
  <c r="AK144" i="14"/>
  <c r="AJ144" i="14"/>
  <c r="AI144" i="14"/>
  <c r="AC144" i="14"/>
  <c r="AB144" i="14"/>
  <c r="AA144" i="14"/>
  <c r="DU143" i="14"/>
  <c r="DT143" i="14"/>
  <c r="DS143" i="14"/>
  <c r="DM143" i="14"/>
  <c r="DL143" i="14"/>
  <c r="DK143" i="14"/>
  <c r="DE143" i="14"/>
  <c r="DD143" i="14"/>
  <c r="DC143" i="14"/>
  <c r="CW143" i="14"/>
  <c r="CV143" i="14"/>
  <c r="CU143" i="14"/>
  <c r="CO143" i="14"/>
  <c r="CN143" i="14"/>
  <c r="CM143" i="14"/>
  <c r="CG143" i="14"/>
  <c r="CF143" i="14"/>
  <c r="CE143" i="14"/>
  <c r="BY143" i="14"/>
  <c r="BX143" i="14"/>
  <c r="BW143" i="14"/>
  <c r="BR143" i="14"/>
  <c r="BQ143" i="14"/>
  <c r="BP143" i="14"/>
  <c r="BO143" i="14"/>
  <c r="BJ143" i="14"/>
  <c r="BI143" i="14"/>
  <c r="BH143" i="14"/>
  <c r="BG143" i="14"/>
  <c r="BB143" i="14"/>
  <c r="BA143" i="14"/>
  <c r="AZ143" i="14"/>
  <c r="AY143" i="14"/>
  <c r="AT143" i="14"/>
  <c r="AS143" i="14"/>
  <c r="AR143" i="14"/>
  <c r="AQ143" i="14"/>
  <c r="AL143" i="14"/>
  <c r="AK143" i="14"/>
  <c r="AJ143" i="14"/>
  <c r="AI143" i="14"/>
  <c r="AD143" i="14"/>
  <c r="AC143" i="14"/>
  <c r="AB143" i="14"/>
  <c r="AA143" i="14"/>
  <c r="DV142" i="14"/>
  <c r="DU142" i="14"/>
  <c r="DT142" i="14"/>
  <c r="DS142" i="14"/>
  <c r="DN142" i="14"/>
  <c r="DM142" i="14"/>
  <c r="DL142" i="14"/>
  <c r="DK142" i="14"/>
  <c r="DF142" i="14"/>
  <c r="DE142" i="14"/>
  <c r="DD142" i="14"/>
  <c r="DC142" i="14"/>
  <c r="CZ142" i="14"/>
  <c r="CX142" i="14"/>
  <c r="CW142" i="14"/>
  <c r="CV142" i="14"/>
  <c r="CU142" i="14"/>
  <c r="CR142" i="14"/>
  <c r="CP142" i="14"/>
  <c r="CO142" i="14"/>
  <c r="CN142" i="14"/>
  <c r="CM142" i="14"/>
  <c r="CJ142" i="14"/>
  <c r="CH142" i="14"/>
  <c r="CG142" i="14"/>
  <c r="CF142" i="14"/>
  <c r="CE142" i="14"/>
  <c r="CB142" i="14"/>
  <c r="BZ142" i="14"/>
  <c r="BY142" i="14"/>
  <c r="BX142" i="14"/>
  <c r="BW142" i="14"/>
  <c r="BT142" i="14"/>
  <c r="BR142" i="14"/>
  <c r="BQ142" i="14"/>
  <c r="BP142" i="14"/>
  <c r="BO142" i="14"/>
  <c r="BL142" i="14"/>
  <c r="BJ142" i="14"/>
  <c r="BI142" i="14"/>
  <c r="BH142" i="14"/>
  <c r="BG142" i="14"/>
  <c r="BD142" i="14"/>
  <c r="BB142" i="14"/>
  <c r="BA142" i="14"/>
  <c r="AZ142" i="14"/>
  <c r="AY142" i="14"/>
  <c r="AV142" i="14"/>
  <c r="AT142" i="14"/>
  <c r="AS142" i="14"/>
  <c r="AR142" i="14"/>
  <c r="AQ142" i="14"/>
  <c r="AN142" i="14"/>
  <c r="AL142" i="14"/>
  <c r="AK142" i="14"/>
  <c r="AJ142" i="14"/>
  <c r="AI142" i="14"/>
  <c r="AF142" i="14"/>
  <c r="AD142" i="14"/>
  <c r="AC142" i="14"/>
  <c r="AB142" i="14"/>
  <c r="AA142" i="14"/>
  <c r="X142" i="14"/>
  <c r="DV141" i="14"/>
  <c r="DU141" i="14"/>
  <c r="DT141" i="14"/>
  <c r="DS141" i="14"/>
  <c r="DP141" i="14"/>
  <c r="DN141" i="14"/>
  <c r="DM141" i="14"/>
  <c r="DL141" i="14"/>
  <c r="DK141" i="14"/>
  <c r="DH141" i="14"/>
  <c r="DF141" i="14"/>
  <c r="DE141" i="14"/>
  <c r="DD141" i="14"/>
  <c r="DC141" i="14"/>
  <c r="CZ141" i="14"/>
  <c r="CX141" i="14"/>
  <c r="CW141" i="14"/>
  <c r="CV141" i="14"/>
  <c r="CU141" i="14"/>
  <c r="CR141" i="14"/>
  <c r="CQ141" i="14"/>
  <c r="CP141" i="14"/>
  <c r="CO141" i="14"/>
  <c r="CN141" i="14"/>
  <c r="CM141" i="14"/>
  <c r="CJ141" i="14"/>
  <c r="CI141" i="14"/>
  <c r="CH141" i="14"/>
  <c r="CG141" i="14"/>
  <c r="CF141" i="14"/>
  <c r="CE141" i="14"/>
  <c r="CB141" i="14"/>
  <c r="CA141" i="14"/>
  <c r="BZ141" i="14"/>
  <c r="BY141" i="14"/>
  <c r="BX141" i="14"/>
  <c r="BW141" i="14"/>
  <c r="BU141" i="14"/>
  <c r="BT141" i="14"/>
  <c r="BS141" i="14"/>
  <c r="BR141" i="14"/>
  <c r="BQ141" i="14"/>
  <c r="BP141" i="14"/>
  <c r="BO141" i="14"/>
  <c r="BM141" i="14"/>
  <c r="BL141" i="14"/>
  <c r="BK141" i="14"/>
  <c r="BJ141" i="14"/>
  <c r="BI141" i="14"/>
  <c r="BH141" i="14"/>
  <c r="BG141" i="14"/>
  <c r="BE141" i="14"/>
  <c r="BD141" i="14"/>
  <c r="BC141" i="14"/>
  <c r="BB141" i="14"/>
  <c r="BA141" i="14"/>
  <c r="AZ141" i="14"/>
  <c r="AY141" i="14"/>
  <c r="AW141" i="14"/>
  <c r="AV141" i="14"/>
  <c r="AU141" i="14"/>
  <c r="AT141" i="14"/>
  <c r="AS141" i="14"/>
  <c r="AR141" i="14"/>
  <c r="AQ141" i="14"/>
  <c r="AO141" i="14"/>
  <c r="AN141" i="14"/>
  <c r="AM141" i="14"/>
  <c r="AL141" i="14"/>
  <c r="AK141" i="14"/>
  <c r="AJ141" i="14"/>
  <c r="AI141" i="14"/>
  <c r="AG141" i="14"/>
  <c r="AF141" i="14"/>
  <c r="AE141" i="14"/>
  <c r="AD141" i="14"/>
  <c r="AC141" i="14"/>
  <c r="AB141" i="14"/>
  <c r="AA141" i="14"/>
  <c r="Y141" i="14"/>
  <c r="X141" i="14"/>
  <c r="DW140" i="14"/>
  <c r="DV140" i="14"/>
  <c r="DU140" i="14"/>
  <c r="DT140" i="14"/>
  <c r="DS140" i="14"/>
  <c r="DR140" i="14"/>
  <c r="DQ140" i="14"/>
  <c r="DP140" i="14"/>
  <c r="DO140" i="14"/>
  <c r="DN140" i="14"/>
  <c r="DM140" i="14"/>
  <c r="DL140" i="14"/>
  <c r="DK140" i="14"/>
  <c r="DJ140" i="14"/>
  <c r="DI140" i="14"/>
  <c r="DH140" i="14"/>
  <c r="DG140" i="14"/>
  <c r="DF140" i="14"/>
  <c r="DE140" i="14"/>
  <c r="DD140" i="14"/>
  <c r="DC140" i="14"/>
  <c r="DB140" i="14"/>
  <c r="DA140" i="14"/>
  <c r="CZ140" i="14"/>
  <c r="CY140" i="14"/>
  <c r="CX140" i="14"/>
  <c r="CW140" i="14"/>
  <c r="CV140" i="14"/>
  <c r="CU140" i="14"/>
  <c r="CT140" i="14"/>
  <c r="CS140" i="14"/>
  <c r="CR140" i="14"/>
  <c r="CQ140" i="14"/>
  <c r="CP140" i="14"/>
  <c r="CO140" i="14"/>
  <c r="CN140" i="14"/>
  <c r="CM140" i="14"/>
  <c r="CL140" i="14"/>
  <c r="CK140" i="14"/>
  <c r="CJ140" i="14"/>
  <c r="CI140" i="14"/>
  <c r="CH140" i="14"/>
  <c r="CG140" i="14"/>
  <c r="CF140" i="14"/>
  <c r="CE140" i="14"/>
  <c r="CD140" i="14"/>
  <c r="CC140" i="14"/>
  <c r="CB140" i="14"/>
  <c r="CA140" i="14"/>
  <c r="BZ140" i="14"/>
  <c r="BY140" i="14"/>
  <c r="BX140" i="14"/>
  <c r="BW140" i="14"/>
  <c r="BV140" i="14"/>
  <c r="BU140" i="14"/>
  <c r="BT140" i="14"/>
  <c r="BS140" i="14"/>
  <c r="BR140" i="14"/>
  <c r="BQ140" i="14"/>
  <c r="BP140" i="14"/>
  <c r="BO140" i="14"/>
  <c r="BN140" i="14"/>
  <c r="BM140" i="14"/>
  <c r="BL140" i="14"/>
  <c r="BK140" i="14"/>
  <c r="BJ140" i="14"/>
  <c r="BI140" i="14"/>
  <c r="BH140" i="14"/>
  <c r="BG140" i="14"/>
  <c r="BF140" i="14"/>
  <c r="BE140" i="14"/>
  <c r="BD140" i="14"/>
  <c r="BC140" i="14"/>
  <c r="BB140" i="14"/>
  <c r="BA140" i="14"/>
  <c r="AZ140" i="14"/>
  <c r="AY140" i="14"/>
  <c r="AX140" i="14"/>
  <c r="AW140" i="14"/>
  <c r="AV140" i="14"/>
  <c r="AU140" i="14"/>
  <c r="AT140" i="14"/>
  <c r="AS140" i="14"/>
  <c r="AR140" i="14"/>
  <c r="AQ140" i="14"/>
  <c r="AP140" i="14"/>
  <c r="AO140" i="14"/>
  <c r="AN140" i="14"/>
  <c r="AM140" i="14"/>
  <c r="AL140" i="14"/>
  <c r="AK140" i="14"/>
  <c r="AJ140" i="14"/>
  <c r="AI140" i="14"/>
  <c r="AH140" i="14"/>
  <c r="AG140" i="14"/>
  <c r="AF140" i="14"/>
  <c r="AE140" i="14"/>
  <c r="AD140" i="14"/>
  <c r="AC140" i="14"/>
  <c r="AB140" i="14"/>
  <c r="AA140" i="14"/>
  <c r="Z140" i="14"/>
  <c r="Y140" i="14"/>
  <c r="X140" i="14"/>
  <c r="I128" i="14"/>
  <c r="DW127" i="14"/>
  <c r="DV127" i="14"/>
  <c r="DU127" i="14"/>
  <c r="DS127" i="14"/>
  <c r="DR127" i="14"/>
  <c r="DQ127" i="14"/>
  <c r="DP127" i="14"/>
  <c r="DO127" i="14"/>
  <c r="DN127" i="14"/>
  <c r="DM127" i="14"/>
  <c r="DK127" i="14"/>
  <c r="DJ127" i="14"/>
  <c r="DI127" i="14"/>
  <c r="DH127" i="14"/>
  <c r="DG127" i="14"/>
  <c r="DF127" i="14"/>
  <c r="DE127" i="14"/>
  <c r="DC127" i="14"/>
  <c r="DB127" i="14"/>
  <c r="DA127" i="14"/>
  <c r="CZ127" i="14"/>
  <c r="CY127" i="14"/>
  <c r="CX127" i="14"/>
  <c r="CW127" i="14"/>
  <c r="CU127" i="14"/>
  <c r="CT127" i="14"/>
  <c r="CS127" i="14"/>
  <c r="CR127" i="14"/>
  <c r="CQ127" i="14"/>
  <c r="CP127" i="14"/>
  <c r="CO127" i="14"/>
  <c r="CM127" i="14"/>
  <c r="CL127" i="14"/>
  <c r="CK127" i="14"/>
  <c r="CJ127" i="14"/>
  <c r="CI127" i="14"/>
  <c r="CH127" i="14"/>
  <c r="CG127" i="14"/>
  <c r="CE127" i="14"/>
  <c r="CD127" i="14"/>
  <c r="CC127" i="14"/>
  <c r="CB127" i="14"/>
  <c r="CA127" i="14"/>
  <c r="BZ127" i="14"/>
  <c r="BY127" i="14"/>
  <c r="BX127" i="14"/>
  <c r="BW127" i="14"/>
  <c r="BV127" i="14"/>
  <c r="BU127" i="14"/>
  <c r="BT127" i="14"/>
  <c r="BS127" i="14"/>
  <c r="BR127" i="14"/>
  <c r="BQ127" i="14"/>
  <c r="BP127" i="14"/>
  <c r="BO127" i="14"/>
  <c r="BN127" i="14"/>
  <c r="BM127" i="14"/>
  <c r="BL127" i="14"/>
  <c r="BK127" i="14"/>
  <c r="BJ127" i="14"/>
  <c r="BI127" i="14"/>
  <c r="BH127" i="14"/>
  <c r="BG127" i="14"/>
  <c r="BF127" i="14"/>
  <c r="BE127" i="14"/>
  <c r="BD127" i="14"/>
  <c r="BC127" i="14"/>
  <c r="BB127" i="14"/>
  <c r="BA127" i="14"/>
  <c r="AZ127" i="14"/>
  <c r="AY127" i="14"/>
  <c r="AX127" i="14"/>
  <c r="AW127" i="14"/>
  <c r="AV127" i="14"/>
  <c r="AU127" i="14"/>
  <c r="AT127" i="14"/>
  <c r="AS127" i="14"/>
  <c r="AR127" i="14"/>
  <c r="AQ127" i="14"/>
  <c r="AP127" i="14"/>
  <c r="AO127" i="14"/>
  <c r="AN127" i="14"/>
  <c r="AM127" i="14"/>
  <c r="AL127" i="14"/>
  <c r="AK127" i="14"/>
  <c r="AJ127" i="14"/>
  <c r="AI127" i="14"/>
  <c r="AH127" i="14"/>
  <c r="AG127" i="14"/>
  <c r="AF127" i="14"/>
  <c r="AE127" i="14"/>
  <c r="AD127" i="14"/>
  <c r="AC127" i="14"/>
  <c r="AB127" i="14"/>
  <c r="AA127" i="14"/>
  <c r="Z127" i="14"/>
  <c r="Y127" i="14"/>
  <c r="X127" i="14"/>
  <c r="DW113" i="14"/>
  <c r="DV113" i="14"/>
  <c r="DU113" i="14"/>
  <c r="DT113" i="14"/>
  <c r="DS113" i="14"/>
  <c r="DR113" i="14"/>
  <c r="DQ113" i="14"/>
  <c r="DP113" i="14"/>
  <c r="DO113" i="14"/>
  <c r="DN113" i="14"/>
  <c r="DM113" i="14"/>
  <c r="DL113" i="14"/>
  <c r="DK113" i="14"/>
  <c r="DJ113" i="14"/>
  <c r="DI113" i="14"/>
  <c r="DH113" i="14"/>
  <c r="DG113" i="14"/>
  <c r="DF113" i="14"/>
  <c r="DE113" i="14"/>
  <c r="DD113" i="14"/>
  <c r="DC113" i="14"/>
  <c r="DB113" i="14"/>
  <c r="DA113" i="14"/>
  <c r="CZ113" i="14"/>
  <c r="CY113" i="14"/>
  <c r="CX113" i="14"/>
  <c r="CW113" i="14"/>
  <c r="CV113" i="14"/>
  <c r="CU113" i="14"/>
  <c r="CT113" i="14"/>
  <c r="CS113" i="14"/>
  <c r="CR113" i="14"/>
  <c r="CQ113" i="14"/>
  <c r="CP113" i="14"/>
  <c r="CO113" i="14"/>
  <c r="CN113" i="14"/>
  <c r="CM113" i="14"/>
  <c r="CL113" i="14"/>
  <c r="CK113" i="14"/>
  <c r="CJ113" i="14"/>
  <c r="CI113" i="14"/>
  <c r="CH113" i="14"/>
  <c r="CG113" i="14"/>
  <c r="CF113" i="14"/>
  <c r="CE113" i="14"/>
  <c r="CD113" i="14"/>
  <c r="CC113" i="14"/>
  <c r="CB113" i="14"/>
  <c r="CA113" i="14"/>
  <c r="BZ113" i="14"/>
  <c r="BY113" i="14"/>
  <c r="BX113" i="14"/>
  <c r="BW113" i="14"/>
  <c r="BV113" i="14"/>
  <c r="BU113" i="14"/>
  <c r="BT113" i="14"/>
  <c r="BS113" i="14"/>
  <c r="BR113" i="14"/>
  <c r="BQ113" i="14"/>
  <c r="BP113" i="14"/>
  <c r="BO113" i="14"/>
  <c r="BN113" i="14"/>
  <c r="BM113" i="14"/>
  <c r="BL113" i="14"/>
  <c r="BK113" i="14"/>
  <c r="BJ113" i="14"/>
  <c r="BI113" i="14"/>
  <c r="BH113" i="14"/>
  <c r="BG113" i="14"/>
  <c r="BF113" i="14"/>
  <c r="BE113" i="14"/>
  <c r="BD113" i="14"/>
  <c r="BC113" i="14"/>
  <c r="BB113" i="14"/>
  <c r="BA113" i="14"/>
  <c r="AZ113" i="14"/>
  <c r="AY113" i="14"/>
  <c r="AX113" i="14"/>
  <c r="AW113" i="14"/>
  <c r="AV113" i="14"/>
  <c r="AU113" i="14"/>
  <c r="AT113" i="14"/>
  <c r="AS113" i="14"/>
  <c r="AR113" i="14"/>
  <c r="AQ113" i="14"/>
  <c r="AP113" i="14"/>
  <c r="AO113" i="14"/>
  <c r="AN113" i="14"/>
  <c r="AM113" i="14"/>
  <c r="AL113" i="14"/>
  <c r="AK113" i="14"/>
  <c r="AJ113" i="14"/>
  <c r="AI113" i="14"/>
  <c r="AH113" i="14"/>
  <c r="AG113" i="14"/>
  <c r="AF113" i="14"/>
  <c r="AE113" i="14"/>
  <c r="AD113" i="14"/>
  <c r="AC113" i="14"/>
  <c r="AB113" i="14"/>
  <c r="AA113" i="14"/>
  <c r="Z113" i="14"/>
  <c r="Y113" i="14"/>
  <c r="X113" i="14"/>
  <c r="DW112" i="14"/>
  <c r="DV112" i="14"/>
  <c r="DU112" i="14"/>
  <c r="DT112" i="14"/>
  <c r="DS112" i="14"/>
  <c r="DR112" i="14"/>
  <c r="DQ112" i="14"/>
  <c r="DP112" i="14"/>
  <c r="DO112" i="14"/>
  <c r="DN112" i="14"/>
  <c r="DM112" i="14"/>
  <c r="DL112" i="14"/>
  <c r="DK112" i="14"/>
  <c r="DJ112" i="14"/>
  <c r="DI112" i="14"/>
  <c r="DH112" i="14"/>
  <c r="DG112" i="14"/>
  <c r="DF112" i="14"/>
  <c r="DE112" i="14"/>
  <c r="DD112" i="14"/>
  <c r="DC112" i="14"/>
  <c r="DB112" i="14"/>
  <c r="DA112" i="14"/>
  <c r="CZ112" i="14"/>
  <c r="CY112" i="14"/>
  <c r="CX112" i="14"/>
  <c r="CW112" i="14"/>
  <c r="CV112" i="14"/>
  <c r="CU112" i="14"/>
  <c r="CT112" i="14"/>
  <c r="CS112" i="14"/>
  <c r="CR112" i="14"/>
  <c r="CQ112" i="14"/>
  <c r="CP112" i="14"/>
  <c r="CO112" i="14"/>
  <c r="CN112" i="14"/>
  <c r="CM112" i="14"/>
  <c r="CL112" i="14"/>
  <c r="CK112" i="14"/>
  <c r="CJ112" i="14"/>
  <c r="CI112" i="14"/>
  <c r="CH112" i="14"/>
  <c r="CG112" i="14"/>
  <c r="CF112" i="14"/>
  <c r="CE112" i="14"/>
  <c r="CD112" i="14"/>
  <c r="CC112" i="14"/>
  <c r="CB112" i="14"/>
  <c r="CA112" i="14"/>
  <c r="BZ112" i="14"/>
  <c r="BY112" i="14"/>
  <c r="BX112" i="14"/>
  <c r="BW112" i="14"/>
  <c r="BV112" i="14"/>
  <c r="BU112" i="14"/>
  <c r="BT112" i="14"/>
  <c r="BS112" i="14"/>
  <c r="BR112" i="14"/>
  <c r="BQ112" i="14"/>
  <c r="BP112" i="14"/>
  <c r="BO112" i="14"/>
  <c r="BN112" i="14"/>
  <c r="BM112" i="14"/>
  <c r="BL112" i="14"/>
  <c r="BK112" i="14"/>
  <c r="BJ112" i="14"/>
  <c r="BI112" i="14"/>
  <c r="BH112" i="14"/>
  <c r="BG112" i="14"/>
  <c r="BF112" i="14"/>
  <c r="BE112" i="14"/>
  <c r="BD112" i="14"/>
  <c r="BC112" i="14"/>
  <c r="BB112" i="14"/>
  <c r="BA112" i="14"/>
  <c r="AZ112" i="14"/>
  <c r="AY112" i="14"/>
  <c r="AX112" i="14"/>
  <c r="AW112" i="14"/>
  <c r="AV112" i="14"/>
  <c r="AU112" i="14"/>
  <c r="AT112" i="14"/>
  <c r="AS112" i="14"/>
  <c r="AR112" i="14"/>
  <c r="AQ112" i="14"/>
  <c r="AP112" i="14"/>
  <c r="AO112" i="14"/>
  <c r="AN112" i="14"/>
  <c r="AM112" i="14"/>
  <c r="AL112" i="14"/>
  <c r="AK112" i="14"/>
  <c r="AJ112" i="14"/>
  <c r="AI112" i="14"/>
  <c r="AH112" i="14"/>
  <c r="AG112" i="14"/>
  <c r="AF112" i="14"/>
  <c r="AE112" i="14"/>
  <c r="AD112" i="14"/>
  <c r="AC112" i="14"/>
  <c r="AB112" i="14"/>
  <c r="AA112" i="14"/>
  <c r="Z112" i="14"/>
  <c r="Y112" i="14"/>
  <c r="X112" i="14"/>
  <c r="DW111" i="14"/>
  <c r="DV111" i="14"/>
  <c r="DU111" i="14"/>
  <c r="DT111" i="14"/>
  <c r="DS111" i="14"/>
  <c r="DR111" i="14"/>
  <c r="DQ111" i="14"/>
  <c r="DP111" i="14"/>
  <c r="DO111" i="14"/>
  <c r="DN111" i="14"/>
  <c r="DM111" i="14"/>
  <c r="DL111" i="14"/>
  <c r="DK111" i="14"/>
  <c r="DJ111" i="14"/>
  <c r="DI111" i="14"/>
  <c r="DH111" i="14"/>
  <c r="DG111" i="14"/>
  <c r="DF111" i="14"/>
  <c r="DE111" i="14"/>
  <c r="DD111" i="14"/>
  <c r="DC111" i="14"/>
  <c r="DB111" i="14"/>
  <c r="DA111" i="14"/>
  <c r="CZ111" i="14"/>
  <c r="CY111" i="14"/>
  <c r="CX111" i="14"/>
  <c r="CW111" i="14"/>
  <c r="CV111" i="14"/>
  <c r="CU111" i="14"/>
  <c r="CT111" i="14"/>
  <c r="CS111" i="14"/>
  <c r="CR111" i="14"/>
  <c r="CQ111" i="14"/>
  <c r="CP111" i="14"/>
  <c r="CO111" i="14"/>
  <c r="CN111" i="14"/>
  <c r="CM111" i="14"/>
  <c r="CL111" i="14"/>
  <c r="CK111" i="14"/>
  <c r="CJ111" i="14"/>
  <c r="CI111" i="14"/>
  <c r="CH111" i="14"/>
  <c r="CG111" i="14"/>
  <c r="CF111" i="14"/>
  <c r="CE111" i="14"/>
  <c r="CD111" i="14"/>
  <c r="CC111" i="14"/>
  <c r="CB111" i="14"/>
  <c r="CA111" i="14"/>
  <c r="BZ111" i="14"/>
  <c r="BY111" i="14"/>
  <c r="BX111" i="14"/>
  <c r="BW111" i="14"/>
  <c r="BV111" i="14"/>
  <c r="BU111" i="14"/>
  <c r="BT111" i="14"/>
  <c r="BS111" i="14"/>
  <c r="BR111" i="14"/>
  <c r="BQ111" i="14"/>
  <c r="BP111" i="14"/>
  <c r="BO111" i="14"/>
  <c r="BN111" i="14"/>
  <c r="BM111" i="14"/>
  <c r="BL111" i="14"/>
  <c r="BK111" i="14"/>
  <c r="BJ111" i="14"/>
  <c r="BI111" i="14"/>
  <c r="BH111" i="14"/>
  <c r="BG111" i="14"/>
  <c r="BF111" i="14"/>
  <c r="BE111" i="14"/>
  <c r="BD111" i="14"/>
  <c r="BC111" i="14"/>
  <c r="BB111" i="14"/>
  <c r="BA111" i="14"/>
  <c r="AZ111" i="14"/>
  <c r="AY111" i="14"/>
  <c r="AX111" i="14"/>
  <c r="AW111" i="14"/>
  <c r="AV111" i="14"/>
  <c r="AU111" i="14"/>
  <c r="AT111" i="14"/>
  <c r="AS111" i="14"/>
  <c r="AR111" i="14"/>
  <c r="AQ111" i="14"/>
  <c r="AP111" i="14"/>
  <c r="AO111" i="14"/>
  <c r="AN111" i="14"/>
  <c r="AM111" i="14"/>
  <c r="AL111" i="14"/>
  <c r="AK111" i="14"/>
  <c r="AJ111" i="14"/>
  <c r="AI111" i="14"/>
  <c r="AH111" i="14"/>
  <c r="AG111" i="14"/>
  <c r="AF111" i="14"/>
  <c r="AE111" i="14"/>
  <c r="AD111" i="14"/>
  <c r="AC111" i="14"/>
  <c r="AB111" i="14"/>
  <c r="AA111" i="14"/>
  <c r="Z111" i="14"/>
  <c r="Y111" i="14"/>
  <c r="X111" i="14"/>
  <c r="DW109" i="14"/>
  <c r="DV109" i="14"/>
  <c r="DU109" i="14"/>
  <c r="DT109" i="14"/>
  <c r="DS109" i="14"/>
  <c r="DR109" i="14"/>
  <c r="DQ109" i="14"/>
  <c r="DP109" i="14"/>
  <c r="DO109" i="14"/>
  <c r="DN109" i="14"/>
  <c r="DM109" i="14"/>
  <c r="DL109" i="14"/>
  <c r="DK109" i="14"/>
  <c r="DJ109" i="14"/>
  <c r="DI109" i="14"/>
  <c r="DH109" i="14"/>
  <c r="DG109" i="14"/>
  <c r="DF109" i="14"/>
  <c r="DE109" i="14"/>
  <c r="DD109" i="14"/>
  <c r="DC109" i="14"/>
  <c r="DB109" i="14"/>
  <c r="DA109" i="14"/>
  <c r="CZ109" i="14"/>
  <c r="CY109" i="14"/>
  <c r="CX109" i="14"/>
  <c r="CW109" i="14"/>
  <c r="CV109" i="14"/>
  <c r="CU109" i="14"/>
  <c r="CT109" i="14"/>
  <c r="CS109" i="14"/>
  <c r="CR109" i="14"/>
  <c r="CQ109" i="14"/>
  <c r="CP109" i="14"/>
  <c r="CO109" i="14"/>
  <c r="CN109" i="14"/>
  <c r="CM109" i="14"/>
  <c r="CL109" i="14"/>
  <c r="CK109" i="14"/>
  <c r="CJ109" i="14"/>
  <c r="CI109" i="14"/>
  <c r="CH109" i="14"/>
  <c r="CG109" i="14"/>
  <c r="CF109" i="14"/>
  <c r="CE109" i="14"/>
  <c r="CD109" i="14"/>
  <c r="CC109" i="14"/>
  <c r="CB109" i="14"/>
  <c r="CA109" i="14"/>
  <c r="BZ109" i="14"/>
  <c r="BY109" i="14"/>
  <c r="BX109" i="14"/>
  <c r="BW109" i="14"/>
  <c r="BV109" i="14"/>
  <c r="BU109" i="14"/>
  <c r="BT109" i="14"/>
  <c r="BS109" i="14"/>
  <c r="BR109" i="14"/>
  <c r="BQ109" i="14"/>
  <c r="BP109" i="14"/>
  <c r="BO109" i="14"/>
  <c r="BN109" i="14"/>
  <c r="BM109" i="14"/>
  <c r="BL109" i="14"/>
  <c r="BK109" i="14"/>
  <c r="BJ109" i="14"/>
  <c r="BI109" i="14"/>
  <c r="BH109" i="14"/>
  <c r="BG109" i="14"/>
  <c r="BF109" i="14"/>
  <c r="BE109" i="14"/>
  <c r="BD109" i="14"/>
  <c r="BC109" i="14"/>
  <c r="BB109" i="14"/>
  <c r="BA109" i="14"/>
  <c r="AZ109" i="14"/>
  <c r="AY109" i="14"/>
  <c r="AX109" i="14"/>
  <c r="AW109" i="14"/>
  <c r="AV109" i="14"/>
  <c r="AU109" i="14"/>
  <c r="AT109" i="14"/>
  <c r="AS109" i="14"/>
  <c r="AR109" i="14"/>
  <c r="AQ109" i="14"/>
  <c r="AP109" i="14"/>
  <c r="AO109" i="14"/>
  <c r="AN109" i="14"/>
  <c r="AM109" i="14"/>
  <c r="AL109" i="14"/>
  <c r="AK109" i="14"/>
  <c r="AJ109" i="14"/>
  <c r="AI109" i="14"/>
  <c r="AH109" i="14"/>
  <c r="AG109" i="14"/>
  <c r="AF109" i="14"/>
  <c r="AE109" i="14"/>
  <c r="AD109" i="14"/>
  <c r="AC109" i="14"/>
  <c r="AB109" i="14"/>
  <c r="AA109" i="14"/>
  <c r="Z109" i="14"/>
  <c r="Y109" i="14"/>
  <c r="X109" i="14"/>
  <c r="DW108" i="14"/>
  <c r="DV108" i="14"/>
  <c r="DU108" i="14"/>
  <c r="DT108" i="14"/>
  <c r="DS108" i="14"/>
  <c r="DR108" i="14"/>
  <c r="DQ108" i="14"/>
  <c r="DP108" i="14"/>
  <c r="DO108" i="14"/>
  <c r="DN108" i="14"/>
  <c r="DM108" i="14"/>
  <c r="DL108" i="14"/>
  <c r="DK108" i="14"/>
  <c r="DJ108" i="14"/>
  <c r="DI108" i="14"/>
  <c r="DH108" i="14"/>
  <c r="DG108" i="14"/>
  <c r="DF108" i="14"/>
  <c r="DE108" i="14"/>
  <c r="DD108" i="14"/>
  <c r="DC108" i="14"/>
  <c r="DB108" i="14"/>
  <c r="DA108" i="14"/>
  <c r="CZ108" i="14"/>
  <c r="CY108" i="14"/>
  <c r="CX108" i="14"/>
  <c r="CW108" i="14"/>
  <c r="CV108" i="14"/>
  <c r="CU108" i="14"/>
  <c r="CT108" i="14"/>
  <c r="CS108" i="14"/>
  <c r="CR108" i="14"/>
  <c r="CQ108" i="14"/>
  <c r="CP108" i="14"/>
  <c r="CO108" i="14"/>
  <c r="CN108" i="14"/>
  <c r="CM108" i="14"/>
  <c r="CL108" i="14"/>
  <c r="CK108" i="14"/>
  <c r="CJ108" i="14"/>
  <c r="CI108" i="14"/>
  <c r="CH108" i="14"/>
  <c r="CG108" i="14"/>
  <c r="CF108" i="14"/>
  <c r="CE108" i="14"/>
  <c r="CD108" i="14"/>
  <c r="CC108" i="14"/>
  <c r="CB108" i="14"/>
  <c r="CA108" i="14"/>
  <c r="BZ108" i="14"/>
  <c r="BY108" i="14"/>
  <c r="BX108" i="14"/>
  <c r="BW108" i="14"/>
  <c r="BV108" i="14"/>
  <c r="BU108" i="14"/>
  <c r="BT108" i="14"/>
  <c r="BS108" i="14"/>
  <c r="BR108" i="14"/>
  <c r="BQ108" i="14"/>
  <c r="BP108" i="14"/>
  <c r="BO108" i="14"/>
  <c r="BN108" i="14"/>
  <c r="BM108" i="14"/>
  <c r="BL108" i="14"/>
  <c r="BK108" i="14"/>
  <c r="BJ108" i="14"/>
  <c r="BI108" i="14"/>
  <c r="BH108" i="14"/>
  <c r="BG108" i="14"/>
  <c r="BF108" i="14"/>
  <c r="BE108" i="14"/>
  <c r="BD108" i="14"/>
  <c r="BC108" i="14"/>
  <c r="BB108" i="14"/>
  <c r="BA108" i="14"/>
  <c r="AZ108" i="14"/>
  <c r="AY108" i="14"/>
  <c r="AX108" i="14"/>
  <c r="AW108" i="14"/>
  <c r="AV108" i="14"/>
  <c r="AU108" i="14"/>
  <c r="AT108" i="14"/>
  <c r="AS108" i="14"/>
  <c r="AR108" i="14"/>
  <c r="AQ108" i="14"/>
  <c r="AP108" i="14"/>
  <c r="AO108" i="14"/>
  <c r="AN108" i="14"/>
  <c r="AM108" i="14"/>
  <c r="AL108" i="14"/>
  <c r="AK108" i="14"/>
  <c r="AJ108" i="14"/>
  <c r="AI108" i="14"/>
  <c r="AH108" i="14"/>
  <c r="AG108" i="14"/>
  <c r="AF108" i="14"/>
  <c r="AE108" i="14"/>
  <c r="AD108" i="14"/>
  <c r="AC108" i="14"/>
  <c r="AB108" i="14"/>
  <c r="AA108" i="14"/>
  <c r="Z108" i="14"/>
  <c r="Y108" i="14"/>
  <c r="X108" i="14"/>
  <c r="DW106" i="14"/>
  <c r="DV106" i="14"/>
  <c r="DU106" i="14"/>
  <c r="DT106" i="14"/>
  <c r="DS106" i="14"/>
  <c r="DR106" i="14"/>
  <c r="DQ106" i="14"/>
  <c r="DP106" i="14"/>
  <c r="DO106" i="14"/>
  <c r="DN106" i="14"/>
  <c r="DM106" i="14"/>
  <c r="DL106" i="14"/>
  <c r="DK106" i="14"/>
  <c r="DJ106" i="14"/>
  <c r="DI106" i="14"/>
  <c r="DH106" i="14"/>
  <c r="DG106" i="14"/>
  <c r="DF106" i="14"/>
  <c r="DE106" i="14"/>
  <c r="DD106" i="14"/>
  <c r="DC106" i="14"/>
  <c r="DB106" i="14"/>
  <c r="DA106" i="14"/>
  <c r="CZ106" i="14"/>
  <c r="CY106" i="14"/>
  <c r="CX106" i="14"/>
  <c r="CW106" i="14"/>
  <c r="CV106" i="14"/>
  <c r="CU106" i="14"/>
  <c r="CT106" i="14"/>
  <c r="CS106" i="14"/>
  <c r="CR106" i="14"/>
  <c r="CQ106" i="14"/>
  <c r="CP106" i="14"/>
  <c r="CO106" i="14"/>
  <c r="CN106" i="14"/>
  <c r="CM106" i="14"/>
  <c r="CL106" i="14"/>
  <c r="CK106" i="14"/>
  <c r="CJ106" i="14"/>
  <c r="CI106" i="14"/>
  <c r="CH106" i="14"/>
  <c r="CG106" i="14"/>
  <c r="CF106" i="14"/>
  <c r="CE106" i="14"/>
  <c r="CD106" i="14"/>
  <c r="CC106" i="14"/>
  <c r="CB106" i="14"/>
  <c r="CA106" i="14"/>
  <c r="BZ106" i="14"/>
  <c r="BY106" i="14"/>
  <c r="BX106" i="14"/>
  <c r="BW106" i="14"/>
  <c r="BV106" i="14"/>
  <c r="BU106" i="14"/>
  <c r="BT106" i="14"/>
  <c r="BS106" i="14"/>
  <c r="BR106" i="14"/>
  <c r="BQ106" i="14"/>
  <c r="BP106" i="14"/>
  <c r="BO106" i="14"/>
  <c r="BN106" i="14"/>
  <c r="BM106" i="14"/>
  <c r="BL106" i="14"/>
  <c r="BK106" i="14"/>
  <c r="BJ106" i="14"/>
  <c r="BI106" i="14"/>
  <c r="BH106" i="14"/>
  <c r="BG106" i="14"/>
  <c r="BF106" i="14"/>
  <c r="BE106" i="14"/>
  <c r="BD106" i="14"/>
  <c r="BC106" i="14"/>
  <c r="BB106" i="14"/>
  <c r="BA106" i="14"/>
  <c r="AZ106" i="14"/>
  <c r="AY106" i="14"/>
  <c r="AX106" i="14"/>
  <c r="AW106" i="14"/>
  <c r="AV106" i="14"/>
  <c r="AU106" i="14"/>
  <c r="AT106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C106" i="14"/>
  <c r="AB106" i="14"/>
  <c r="AA106" i="14"/>
  <c r="Z106" i="14"/>
  <c r="Y106" i="14"/>
  <c r="X106" i="14"/>
  <c r="DW92" i="14"/>
  <c r="DV92" i="14"/>
  <c r="DU92" i="14"/>
  <c r="DT92" i="14"/>
  <c r="DS92" i="14"/>
  <c r="DR92" i="14"/>
  <c r="DQ92" i="14"/>
  <c r="DP92" i="14"/>
  <c r="DO92" i="14"/>
  <c r="DN92" i="14"/>
  <c r="DM92" i="14"/>
  <c r="DL92" i="14"/>
  <c r="DK92" i="14"/>
  <c r="DJ92" i="14"/>
  <c r="DI92" i="14"/>
  <c r="DH92" i="14"/>
  <c r="DG92" i="14"/>
  <c r="DF92" i="14"/>
  <c r="DE92" i="14"/>
  <c r="DD92" i="14"/>
  <c r="DC92" i="14"/>
  <c r="DB92" i="14"/>
  <c r="DA92" i="14"/>
  <c r="CZ92" i="14"/>
  <c r="DW79" i="14"/>
  <c r="DV79" i="14"/>
  <c r="DU79" i="14"/>
  <c r="DT79" i="14"/>
  <c r="DS79" i="14"/>
  <c r="DR79" i="14"/>
  <c r="DQ79" i="14"/>
  <c r="DP79" i="14"/>
  <c r="DO79" i="14"/>
  <c r="DN79" i="14"/>
  <c r="DM79" i="14"/>
  <c r="DL79" i="14"/>
  <c r="DK79" i="14"/>
  <c r="DJ79" i="14"/>
  <c r="DI79" i="14"/>
  <c r="DH79" i="14"/>
  <c r="DG79" i="14"/>
  <c r="DF79" i="14"/>
  <c r="DE79" i="14"/>
  <c r="DD79" i="14"/>
  <c r="DC79" i="14"/>
  <c r="DB79" i="14"/>
  <c r="DA79" i="14"/>
  <c r="CZ79" i="14"/>
  <c r="CY79" i="14"/>
  <c r="CX79" i="14"/>
  <c r="CW79" i="14"/>
  <c r="CV79" i="14"/>
  <c r="CU79" i="14"/>
  <c r="CT79" i="14"/>
  <c r="CS79" i="14"/>
  <c r="CR79" i="14"/>
  <c r="CQ79" i="14"/>
  <c r="CP79" i="14"/>
  <c r="CO79" i="14"/>
  <c r="CN79" i="14"/>
  <c r="CM79" i="14"/>
  <c r="CL79" i="14"/>
  <c r="CK79" i="14"/>
  <c r="CJ79" i="14"/>
  <c r="CI79" i="14"/>
  <c r="CH79" i="14"/>
  <c r="CG79" i="14"/>
  <c r="CF79" i="14"/>
  <c r="CE79" i="14"/>
  <c r="CD79" i="14"/>
  <c r="CC79" i="14"/>
  <c r="CB79" i="14"/>
  <c r="CA79" i="14"/>
  <c r="BZ79" i="14"/>
  <c r="BY79" i="14"/>
  <c r="BX79" i="14"/>
  <c r="BW79" i="14"/>
  <c r="BV79" i="14"/>
  <c r="BU79" i="14"/>
  <c r="BT79" i="14"/>
  <c r="BS79" i="14"/>
  <c r="BR79" i="14"/>
  <c r="BQ79" i="14"/>
  <c r="BP79" i="14"/>
  <c r="BO79" i="14"/>
  <c r="BN79" i="14"/>
  <c r="BM79" i="14"/>
  <c r="BL79" i="14"/>
  <c r="BK79" i="14"/>
  <c r="BJ79" i="14"/>
  <c r="BI79" i="14"/>
  <c r="BH79" i="14"/>
  <c r="BG79" i="14"/>
  <c r="BF79" i="14"/>
  <c r="BE79" i="14"/>
  <c r="BD79" i="14"/>
  <c r="BC79" i="14"/>
  <c r="BB79" i="14"/>
  <c r="BA79" i="14"/>
  <c r="AZ79" i="14"/>
  <c r="AY79" i="14"/>
  <c r="AX79" i="14"/>
  <c r="AW79" i="14"/>
  <c r="AV79" i="14"/>
  <c r="AU79" i="14"/>
  <c r="AT79" i="14"/>
  <c r="AS79" i="14"/>
  <c r="AR79" i="14"/>
  <c r="AQ79" i="14"/>
  <c r="AP79" i="14"/>
  <c r="AO79" i="14"/>
  <c r="AN79" i="14"/>
  <c r="AM79" i="14"/>
  <c r="AL79" i="14"/>
  <c r="AK79" i="14"/>
  <c r="AJ79" i="14"/>
  <c r="AI79" i="14"/>
  <c r="AH79" i="14"/>
  <c r="AG79" i="14"/>
  <c r="AF79" i="14"/>
  <c r="AE79" i="14"/>
  <c r="AD79" i="14"/>
  <c r="AC79" i="14"/>
  <c r="AB79" i="14"/>
  <c r="AA79" i="14"/>
  <c r="Z79" i="14"/>
  <c r="Y79" i="14"/>
  <c r="X79" i="14"/>
  <c r="DW77" i="14"/>
  <c r="DV77" i="14"/>
  <c r="DU77" i="14"/>
  <c r="DT77" i="14"/>
  <c r="DS77" i="14"/>
  <c r="DR77" i="14"/>
  <c r="DQ77" i="14"/>
  <c r="DP77" i="14"/>
  <c r="DO77" i="14"/>
  <c r="DN77" i="14"/>
  <c r="DM77" i="14"/>
  <c r="DL77" i="14"/>
  <c r="DK77" i="14"/>
  <c r="DJ77" i="14"/>
  <c r="DI77" i="14"/>
  <c r="DH77" i="14"/>
  <c r="DG77" i="14"/>
  <c r="DF77" i="14"/>
  <c r="DE77" i="14"/>
  <c r="DD77" i="14"/>
  <c r="DC77" i="14"/>
  <c r="DB77" i="14"/>
  <c r="DA77" i="14"/>
  <c r="CZ77" i="14"/>
  <c r="CY77" i="14"/>
  <c r="CX77" i="14"/>
  <c r="CW77" i="14"/>
  <c r="CV77" i="14"/>
  <c r="CU77" i="14"/>
  <c r="CT77" i="14"/>
  <c r="CS77" i="14"/>
  <c r="CR77" i="14"/>
  <c r="CQ77" i="14"/>
  <c r="CP77" i="14"/>
  <c r="CO77" i="14"/>
  <c r="CN77" i="14"/>
  <c r="CM77" i="14"/>
  <c r="CL77" i="14"/>
  <c r="CK77" i="14"/>
  <c r="CJ77" i="14"/>
  <c r="CI77" i="14"/>
  <c r="CH77" i="14"/>
  <c r="CG77" i="14"/>
  <c r="CF77" i="14"/>
  <c r="CE77" i="14"/>
  <c r="CD77" i="14"/>
  <c r="CC77" i="14"/>
  <c r="CB77" i="14"/>
  <c r="CA77" i="14"/>
  <c r="BZ77" i="14"/>
  <c r="BY77" i="14"/>
  <c r="BX77" i="14"/>
  <c r="BW77" i="14"/>
  <c r="BV77" i="14"/>
  <c r="BU77" i="14"/>
  <c r="BT77" i="14"/>
  <c r="BS77" i="14"/>
  <c r="BR77" i="14"/>
  <c r="BQ77" i="14"/>
  <c r="BP77" i="14"/>
  <c r="BO77" i="14"/>
  <c r="BN77" i="14"/>
  <c r="BM77" i="14"/>
  <c r="BL77" i="14"/>
  <c r="BK77" i="14"/>
  <c r="BJ77" i="14"/>
  <c r="BI77" i="14"/>
  <c r="BH77" i="14"/>
  <c r="BG77" i="14"/>
  <c r="BF77" i="14"/>
  <c r="BE77" i="14"/>
  <c r="BD77" i="14"/>
  <c r="BC77" i="14"/>
  <c r="BB77" i="14"/>
  <c r="BA77" i="14"/>
  <c r="AZ77" i="14"/>
  <c r="AY77" i="14"/>
  <c r="AX77" i="14"/>
  <c r="AW77" i="14"/>
  <c r="AV77" i="14"/>
  <c r="AU77" i="14"/>
  <c r="AT77" i="14"/>
  <c r="AS77" i="14"/>
  <c r="AR77" i="14"/>
  <c r="AQ77" i="14"/>
  <c r="AP77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Y77" i="14"/>
  <c r="X77" i="14"/>
  <c r="I65" i="14"/>
  <c r="DW64" i="14"/>
  <c r="DV64" i="14"/>
  <c r="DU64" i="14"/>
  <c r="DT64" i="14"/>
  <c r="DS64" i="14"/>
  <c r="DR64" i="14"/>
  <c r="DQ64" i="14"/>
  <c r="DP64" i="14"/>
  <c r="DO64" i="14"/>
  <c r="DN64" i="14"/>
  <c r="DM64" i="14"/>
  <c r="DL64" i="14"/>
  <c r="DK64" i="14"/>
  <c r="DJ64" i="14"/>
  <c r="DI64" i="14"/>
  <c r="DH64" i="14"/>
  <c r="DG64" i="14"/>
  <c r="DF64" i="14"/>
  <c r="DE64" i="14"/>
  <c r="DD64" i="14"/>
  <c r="DC64" i="14"/>
  <c r="DB64" i="14"/>
  <c r="DA64" i="14"/>
  <c r="CZ64" i="14"/>
  <c r="CY64" i="14"/>
  <c r="CX64" i="14"/>
  <c r="CW64" i="14"/>
  <c r="CV64" i="14"/>
  <c r="CU64" i="14"/>
  <c r="CT64" i="14"/>
  <c r="CS64" i="14"/>
  <c r="CR64" i="14"/>
  <c r="CQ64" i="14"/>
  <c r="CP64" i="14"/>
  <c r="CO64" i="14"/>
  <c r="CN64" i="14"/>
  <c r="CM64" i="14"/>
  <c r="CL64" i="14"/>
  <c r="CK64" i="14"/>
  <c r="CJ64" i="14"/>
  <c r="CI64" i="14"/>
  <c r="CH64" i="14"/>
  <c r="CG64" i="14"/>
  <c r="CF64" i="14"/>
  <c r="CE64" i="14"/>
  <c r="CD64" i="14"/>
  <c r="CC64" i="14"/>
  <c r="CB64" i="14"/>
  <c r="CA64" i="14"/>
  <c r="BZ64" i="14"/>
  <c r="BY64" i="14"/>
  <c r="BX64" i="14"/>
  <c r="BW64" i="14"/>
  <c r="BV64" i="14"/>
  <c r="BU64" i="14"/>
  <c r="BT64" i="14"/>
  <c r="BS64" i="14"/>
  <c r="BR64" i="14"/>
  <c r="BQ64" i="14"/>
  <c r="BP64" i="14"/>
  <c r="BO64" i="14"/>
  <c r="BN64" i="14"/>
  <c r="BM64" i="14"/>
  <c r="BL64" i="14"/>
  <c r="BK64" i="14"/>
  <c r="BJ64" i="14"/>
  <c r="BI64" i="14"/>
  <c r="BH64" i="14"/>
  <c r="BG64" i="14"/>
  <c r="BF64" i="14"/>
  <c r="BE64" i="14"/>
  <c r="BD64" i="14"/>
  <c r="BC64" i="14"/>
  <c r="BB64" i="14"/>
  <c r="BA64" i="14"/>
  <c r="AZ64" i="14"/>
  <c r="AY64" i="14"/>
  <c r="AX64" i="14"/>
  <c r="AW64" i="14"/>
  <c r="AV64" i="14"/>
  <c r="AU64" i="14"/>
  <c r="AT64" i="14"/>
  <c r="AS64" i="14"/>
  <c r="AR64" i="14"/>
  <c r="AQ64" i="14"/>
  <c r="AP64" i="14"/>
  <c r="AO64" i="14"/>
  <c r="AN64" i="14"/>
  <c r="AM64" i="14"/>
  <c r="AL64" i="14"/>
  <c r="AK64" i="14"/>
  <c r="AJ64" i="14"/>
  <c r="AI64" i="14"/>
  <c r="AH64" i="14"/>
  <c r="AG64" i="14"/>
  <c r="AF64" i="14"/>
  <c r="AE64" i="14"/>
  <c r="AD64" i="14"/>
  <c r="AC64" i="14"/>
  <c r="AB64" i="14"/>
  <c r="AA64" i="14"/>
  <c r="Z64" i="14"/>
  <c r="Y64" i="14"/>
  <c r="X64" i="14"/>
  <c r="DW63" i="14"/>
  <c r="DV63" i="14"/>
  <c r="DU63" i="14"/>
  <c r="DT63" i="14"/>
  <c r="DS63" i="14"/>
  <c r="DR63" i="14"/>
  <c r="DQ63" i="14"/>
  <c r="DP63" i="14"/>
  <c r="DO63" i="14"/>
  <c r="DN63" i="14"/>
  <c r="DM63" i="14"/>
  <c r="DL63" i="14"/>
  <c r="DK63" i="14"/>
  <c r="DJ63" i="14"/>
  <c r="DI63" i="14"/>
  <c r="DH63" i="14"/>
  <c r="DG63" i="14"/>
  <c r="DF63" i="14"/>
  <c r="DE63" i="14"/>
  <c r="DD63" i="14"/>
  <c r="DC63" i="14"/>
  <c r="DB63" i="14"/>
  <c r="DA63" i="14"/>
  <c r="CZ63" i="14"/>
  <c r="CY63" i="14"/>
  <c r="CX63" i="14"/>
  <c r="CW63" i="14"/>
  <c r="CV63" i="14"/>
  <c r="CU63" i="14"/>
  <c r="CT63" i="14"/>
  <c r="CS63" i="14"/>
  <c r="CR63" i="14"/>
  <c r="CQ63" i="14"/>
  <c r="CP63" i="14"/>
  <c r="CO63" i="14"/>
  <c r="CN63" i="14"/>
  <c r="CM63" i="14"/>
  <c r="CL63" i="14"/>
  <c r="CK63" i="14"/>
  <c r="CJ63" i="14"/>
  <c r="CI63" i="14"/>
  <c r="CH63" i="14"/>
  <c r="CG63" i="14"/>
  <c r="CF63" i="14"/>
  <c r="CE63" i="14"/>
  <c r="CD63" i="14"/>
  <c r="CC63" i="14"/>
  <c r="CB63" i="14"/>
  <c r="CA63" i="14"/>
  <c r="BZ63" i="14"/>
  <c r="BY63" i="14"/>
  <c r="BX63" i="14"/>
  <c r="BW63" i="14"/>
  <c r="BV63" i="14"/>
  <c r="BU63" i="14"/>
  <c r="BT63" i="14"/>
  <c r="BS63" i="14"/>
  <c r="BR63" i="14"/>
  <c r="BQ63" i="14"/>
  <c r="BP63" i="14"/>
  <c r="BO63" i="14"/>
  <c r="BN63" i="14"/>
  <c r="BM63" i="14"/>
  <c r="BL63" i="14"/>
  <c r="BK63" i="14"/>
  <c r="BJ63" i="14"/>
  <c r="BI63" i="14"/>
  <c r="BH63" i="14"/>
  <c r="BG63" i="14"/>
  <c r="BF63" i="14"/>
  <c r="BE63" i="14"/>
  <c r="BD63" i="14"/>
  <c r="BC63" i="14"/>
  <c r="BB63" i="14"/>
  <c r="BA63" i="14"/>
  <c r="AZ63" i="14"/>
  <c r="AY63" i="14"/>
  <c r="AX63" i="14"/>
  <c r="AW63" i="14"/>
  <c r="AV63" i="14"/>
  <c r="AU63" i="14"/>
  <c r="AT63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DW62" i="14"/>
  <c r="DV62" i="14"/>
  <c r="DU62" i="14"/>
  <c r="DT62" i="14"/>
  <c r="DS62" i="14"/>
  <c r="DR62" i="14"/>
  <c r="DQ62" i="14"/>
  <c r="DP62" i="14"/>
  <c r="DO62" i="14"/>
  <c r="DN62" i="14"/>
  <c r="DM62" i="14"/>
  <c r="DL62" i="14"/>
  <c r="DK62" i="14"/>
  <c r="DJ62" i="14"/>
  <c r="DI62" i="14"/>
  <c r="DH62" i="14"/>
  <c r="DG62" i="14"/>
  <c r="DF62" i="14"/>
  <c r="DE62" i="14"/>
  <c r="DD62" i="14"/>
  <c r="DC62" i="14"/>
  <c r="DB62" i="14"/>
  <c r="DA62" i="14"/>
  <c r="CZ62" i="14"/>
  <c r="CY62" i="14"/>
  <c r="CX62" i="14"/>
  <c r="CW62" i="14"/>
  <c r="CV62" i="14"/>
  <c r="CU62" i="14"/>
  <c r="CT62" i="14"/>
  <c r="CS62" i="14"/>
  <c r="CR62" i="14"/>
  <c r="CQ62" i="14"/>
  <c r="CP62" i="14"/>
  <c r="CO62" i="14"/>
  <c r="CN62" i="14"/>
  <c r="CM62" i="14"/>
  <c r="CL62" i="14"/>
  <c r="CK62" i="14"/>
  <c r="CJ62" i="14"/>
  <c r="CI62" i="14"/>
  <c r="CH62" i="14"/>
  <c r="CG62" i="14"/>
  <c r="CF62" i="14"/>
  <c r="CE62" i="14"/>
  <c r="CD62" i="14"/>
  <c r="CC62" i="14"/>
  <c r="CB62" i="14"/>
  <c r="CA62" i="14"/>
  <c r="BZ62" i="14"/>
  <c r="BY62" i="14"/>
  <c r="BX62" i="14"/>
  <c r="BW62" i="14"/>
  <c r="BV62" i="14"/>
  <c r="BU62" i="14"/>
  <c r="BT62" i="14"/>
  <c r="BS62" i="14"/>
  <c r="BR62" i="14"/>
  <c r="BQ62" i="14"/>
  <c r="BP62" i="14"/>
  <c r="BO62" i="14"/>
  <c r="BN62" i="14"/>
  <c r="BM62" i="14"/>
  <c r="BL62" i="14"/>
  <c r="BK62" i="14"/>
  <c r="BJ62" i="14"/>
  <c r="BI62" i="14"/>
  <c r="BH62" i="14"/>
  <c r="BG62" i="14"/>
  <c r="BF62" i="14"/>
  <c r="BE62" i="14"/>
  <c r="BD62" i="14"/>
  <c r="BC62" i="14"/>
  <c r="BB62" i="14"/>
  <c r="BA62" i="14"/>
  <c r="AZ62" i="14"/>
  <c r="AY62" i="14"/>
  <c r="AX62" i="14"/>
  <c r="AW62" i="14"/>
  <c r="AV62" i="14"/>
  <c r="AU62" i="14"/>
  <c r="AT62" i="14"/>
  <c r="AS62" i="14"/>
  <c r="AR62" i="14"/>
  <c r="AQ62" i="14"/>
  <c r="AP62" i="14"/>
  <c r="AO62" i="14"/>
  <c r="AN62" i="14"/>
  <c r="AM62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DW61" i="14"/>
  <c r="DV61" i="14"/>
  <c r="DU61" i="14"/>
  <c r="DT61" i="14"/>
  <c r="DS61" i="14"/>
  <c r="DR61" i="14"/>
  <c r="DQ61" i="14"/>
  <c r="DP61" i="14"/>
  <c r="DO61" i="14"/>
  <c r="DN61" i="14"/>
  <c r="DM61" i="14"/>
  <c r="DL61" i="14"/>
  <c r="DK61" i="14"/>
  <c r="DJ61" i="14"/>
  <c r="DI61" i="14"/>
  <c r="DH61" i="14"/>
  <c r="DG61" i="14"/>
  <c r="DF61" i="14"/>
  <c r="DE61" i="14"/>
  <c r="DD61" i="14"/>
  <c r="DC61" i="14"/>
  <c r="DB61" i="14"/>
  <c r="DA61" i="14"/>
  <c r="CZ61" i="14"/>
  <c r="CY61" i="14"/>
  <c r="CX61" i="14"/>
  <c r="CW61" i="14"/>
  <c r="CV61" i="14"/>
  <c r="CU61" i="14"/>
  <c r="CT61" i="14"/>
  <c r="CS61" i="14"/>
  <c r="CR61" i="14"/>
  <c r="CQ61" i="14"/>
  <c r="CP61" i="14"/>
  <c r="CO61" i="14"/>
  <c r="CN61" i="14"/>
  <c r="CM61" i="14"/>
  <c r="CL61" i="14"/>
  <c r="CK61" i="14"/>
  <c r="CJ61" i="14"/>
  <c r="CI61" i="14"/>
  <c r="CH61" i="14"/>
  <c r="CG61" i="14"/>
  <c r="CF61" i="14"/>
  <c r="CE61" i="14"/>
  <c r="CD61" i="14"/>
  <c r="CC61" i="14"/>
  <c r="CB61" i="14"/>
  <c r="CA61" i="14"/>
  <c r="BZ61" i="14"/>
  <c r="BY61" i="14"/>
  <c r="BX61" i="14"/>
  <c r="BW61" i="14"/>
  <c r="BV61" i="14"/>
  <c r="BU61" i="14"/>
  <c r="BT61" i="14"/>
  <c r="BS61" i="14"/>
  <c r="BR61" i="14"/>
  <c r="BQ61" i="14"/>
  <c r="BP61" i="14"/>
  <c r="BO61" i="14"/>
  <c r="BN61" i="14"/>
  <c r="BM61" i="14"/>
  <c r="BL61" i="14"/>
  <c r="BK61" i="14"/>
  <c r="BJ61" i="14"/>
  <c r="BI61" i="14"/>
  <c r="BH61" i="14"/>
  <c r="BG61" i="14"/>
  <c r="BF61" i="14"/>
  <c r="BE61" i="14"/>
  <c r="BD61" i="14"/>
  <c r="BC61" i="14"/>
  <c r="BB61" i="14"/>
  <c r="BA61" i="14"/>
  <c r="AZ61" i="14"/>
  <c r="AY61" i="14"/>
  <c r="AX61" i="14"/>
  <c r="AW61" i="14"/>
  <c r="AV61" i="14"/>
  <c r="AU61" i="14"/>
  <c r="AT61" i="14"/>
  <c r="AS61" i="14"/>
  <c r="AR61" i="14"/>
  <c r="AQ61" i="14"/>
  <c r="AP61" i="14"/>
  <c r="AO61" i="14"/>
  <c r="AN61" i="14"/>
  <c r="AM61" i="14"/>
  <c r="AL61" i="14"/>
  <c r="AK61" i="14"/>
  <c r="AJ61" i="14"/>
  <c r="AI61" i="14"/>
  <c r="AH61" i="14"/>
  <c r="AG61" i="14"/>
  <c r="AF61" i="14"/>
  <c r="AE61" i="14"/>
  <c r="AD61" i="14"/>
  <c r="AC61" i="14"/>
  <c r="AB61" i="14"/>
  <c r="AA61" i="14"/>
  <c r="Z61" i="14"/>
  <c r="Y61" i="14"/>
  <c r="X61" i="14"/>
  <c r="DW60" i="14"/>
  <c r="DV60" i="14"/>
  <c r="DU60" i="14"/>
  <c r="DT60" i="14"/>
  <c r="DS60" i="14"/>
  <c r="DR60" i="14"/>
  <c r="DQ60" i="14"/>
  <c r="DP60" i="14"/>
  <c r="DO60" i="14"/>
  <c r="DN60" i="14"/>
  <c r="DM60" i="14"/>
  <c r="DL60" i="14"/>
  <c r="DK60" i="14"/>
  <c r="DJ60" i="14"/>
  <c r="DI60" i="14"/>
  <c r="DH60" i="14"/>
  <c r="DG60" i="14"/>
  <c r="DF60" i="14"/>
  <c r="DE60" i="14"/>
  <c r="DD60" i="14"/>
  <c r="DC60" i="14"/>
  <c r="DB60" i="14"/>
  <c r="DA60" i="14"/>
  <c r="CZ60" i="14"/>
  <c r="CY60" i="14"/>
  <c r="CX60" i="14"/>
  <c r="CW60" i="14"/>
  <c r="CV60" i="14"/>
  <c r="CU60" i="14"/>
  <c r="CT60" i="14"/>
  <c r="CS60" i="14"/>
  <c r="CR60" i="14"/>
  <c r="CQ60" i="14"/>
  <c r="CP60" i="14"/>
  <c r="CO60" i="14"/>
  <c r="CN60" i="14"/>
  <c r="CM60" i="14"/>
  <c r="CL60" i="14"/>
  <c r="CK60" i="14"/>
  <c r="CJ60" i="14"/>
  <c r="CI60" i="14"/>
  <c r="CH60" i="14"/>
  <c r="CG60" i="14"/>
  <c r="CF60" i="14"/>
  <c r="CE60" i="14"/>
  <c r="CD60" i="14"/>
  <c r="CC60" i="14"/>
  <c r="CB60" i="14"/>
  <c r="CA60" i="14"/>
  <c r="BZ60" i="14"/>
  <c r="BY60" i="14"/>
  <c r="BX60" i="14"/>
  <c r="BW60" i="14"/>
  <c r="BV60" i="14"/>
  <c r="BU60" i="14"/>
  <c r="BT60" i="14"/>
  <c r="BS60" i="14"/>
  <c r="BR60" i="14"/>
  <c r="BQ60" i="14"/>
  <c r="BP60" i="14"/>
  <c r="BO60" i="14"/>
  <c r="BN60" i="14"/>
  <c r="BM60" i="14"/>
  <c r="BL60" i="14"/>
  <c r="BK60" i="14"/>
  <c r="BJ60" i="14"/>
  <c r="BI60" i="14"/>
  <c r="BH60" i="14"/>
  <c r="BG60" i="14"/>
  <c r="BF60" i="14"/>
  <c r="BE60" i="14"/>
  <c r="BD60" i="14"/>
  <c r="BC60" i="14"/>
  <c r="BB60" i="14"/>
  <c r="BA60" i="14"/>
  <c r="AZ60" i="14"/>
  <c r="AY60" i="14"/>
  <c r="AX60" i="14"/>
  <c r="AW60" i="14"/>
  <c r="AV60" i="14"/>
  <c r="AU60" i="14"/>
  <c r="AT60" i="14"/>
  <c r="AS60" i="14"/>
  <c r="AR60" i="14"/>
  <c r="AQ60" i="14"/>
  <c r="AP60" i="14"/>
  <c r="AO60" i="14"/>
  <c r="AN60" i="14"/>
  <c r="AM60" i="14"/>
  <c r="AL60" i="14"/>
  <c r="AK60" i="14"/>
  <c r="AJ60" i="14"/>
  <c r="AI60" i="14"/>
  <c r="AH60" i="14"/>
  <c r="AG60" i="14"/>
  <c r="AF60" i="14"/>
  <c r="AE60" i="14"/>
  <c r="AD60" i="14"/>
  <c r="AC60" i="14"/>
  <c r="AB60" i="14"/>
  <c r="AA60" i="14"/>
  <c r="Z60" i="14"/>
  <c r="Y60" i="14"/>
  <c r="X60" i="14"/>
  <c r="I48" i="14"/>
  <c r="DW47" i="14"/>
  <c r="DV47" i="14"/>
  <c r="DU47" i="14"/>
  <c r="DT47" i="14"/>
  <c r="DS47" i="14"/>
  <c r="DR47" i="14"/>
  <c r="DQ47" i="14"/>
  <c r="DP47" i="14"/>
  <c r="DO47" i="14"/>
  <c r="DN47" i="14"/>
  <c r="DM47" i="14"/>
  <c r="DL47" i="14"/>
  <c r="DK47" i="14"/>
  <c r="DJ47" i="14"/>
  <c r="DI47" i="14"/>
  <c r="DH47" i="14"/>
  <c r="DG47" i="14"/>
  <c r="DF47" i="14"/>
  <c r="DE47" i="14"/>
  <c r="DD47" i="14"/>
  <c r="DC47" i="14"/>
  <c r="DB47" i="14"/>
  <c r="DA47" i="14"/>
  <c r="CZ47" i="14"/>
  <c r="CY47" i="14"/>
  <c r="CX47" i="14"/>
  <c r="CW47" i="14"/>
  <c r="CV47" i="14"/>
  <c r="CU47" i="14"/>
  <c r="CT47" i="14"/>
  <c r="CS47" i="14"/>
  <c r="CR47" i="14"/>
  <c r="CQ47" i="14"/>
  <c r="CP47" i="14"/>
  <c r="CO47" i="14"/>
  <c r="CN47" i="14"/>
  <c r="CM47" i="14"/>
  <c r="CL47" i="14"/>
  <c r="CK47" i="14"/>
  <c r="CJ47" i="14"/>
  <c r="CI47" i="14"/>
  <c r="CH47" i="14"/>
  <c r="CG47" i="14"/>
  <c r="CF47" i="14"/>
  <c r="CE47" i="14"/>
  <c r="CD47" i="14"/>
  <c r="CC47" i="14"/>
  <c r="CB47" i="14"/>
  <c r="CA47" i="14"/>
  <c r="BZ47" i="14"/>
  <c r="BY47" i="14"/>
  <c r="BX47" i="14"/>
  <c r="BW47" i="14"/>
  <c r="BV47" i="14"/>
  <c r="BU47" i="14"/>
  <c r="BT47" i="14"/>
  <c r="BS47" i="14"/>
  <c r="BR47" i="14"/>
  <c r="BQ47" i="14"/>
  <c r="BP47" i="14"/>
  <c r="BO47" i="14"/>
  <c r="BN47" i="14"/>
  <c r="BM47" i="14"/>
  <c r="BL47" i="14"/>
  <c r="BK47" i="14"/>
  <c r="BJ47" i="14"/>
  <c r="BI47" i="14"/>
  <c r="BH47" i="14"/>
  <c r="BG47" i="14"/>
  <c r="BF47" i="14"/>
  <c r="BE47" i="14"/>
  <c r="BD47" i="14"/>
  <c r="BC47" i="14"/>
  <c r="BB47" i="14"/>
  <c r="BA47" i="14"/>
  <c r="AZ47" i="14"/>
  <c r="AY47" i="14"/>
  <c r="AX47" i="14"/>
  <c r="AW47" i="14"/>
  <c r="AV47" i="14"/>
  <c r="AU47" i="14"/>
  <c r="AT47" i="14"/>
  <c r="AS47" i="14"/>
  <c r="AR47" i="14"/>
  <c r="AQ47" i="14"/>
  <c r="AP47" i="14"/>
  <c r="AO47" i="14"/>
  <c r="AN47" i="14"/>
  <c r="AM47" i="14"/>
  <c r="AL47" i="14"/>
  <c r="AK47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I35" i="14"/>
  <c r="DW34" i="14"/>
  <c r="DV34" i="14"/>
  <c r="DU34" i="14"/>
  <c r="DT34" i="14"/>
  <c r="DS34" i="14"/>
  <c r="DR34" i="14"/>
  <c r="DQ34" i="14"/>
  <c r="DP34" i="14"/>
  <c r="DO34" i="14"/>
  <c r="DN34" i="14"/>
  <c r="DM34" i="14"/>
  <c r="DL34" i="14"/>
  <c r="DK34" i="14"/>
  <c r="DJ34" i="14"/>
  <c r="DI34" i="14"/>
  <c r="DH34" i="14"/>
  <c r="DG34" i="14"/>
  <c r="DF34" i="14"/>
  <c r="DE34" i="14"/>
  <c r="DD34" i="14"/>
  <c r="DC34" i="14"/>
  <c r="DB34" i="14"/>
  <c r="DA34" i="14"/>
  <c r="CZ34" i="14"/>
  <c r="CY34" i="14"/>
  <c r="CX34" i="14"/>
  <c r="CW34" i="14"/>
  <c r="CV34" i="14"/>
  <c r="CU34" i="14"/>
  <c r="CT34" i="14"/>
  <c r="CS34" i="14"/>
  <c r="CR34" i="14"/>
  <c r="CQ34" i="14"/>
  <c r="CP34" i="14"/>
  <c r="CO34" i="14"/>
  <c r="CN34" i="14"/>
  <c r="CM34" i="14"/>
  <c r="CL34" i="14"/>
  <c r="CK34" i="14"/>
  <c r="CJ34" i="14"/>
  <c r="CI34" i="14"/>
  <c r="CH34" i="14"/>
  <c r="CG34" i="14"/>
  <c r="CF34" i="14"/>
  <c r="CE34" i="14"/>
  <c r="CD34" i="14"/>
  <c r="CC34" i="14"/>
  <c r="CB34" i="14"/>
  <c r="CA34" i="14"/>
  <c r="BZ34" i="14"/>
  <c r="BY34" i="14"/>
  <c r="BX34" i="14"/>
  <c r="BW34" i="14"/>
  <c r="BV34" i="14"/>
  <c r="BU34" i="14"/>
  <c r="BT34" i="14"/>
  <c r="BS34" i="14"/>
  <c r="BR34" i="14"/>
  <c r="BQ34" i="14"/>
  <c r="BP34" i="14"/>
  <c r="BO34" i="14"/>
  <c r="BN34" i="14"/>
  <c r="BM34" i="14"/>
  <c r="BL34" i="14"/>
  <c r="BK34" i="14"/>
  <c r="BJ34" i="14"/>
  <c r="BI34" i="14"/>
  <c r="BH34" i="14"/>
  <c r="BG34" i="14"/>
  <c r="BF34" i="14"/>
  <c r="BE34" i="14"/>
  <c r="BD34" i="14"/>
  <c r="BC34" i="14"/>
  <c r="BB34" i="14"/>
  <c r="BA34" i="14"/>
  <c r="AZ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DW33" i="14"/>
  <c r="DV33" i="14"/>
  <c r="DU33" i="14"/>
  <c r="DT33" i="14"/>
  <c r="DS33" i="14"/>
  <c r="DR33" i="14"/>
  <c r="DQ33" i="14"/>
  <c r="DP33" i="14"/>
  <c r="DO33" i="14"/>
  <c r="DN33" i="14"/>
  <c r="DM33" i="14"/>
  <c r="DL33" i="14"/>
  <c r="DK33" i="14"/>
  <c r="DJ33" i="14"/>
  <c r="DI33" i="14"/>
  <c r="DH33" i="14"/>
  <c r="DG33" i="14"/>
  <c r="DF33" i="14"/>
  <c r="DE33" i="14"/>
  <c r="DD33" i="14"/>
  <c r="DC33" i="14"/>
  <c r="DB33" i="14"/>
  <c r="DA33" i="14"/>
  <c r="CZ33" i="14"/>
  <c r="CY33" i="14"/>
  <c r="CX33" i="14"/>
  <c r="CW33" i="14"/>
  <c r="CV33" i="14"/>
  <c r="CU33" i="14"/>
  <c r="CT33" i="14"/>
  <c r="CS33" i="14"/>
  <c r="CR33" i="14"/>
  <c r="CQ33" i="14"/>
  <c r="CP33" i="14"/>
  <c r="CO33" i="14"/>
  <c r="CN33" i="14"/>
  <c r="CM33" i="14"/>
  <c r="CL33" i="14"/>
  <c r="CK33" i="14"/>
  <c r="CJ33" i="14"/>
  <c r="CI33" i="14"/>
  <c r="CH33" i="14"/>
  <c r="CG33" i="14"/>
  <c r="CF33" i="14"/>
  <c r="CE33" i="14"/>
  <c r="CD33" i="14"/>
  <c r="CC33" i="14"/>
  <c r="CB33" i="14"/>
  <c r="CA33" i="14"/>
  <c r="BZ33" i="14"/>
  <c r="BY33" i="14"/>
  <c r="BX33" i="14"/>
  <c r="BW33" i="14"/>
  <c r="BV33" i="14"/>
  <c r="BU33" i="14"/>
  <c r="BT33" i="14"/>
  <c r="BS33" i="14"/>
  <c r="BR33" i="14"/>
  <c r="BQ33" i="14"/>
  <c r="BP33" i="14"/>
  <c r="BO33" i="14"/>
  <c r="BN33" i="14"/>
  <c r="BM33" i="14"/>
  <c r="BL33" i="14"/>
  <c r="BK33" i="14"/>
  <c r="BJ33" i="14"/>
  <c r="BI33" i="14"/>
  <c r="BH33" i="14"/>
  <c r="BG33" i="14"/>
  <c r="BF33" i="14"/>
  <c r="BE33" i="14"/>
  <c r="BD33" i="14"/>
  <c r="BC33" i="14"/>
  <c r="BB33" i="14"/>
  <c r="BA33" i="14"/>
  <c r="AZ33" i="14"/>
  <c r="AY33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DW32" i="14"/>
  <c r="DV32" i="14"/>
  <c r="DU32" i="14"/>
  <c r="DT32" i="14"/>
  <c r="DS32" i="14"/>
  <c r="DR32" i="14"/>
  <c r="DQ32" i="14"/>
  <c r="DP32" i="14"/>
  <c r="DO32" i="14"/>
  <c r="DN32" i="14"/>
  <c r="DM32" i="14"/>
  <c r="DL32" i="14"/>
  <c r="DK32" i="14"/>
  <c r="DJ32" i="14"/>
  <c r="DI32" i="14"/>
  <c r="DH32" i="14"/>
  <c r="DG32" i="14"/>
  <c r="DF32" i="14"/>
  <c r="DE32" i="14"/>
  <c r="DD32" i="14"/>
  <c r="DC32" i="14"/>
  <c r="DB32" i="14"/>
  <c r="DA32" i="14"/>
  <c r="CZ32" i="14"/>
  <c r="CY32" i="14"/>
  <c r="CX32" i="14"/>
  <c r="CW32" i="14"/>
  <c r="CV32" i="14"/>
  <c r="CU32" i="14"/>
  <c r="CT32" i="14"/>
  <c r="CS32" i="14"/>
  <c r="CR32" i="14"/>
  <c r="CQ32" i="14"/>
  <c r="CP32" i="14"/>
  <c r="CO32" i="14"/>
  <c r="CN32" i="14"/>
  <c r="CM32" i="14"/>
  <c r="CL32" i="14"/>
  <c r="CK32" i="14"/>
  <c r="CJ32" i="14"/>
  <c r="CI32" i="14"/>
  <c r="CH32" i="14"/>
  <c r="CG32" i="14"/>
  <c r="CF32" i="14"/>
  <c r="CE32" i="14"/>
  <c r="CD32" i="14"/>
  <c r="CC32" i="14"/>
  <c r="CB32" i="14"/>
  <c r="CA32" i="14"/>
  <c r="BZ32" i="14"/>
  <c r="BY32" i="14"/>
  <c r="BX32" i="14"/>
  <c r="BW32" i="14"/>
  <c r="BV32" i="14"/>
  <c r="BU32" i="14"/>
  <c r="BT32" i="14"/>
  <c r="BS32" i="14"/>
  <c r="BR32" i="14"/>
  <c r="BQ32" i="14"/>
  <c r="BP32" i="14"/>
  <c r="BO32" i="14"/>
  <c r="BN32" i="14"/>
  <c r="BM32" i="14"/>
  <c r="BL32" i="14"/>
  <c r="BK32" i="14"/>
  <c r="BJ32" i="14"/>
  <c r="BI32" i="14"/>
  <c r="BH32" i="14"/>
  <c r="BG32" i="14"/>
  <c r="BF32" i="14"/>
  <c r="BE32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I20" i="14"/>
  <c r="DW19" i="14"/>
  <c r="DV19" i="14"/>
  <c r="DU19" i="14"/>
  <c r="DT19" i="14"/>
  <c r="DS19" i="14"/>
  <c r="DR19" i="14"/>
  <c r="DQ19" i="14"/>
  <c r="DP19" i="14"/>
  <c r="DO19" i="14"/>
  <c r="DN19" i="14"/>
  <c r="DM19" i="14"/>
  <c r="DL19" i="14"/>
  <c r="DK19" i="14"/>
  <c r="DJ19" i="14"/>
  <c r="DI19" i="14"/>
  <c r="DH19" i="14"/>
  <c r="DG19" i="14"/>
  <c r="DF19" i="14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I7" i="14"/>
  <c r="DW6" i="14"/>
  <c r="DV6" i="14"/>
  <c r="DU6" i="14"/>
  <c r="DT6" i="14"/>
  <c r="DS6" i="14"/>
  <c r="DR6" i="14"/>
  <c r="DQ6" i="14"/>
  <c r="DP6" i="14"/>
  <c r="DO6" i="14"/>
  <c r="DN6" i="14"/>
  <c r="DM6" i="14"/>
  <c r="DL6" i="14"/>
  <c r="DK6" i="14"/>
  <c r="DJ6" i="14"/>
  <c r="DI6" i="14"/>
  <c r="DH6" i="14"/>
  <c r="DG6" i="14"/>
  <c r="DF6" i="14"/>
  <c r="DE6" i="14"/>
  <c r="DD6" i="14"/>
  <c r="DC6" i="14"/>
  <c r="DB6" i="14"/>
  <c r="DA6" i="14"/>
  <c r="CZ6" i="14"/>
  <c r="CY6" i="14"/>
  <c r="CX6" i="14"/>
  <c r="CW6" i="14"/>
  <c r="CV6" i="14"/>
  <c r="CU6" i="14"/>
  <c r="CT6" i="14"/>
  <c r="CS6" i="14"/>
  <c r="CR6" i="14"/>
  <c r="CQ6" i="14"/>
  <c r="CP6" i="14"/>
  <c r="CO6" i="14"/>
  <c r="CN6" i="14"/>
  <c r="CM6" i="14"/>
  <c r="CL6" i="14"/>
  <c r="CK6" i="14"/>
  <c r="CJ6" i="14"/>
  <c r="CI6" i="14"/>
  <c r="CH6" i="14"/>
  <c r="CG6" i="14"/>
  <c r="CF6" i="14"/>
  <c r="CE6" i="14"/>
  <c r="CD6" i="14"/>
  <c r="CC6" i="14"/>
  <c r="CB6" i="14"/>
  <c r="CA6" i="14"/>
  <c r="BZ6" i="14"/>
  <c r="BY6" i="14"/>
  <c r="BX6" i="14"/>
  <c r="BW6" i="14"/>
  <c r="BV6" i="14"/>
  <c r="BU6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6" i="14"/>
  <c r="AT6" i="14"/>
  <c r="AS6" i="14"/>
  <c r="AR6" i="14"/>
  <c r="AQ6" i="14"/>
  <c r="AP6" i="14"/>
  <c r="AO6" i="14"/>
  <c r="AN6" i="14"/>
  <c r="AM6" i="14"/>
  <c r="AL6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Y3" i="14"/>
  <c r="Z3" i="14" s="1"/>
  <c r="AA3" i="14" l="1"/>
  <c r="AR144" i="14"/>
  <c r="BO144" i="14"/>
  <c r="CG144" i="14"/>
  <c r="DD144" i="14"/>
  <c r="AA145" i="14"/>
  <c r="AS145" i="14"/>
  <c r="BP145" i="14"/>
  <c r="CM145" i="14"/>
  <c r="DE145" i="14"/>
  <c r="AB159" i="14"/>
  <c r="AY159" i="14"/>
  <c r="BQ159" i="14"/>
  <c r="CN159" i="14"/>
  <c r="DP159" i="14"/>
  <c r="DQ159" i="14"/>
  <c r="DI159" i="14"/>
  <c r="DA159" i="14"/>
  <c r="CS159" i="14"/>
  <c r="CK159" i="14"/>
  <c r="CC159" i="14"/>
  <c r="BU159" i="14"/>
  <c r="BM159" i="14"/>
  <c r="BE159" i="14"/>
  <c r="AW159" i="14"/>
  <c r="AO159" i="14"/>
  <c r="AG159" i="14"/>
  <c r="Y159" i="14"/>
  <c r="DQ145" i="14"/>
  <c r="DI145" i="14"/>
  <c r="DA145" i="14"/>
  <c r="CS145" i="14"/>
  <c r="CK145" i="14"/>
  <c r="CC145" i="14"/>
  <c r="BU145" i="14"/>
  <c r="BM145" i="14"/>
  <c r="BE145" i="14"/>
  <c r="AW145" i="14"/>
  <c r="AO145" i="14"/>
  <c r="AG145" i="14"/>
  <c r="Y145" i="14"/>
  <c r="DQ144" i="14"/>
  <c r="DI144" i="14"/>
  <c r="DA144" i="14"/>
  <c r="CS144" i="14"/>
  <c r="CK144" i="14"/>
  <c r="CC144" i="14"/>
  <c r="BU144" i="14"/>
  <c r="BM144" i="14"/>
  <c r="BE144" i="14"/>
  <c r="AW144" i="14"/>
  <c r="AO144" i="14"/>
  <c r="AG144" i="14"/>
  <c r="Y144" i="14"/>
  <c r="DQ143" i="14"/>
  <c r="DI143" i="14"/>
  <c r="DA143" i="14"/>
  <c r="CS143" i="14"/>
  <c r="CK143" i="14"/>
  <c r="CC143" i="14"/>
  <c r="BU143" i="14"/>
  <c r="BM143" i="14"/>
  <c r="BE143" i="14"/>
  <c r="AW143" i="14"/>
  <c r="AO143" i="14"/>
  <c r="AG143" i="14"/>
  <c r="Y143" i="14"/>
  <c r="DQ142" i="14"/>
  <c r="DI142" i="14"/>
  <c r="DA142" i="14"/>
  <c r="CS142" i="14"/>
  <c r="CK142" i="14"/>
  <c r="CC142" i="14"/>
  <c r="BU142" i="14"/>
  <c r="BM142" i="14"/>
  <c r="BE142" i="14"/>
  <c r="AW142" i="14"/>
  <c r="AO142" i="14"/>
  <c r="AG142" i="14"/>
  <c r="Y142" i="14"/>
  <c r="DQ141" i="14"/>
  <c r="DI141" i="14"/>
  <c r="DA141" i="14"/>
  <c r="CS141" i="14"/>
  <c r="CK141" i="14"/>
  <c r="CC141" i="14"/>
  <c r="DH159" i="14"/>
  <c r="CZ159" i="14"/>
  <c r="CR159" i="14"/>
  <c r="CJ159" i="14"/>
  <c r="CB159" i="14"/>
  <c r="BT159" i="14"/>
  <c r="BL159" i="14"/>
  <c r="BD159" i="14"/>
  <c r="AV159" i="14"/>
  <c r="AN159" i="14"/>
  <c r="AF159" i="14"/>
  <c r="X159" i="14"/>
  <c r="DP145" i="14"/>
  <c r="DH145" i="14"/>
  <c r="CZ145" i="14"/>
  <c r="CR145" i="14"/>
  <c r="CJ145" i="14"/>
  <c r="CB145" i="14"/>
  <c r="BT145" i="14"/>
  <c r="BL145" i="14"/>
  <c r="BD145" i="14"/>
  <c r="AV145" i="14"/>
  <c r="AN145" i="14"/>
  <c r="AF145" i="14"/>
  <c r="X145" i="14"/>
  <c r="DP144" i="14"/>
  <c r="DH144" i="14"/>
  <c r="CZ144" i="14"/>
  <c r="CR144" i="14"/>
  <c r="CJ144" i="14"/>
  <c r="CB144" i="14"/>
  <c r="BT144" i="14"/>
  <c r="BL144" i="14"/>
  <c r="BD144" i="14"/>
  <c r="AV144" i="14"/>
  <c r="AN144" i="14"/>
  <c r="AF144" i="14"/>
  <c r="X144" i="14"/>
  <c r="DP143" i="14"/>
  <c r="DH143" i="14"/>
  <c r="CZ143" i="14"/>
  <c r="CR143" i="14"/>
  <c r="CJ143" i="14"/>
  <c r="CB143" i="14"/>
  <c r="BT143" i="14"/>
  <c r="BL143" i="14"/>
  <c r="BD143" i="14"/>
  <c r="AV143" i="14"/>
  <c r="AN143" i="14"/>
  <c r="AF143" i="14"/>
  <c r="X143" i="14"/>
  <c r="DP142" i="14"/>
  <c r="DH142" i="14"/>
  <c r="DW159" i="14"/>
  <c r="DO159" i="14"/>
  <c r="DG159" i="14"/>
  <c r="CY159" i="14"/>
  <c r="CQ159" i="14"/>
  <c r="CI159" i="14"/>
  <c r="CA159" i="14"/>
  <c r="BS159" i="14"/>
  <c r="BK159" i="14"/>
  <c r="BC159" i="14"/>
  <c r="AU159" i="14"/>
  <c r="AM159" i="14"/>
  <c r="AE159" i="14"/>
  <c r="DW145" i="14"/>
  <c r="DO145" i="14"/>
  <c r="DG145" i="14"/>
  <c r="CY145" i="14"/>
  <c r="CQ145" i="14"/>
  <c r="CI145" i="14"/>
  <c r="CA145" i="14"/>
  <c r="BS145" i="14"/>
  <c r="BK145" i="14"/>
  <c r="BC145" i="14"/>
  <c r="AU145" i="14"/>
  <c r="AM145" i="14"/>
  <c r="AE145" i="14"/>
  <c r="DW144" i="14"/>
  <c r="DO144" i="14"/>
  <c r="DG144" i="14"/>
  <c r="CY144" i="14"/>
  <c r="CQ144" i="14"/>
  <c r="CI144" i="14"/>
  <c r="CA144" i="14"/>
  <c r="BS144" i="14"/>
  <c r="BK144" i="14"/>
  <c r="BC144" i="14"/>
  <c r="AU144" i="14"/>
  <c r="AM144" i="14"/>
  <c r="AE144" i="14"/>
  <c r="DW143" i="14"/>
  <c r="DO143" i="14"/>
  <c r="DG143" i="14"/>
  <c r="CY143" i="14"/>
  <c r="CQ143" i="14"/>
  <c r="CI143" i="14"/>
  <c r="CA143" i="14"/>
  <c r="BS143" i="14"/>
  <c r="BK143" i="14"/>
  <c r="BC143" i="14"/>
  <c r="AU143" i="14"/>
  <c r="AM143" i="14"/>
  <c r="AE143" i="14"/>
  <c r="DW142" i="14"/>
  <c r="DO142" i="14"/>
  <c r="DG142" i="14"/>
  <c r="CY142" i="14"/>
  <c r="CQ142" i="14"/>
  <c r="CI142" i="14"/>
  <c r="CA142" i="14"/>
  <c r="BS142" i="14"/>
  <c r="BK142" i="14"/>
  <c r="BC142" i="14"/>
  <c r="AU142" i="14"/>
  <c r="AM142" i="14"/>
  <c r="AE142" i="14"/>
  <c r="DW141" i="14"/>
  <c r="DO141" i="14"/>
  <c r="DG141" i="14"/>
  <c r="CY141" i="14"/>
  <c r="DV159" i="14"/>
  <c r="DN159" i="14"/>
  <c r="DF159" i="14"/>
  <c r="CX159" i="14"/>
  <c r="CP159" i="14"/>
  <c r="CH159" i="14"/>
  <c r="BZ159" i="14"/>
  <c r="BR159" i="14"/>
  <c r="BJ159" i="14"/>
  <c r="BB159" i="14"/>
  <c r="AT159" i="14"/>
  <c r="AL159" i="14"/>
  <c r="AD159" i="14"/>
  <c r="DV145" i="14"/>
  <c r="DN145" i="14"/>
  <c r="DF145" i="14"/>
  <c r="CX145" i="14"/>
  <c r="CP145" i="14"/>
  <c r="CH145" i="14"/>
  <c r="BZ145" i="14"/>
  <c r="BR145" i="14"/>
  <c r="BJ145" i="14"/>
  <c r="BB145" i="14"/>
  <c r="AT145" i="14"/>
  <c r="AL145" i="14"/>
  <c r="AD145" i="14"/>
  <c r="DV144" i="14"/>
  <c r="DN144" i="14"/>
  <c r="DF144" i="14"/>
  <c r="CX144" i="14"/>
  <c r="CP144" i="14"/>
  <c r="CH144" i="14"/>
  <c r="BZ144" i="14"/>
  <c r="BR144" i="14"/>
  <c r="BJ144" i="14"/>
  <c r="BB144" i="14"/>
  <c r="AT144" i="14"/>
  <c r="AL144" i="14"/>
  <c r="AD144" i="14"/>
  <c r="DV143" i="14"/>
  <c r="DN143" i="14"/>
  <c r="DF143" i="14"/>
  <c r="CX143" i="14"/>
  <c r="CP143" i="14"/>
  <c r="CH143" i="14"/>
  <c r="BZ143" i="14"/>
  <c r="DR159" i="14"/>
  <c r="DJ159" i="14"/>
  <c r="DB159" i="14"/>
  <c r="CT159" i="14"/>
  <c r="CL159" i="14"/>
  <c r="CD159" i="14"/>
  <c r="BV159" i="14"/>
  <c r="BN159" i="14"/>
  <c r="BF159" i="14"/>
  <c r="AX159" i="14"/>
  <c r="AP159" i="14"/>
  <c r="AH159" i="14"/>
  <c r="Z159" i="14"/>
  <c r="DR145" i="14"/>
  <c r="DJ145" i="14"/>
  <c r="DB145" i="14"/>
  <c r="CT145" i="14"/>
  <c r="CL145" i="14"/>
  <c r="CD145" i="14"/>
  <c r="BV145" i="14"/>
  <c r="BN145" i="14"/>
  <c r="BF145" i="14"/>
  <c r="AX145" i="14"/>
  <c r="AP145" i="14"/>
  <c r="AH145" i="14"/>
  <c r="Z145" i="14"/>
  <c r="DR144" i="14"/>
  <c r="DJ144" i="14"/>
  <c r="DB144" i="14"/>
  <c r="CT144" i="14"/>
  <c r="CL144" i="14"/>
  <c r="CD144" i="14"/>
  <c r="BV144" i="14"/>
  <c r="BN144" i="14"/>
  <c r="BF144" i="14"/>
  <c r="AX144" i="14"/>
  <c r="AP144" i="14"/>
  <c r="AH144" i="14"/>
  <c r="Z144" i="14"/>
  <c r="DR143" i="14"/>
  <c r="DJ143" i="14"/>
  <c r="DB143" i="14"/>
  <c r="CT143" i="14"/>
  <c r="CL143" i="14"/>
  <c r="CD143" i="14"/>
  <c r="BV143" i="14"/>
  <c r="BN143" i="14"/>
  <c r="BF143" i="14"/>
  <c r="AX143" i="14"/>
  <c r="AP143" i="14"/>
  <c r="AH143" i="14"/>
  <c r="Z143" i="14"/>
  <c r="DR142" i="14"/>
  <c r="DJ142" i="14"/>
  <c r="DB142" i="14"/>
  <c r="CT142" i="14"/>
  <c r="CL142" i="14"/>
  <c r="CD142" i="14"/>
  <c r="BV142" i="14"/>
  <c r="BN142" i="14"/>
  <c r="BF142" i="14"/>
  <c r="AX142" i="14"/>
  <c r="AP142" i="14"/>
  <c r="AH142" i="14"/>
  <c r="Z142" i="14"/>
  <c r="DR141" i="14"/>
  <c r="DJ141" i="14"/>
  <c r="DB141" i="14"/>
  <c r="CT141" i="14"/>
  <c r="CL141" i="14"/>
  <c r="CD141" i="14"/>
  <c r="BV141" i="14"/>
  <c r="BN141" i="14"/>
  <c r="BF141" i="14"/>
  <c r="AX141" i="14"/>
  <c r="AP141" i="14"/>
  <c r="AH141" i="14"/>
  <c r="Z141" i="14"/>
  <c r="DT127" i="14"/>
  <c r="DL127" i="14"/>
  <c r="DD127" i="14"/>
  <c r="CV127" i="14"/>
  <c r="CN127" i="14"/>
  <c r="CF127" i="14"/>
  <c r="BX145" i="14"/>
  <c r="CU145" i="14"/>
  <c r="DM145" i="14"/>
  <c r="AJ159" i="14"/>
  <c r="BG159" i="14"/>
  <c r="BY159" i="14"/>
  <c r="CV159" i="14"/>
  <c r="DS159" i="14"/>
  <c r="BY145" i="14"/>
  <c r="CV145" i="14"/>
  <c r="DS145" i="14"/>
  <c r="AK159" i="14"/>
  <c r="BH159" i="14"/>
  <c r="CE159" i="14"/>
  <c r="CW159" i="14"/>
  <c r="DT159" i="14"/>
  <c r="Y2" i="14"/>
  <c r="AR145" i="14"/>
  <c r="BO145" i="14"/>
  <c r="CG145" i="14"/>
  <c r="DD145" i="14"/>
  <c r="AA159" i="14"/>
  <c r="AS159" i="14"/>
  <c r="BP159" i="14"/>
  <c r="CM159" i="14"/>
  <c r="DE159" i="14"/>
  <c r="Z2" i="14" l="1"/>
  <c r="AB3" i="14"/>
  <c r="AA2" i="14" l="1"/>
  <c r="AC3" i="14"/>
  <c r="AB2" i="14" l="1"/>
  <c r="AD3" i="14"/>
  <c r="AC2" i="14" l="1"/>
  <c r="AE3" i="14"/>
  <c r="AD2" i="14" l="1"/>
  <c r="AF3" i="14"/>
  <c r="AE2" i="1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AF2" i="14" l="1"/>
  <c r="AG3" i="14"/>
  <c r="H3" i="9"/>
  <c r="AH3" i="14" l="1"/>
  <c r="AG2" i="14"/>
  <c r="I8" i="11"/>
  <c r="J8" i="11"/>
  <c r="K8" i="11"/>
  <c r="AI3" i="14" l="1"/>
  <c r="AH2" i="14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I3" i="9"/>
  <c r="J3" i="9"/>
  <c r="K3" i="9"/>
  <c r="L3" i="9"/>
  <c r="AJ3" i="14" l="1"/>
  <c r="AI2" i="14"/>
  <c r="AK3" i="14" l="1"/>
  <c r="AJ2" i="14"/>
  <c r="AL3" i="14" l="1"/>
  <c r="AK2" i="14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AJ8" i="6"/>
  <c r="AF21" i="2" s="1"/>
  <c r="M8" i="6"/>
  <c r="I21" i="2" s="1"/>
  <c r="N8" i="6"/>
  <c r="J21" i="2" s="1"/>
  <c r="O8" i="6"/>
  <c r="K21" i="2" s="1"/>
  <c r="P8" i="6"/>
  <c r="L21" i="2" s="1"/>
  <c r="Q8" i="6"/>
  <c r="M21" i="2" s="1"/>
  <c r="R8" i="6"/>
  <c r="N21" i="2" s="1"/>
  <c r="S8" i="6"/>
  <c r="T8" i="6"/>
  <c r="P21" i="2" s="1"/>
  <c r="U8" i="6"/>
  <c r="Q21" i="2" s="1"/>
  <c r="V8" i="6"/>
  <c r="R21" i="2" s="1"/>
  <c r="W8" i="6"/>
  <c r="S21" i="2" s="1"/>
  <c r="X8" i="6"/>
  <c r="T21" i="2" s="1"/>
  <c r="Y8" i="6"/>
  <c r="U21" i="2" s="1"/>
  <c r="Z8" i="6"/>
  <c r="V21" i="2" s="1"/>
  <c r="AA8" i="6"/>
  <c r="AB8" i="6"/>
  <c r="X21" i="2" s="1"/>
  <c r="AC8" i="6"/>
  <c r="Y21" i="2" s="1"/>
  <c r="AD8" i="6"/>
  <c r="Z21" i="2" s="1"/>
  <c r="AE8" i="6"/>
  <c r="AA21" i="2" s="1"/>
  <c r="AF8" i="6"/>
  <c r="AB21" i="2" s="1"/>
  <c r="AG8" i="6"/>
  <c r="AC21" i="2" s="1"/>
  <c r="AH8" i="6"/>
  <c r="AD21" i="2" s="1"/>
  <c r="AI8" i="6"/>
  <c r="L8" i="6"/>
  <c r="H21" i="2" s="1"/>
  <c r="K8" i="6"/>
  <c r="G21" i="2" s="1"/>
  <c r="J8" i="6"/>
  <c r="I8" i="6"/>
  <c r="E21" i="2" s="1"/>
  <c r="H8" i="6"/>
  <c r="D21" i="2" s="1"/>
  <c r="D3" i="2"/>
  <c r="E18" i="11"/>
  <c r="D18" i="11"/>
  <c r="E17" i="11"/>
  <c r="D17" i="11"/>
  <c r="E16" i="11"/>
  <c r="D16" i="11"/>
  <c r="E15" i="11"/>
  <c r="D15" i="11"/>
  <c r="E14" i="11"/>
  <c r="D14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E68" i="10"/>
  <c r="D68" i="10"/>
  <c r="E67" i="10"/>
  <c r="D67" i="10"/>
  <c r="E66" i="10"/>
  <c r="D66" i="10"/>
  <c r="E65" i="10"/>
  <c r="D65" i="10"/>
  <c r="E64" i="10"/>
  <c r="D64" i="10"/>
  <c r="H43" i="10"/>
  <c r="H53" i="10" s="1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E36" i="9"/>
  <c r="D36" i="9"/>
  <c r="E35" i="9"/>
  <c r="D35" i="9"/>
  <c r="E34" i="9"/>
  <c r="D34" i="9"/>
  <c r="E33" i="9"/>
  <c r="D33" i="9"/>
  <c r="E32" i="9"/>
  <c r="D3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D83" i="8"/>
  <c r="C83" i="8"/>
  <c r="D82" i="8"/>
  <c r="C82" i="8"/>
  <c r="D81" i="8"/>
  <c r="C81" i="8"/>
  <c r="D80" i="8"/>
  <c r="C80" i="8"/>
  <c r="D79" i="8"/>
  <c r="C79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E17" i="6"/>
  <c r="D17" i="6"/>
  <c r="E16" i="6"/>
  <c r="D16" i="6"/>
  <c r="E15" i="6"/>
  <c r="D15" i="6"/>
  <c r="E14" i="6"/>
  <c r="D14" i="6"/>
  <c r="E13" i="6"/>
  <c r="D13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E68" i="5"/>
  <c r="D68" i="5"/>
  <c r="E67" i="5"/>
  <c r="D67" i="5"/>
  <c r="E66" i="5"/>
  <c r="D66" i="5"/>
  <c r="E65" i="5"/>
  <c r="D65" i="5"/>
  <c r="E64" i="5"/>
  <c r="D64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E32" i="4"/>
  <c r="D32" i="4"/>
  <c r="E31" i="4"/>
  <c r="D31" i="4"/>
  <c r="E30" i="4"/>
  <c r="D30" i="4"/>
  <c r="E29" i="4"/>
  <c r="D29" i="4"/>
  <c r="E28" i="4"/>
  <c r="D28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I104" i="2"/>
  <c r="I103" i="2"/>
  <c r="I102" i="2"/>
  <c r="I101" i="2"/>
  <c r="I100" i="2"/>
  <c r="G22" i="2"/>
  <c r="F22" i="2"/>
  <c r="E22" i="2"/>
  <c r="D7" i="2"/>
  <c r="E23" i="3"/>
  <c r="E27" i="3"/>
  <c r="E26" i="3"/>
  <c r="E25" i="3"/>
  <c r="E24" i="3"/>
  <c r="I19" i="3"/>
  <c r="H19" i="3"/>
  <c r="I15" i="3"/>
  <c r="H15" i="3"/>
  <c r="H8" i="3"/>
  <c r="H7" i="3"/>
  <c r="I4" i="3"/>
  <c r="H4" i="3"/>
  <c r="AJ8" i="11"/>
  <c r="AF22" i="2" s="1"/>
  <c r="AI8" i="11"/>
  <c r="AE22" i="2" s="1"/>
  <c r="AH8" i="11"/>
  <c r="AD22" i="2" s="1"/>
  <c r="AG8" i="11"/>
  <c r="AC22" i="2" s="1"/>
  <c r="AF8" i="11"/>
  <c r="AB22" i="2" s="1"/>
  <c r="AE8" i="11"/>
  <c r="AA22" i="2" s="1"/>
  <c r="AD8" i="11"/>
  <c r="Z22" i="2" s="1"/>
  <c r="AC8" i="11"/>
  <c r="Y22" i="2" s="1"/>
  <c r="AB8" i="11"/>
  <c r="X22" i="2" s="1"/>
  <c r="AA8" i="11"/>
  <c r="W22" i="2" s="1"/>
  <c r="Z8" i="11"/>
  <c r="V22" i="2" s="1"/>
  <c r="Y8" i="11"/>
  <c r="U22" i="2" s="1"/>
  <c r="X8" i="11"/>
  <c r="T22" i="2" s="1"/>
  <c r="W8" i="11"/>
  <c r="S22" i="2" s="1"/>
  <c r="V8" i="11"/>
  <c r="R22" i="2" s="1"/>
  <c r="U8" i="11"/>
  <c r="Q22" i="2" s="1"/>
  <c r="T8" i="11"/>
  <c r="P22" i="2" s="1"/>
  <c r="S8" i="11"/>
  <c r="O22" i="2" s="1"/>
  <c r="R8" i="11"/>
  <c r="N22" i="2" s="1"/>
  <c r="Q8" i="11"/>
  <c r="M22" i="2" s="1"/>
  <c r="P8" i="11"/>
  <c r="L22" i="2" s="1"/>
  <c r="O8" i="11"/>
  <c r="K22" i="2" s="1"/>
  <c r="N8" i="11"/>
  <c r="J22" i="2" s="1"/>
  <c r="M8" i="11"/>
  <c r="I22" i="2" s="1"/>
  <c r="L8" i="11"/>
  <c r="H22" i="2" s="1"/>
  <c r="H8" i="11"/>
  <c r="D22" i="2" s="1"/>
  <c r="P60" i="10"/>
  <c r="O60" i="10"/>
  <c r="N60" i="10"/>
  <c r="M60" i="10"/>
  <c r="L60" i="10"/>
  <c r="K60" i="10"/>
  <c r="J60" i="10"/>
  <c r="I60" i="10"/>
  <c r="H60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I43" i="10"/>
  <c r="I53" i="10" s="1"/>
  <c r="AJ75" i="8"/>
  <c r="AJ36" i="10" s="1"/>
  <c r="AI75" i="8"/>
  <c r="AI36" i="10" s="1"/>
  <c r="AH75" i="8"/>
  <c r="AH36" i="10" s="1"/>
  <c r="AG75" i="8"/>
  <c r="AG36" i="10" s="1"/>
  <c r="AF75" i="8"/>
  <c r="AF36" i="10" s="1"/>
  <c r="AE75" i="8"/>
  <c r="AE36" i="10" s="1"/>
  <c r="AD75" i="8"/>
  <c r="AD36" i="10" s="1"/>
  <c r="AC75" i="8"/>
  <c r="AC36" i="10" s="1"/>
  <c r="AB75" i="8"/>
  <c r="AB36" i="10" s="1"/>
  <c r="AA75" i="8"/>
  <c r="AA36" i="10" s="1"/>
  <c r="Z75" i="8"/>
  <c r="Z36" i="10" s="1"/>
  <c r="Y75" i="8"/>
  <c r="Y36" i="10" s="1"/>
  <c r="X75" i="8"/>
  <c r="X36" i="10" s="1"/>
  <c r="W75" i="8"/>
  <c r="W36" i="10" s="1"/>
  <c r="V75" i="8"/>
  <c r="V36" i="10" s="1"/>
  <c r="U75" i="8"/>
  <c r="U36" i="10" s="1"/>
  <c r="T75" i="8"/>
  <c r="T36" i="10" s="1"/>
  <c r="S75" i="8"/>
  <c r="S36" i="10" s="1"/>
  <c r="R75" i="8"/>
  <c r="R36" i="10" s="1"/>
  <c r="Q75" i="8"/>
  <c r="Q36" i="10" s="1"/>
  <c r="P75" i="8"/>
  <c r="P36" i="10" s="1"/>
  <c r="O75" i="8"/>
  <c r="O36" i="10" s="1"/>
  <c r="N75" i="8"/>
  <c r="N36" i="10" s="1"/>
  <c r="M75" i="8"/>
  <c r="M36" i="10" s="1"/>
  <c r="L75" i="8"/>
  <c r="L36" i="10" s="1"/>
  <c r="K75" i="8"/>
  <c r="K36" i="10" s="1"/>
  <c r="J75" i="8"/>
  <c r="J36" i="10" s="1"/>
  <c r="I75" i="8"/>
  <c r="I36" i="10" s="1"/>
  <c r="H75" i="8"/>
  <c r="H36" i="10" s="1"/>
  <c r="AJ71" i="8"/>
  <c r="AJ35" i="10" s="1"/>
  <c r="AI71" i="8"/>
  <c r="AI35" i="10" s="1"/>
  <c r="AH71" i="8"/>
  <c r="AH35" i="10" s="1"/>
  <c r="AG71" i="8"/>
  <c r="AG35" i="10" s="1"/>
  <c r="AF71" i="8"/>
  <c r="AF35" i="10" s="1"/>
  <c r="AE71" i="8"/>
  <c r="AE35" i="10" s="1"/>
  <c r="AD71" i="8"/>
  <c r="AD35" i="10" s="1"/>
  <c r="AC71" i="8"/>
  <c r="AC35" i="10" s="1"/>
  <c r="AB71" i="8"/>
  <c r="AB35" i="10" s="1"/>
  <c r="AA71" i="8"/>
  <c r="AA35" i="10" s="1"/>
  <c r="Z71" i="8"/>
  <c r="Z35" i="10" s="1"/>
  <c r="Y71" i="8"/>
  <c r="Y35" i="10" s="1"/>
  <c r="X71" i="8"/>
  <c r="X35" i="10" s="1"/>
  <c r="W71" i="8"/>
  <c r="W35" i="10" s="1"/>
  <c r="V71" i="8"/>
  <c r="V35" i="10" s="1"/>
  <c r="U71" i="8"/>
  <c r="U35" i="10" s="1"/>
  <c r="T71" i="8"/>
  <c r="T35" i="10" s="1"/>
  <c r="S71" i="8"/>
  <c r="S35" i="10" s="1"/>
  <c r="R71" i="8"/>
  <c r="R35" i="10" s="1"/>
  <c r="Q71" i="8"/>
  <c r="Q35" i="10" s="1"/>
  <c r="P71" i="8"/>
  <c r="O71" i="8"/>
  <c r="N71" i="8"/>
  <c r="M71" i="8"/>
  <c r="L71" i="8"/>
  <c r="K71" i="8"/>
  <c r="K35" i="10" s="1"/>
  <c r="J71" i="8"/>
  <c r="J35" i="10" s="1"/>
  <c r="I71" i="8"/>
  <c r="I35" i="10" s="1"/>
  <c r="H71" i="8"/>
  <c r="H35" i="10" s="1"/>
  <c r="AJ67" i="8"/>
  <c r="AJ34" i="10" s="1"/>
  <c r="AI67" i="8"/>
  <c r="AI34" i="10" s="1"/>
  <c r="AH67" i="8"/>
  <c r="AH34" i="10" s="1"/>
  <c r="AG67" i="8"/>
  <c r="AG34" i="10" s="1"/>
  <c r="AF67" i="8"/>
  <c r="AF34" i="10" s="1"/>
  <c r="AE67" i="8"/>
  <c r="AE34" i="10" s="1"/>
  <c r="AD67" i="8"/>
  <c r="AD34" i="10" s="1"/>
  <c r="AC67" i="8"/>
  <c r="AC34" i="10" s="1"/>
  <c r="AB67" i="8"/>
  <c r="AB34" i="10" s="1"/>
  <c r="AA67" i="8"/>
  <c r="AA34" i="10" s="1"/>
  <c r="Z67" i="8"/>
  <c r="Z34" i="10" s="1"/>
  <c r="Y67" i="8"/>
  <c r="Y34" i="10" s="1"/>
  <c r="X67" i="8"/>
  <c r="X34" i="10" s="1"/>
  <c r="W67" i="8"/>
  <c r="W34" i="10" s="1"/>
  <c r="V67" i="8"/>
  <c r="V34" i="10" s="1"/>
  <c r="U67" i="8"/>
  <c r="U34" i="10" s="1"/>
  <c r="T67" i="8"/>
  <c r="T34" i="10" s="1"/>
  <c r="S67" i="8"/>
  <c r="S34" i="10" s="1"/>
  <c r="R67" i="8"/>
  <c r="R34" i="10" s="1"/>
  <c r="Q67" i="8"/>
  <c r="Q34" i="10" s="1"/>
  <c r="P67" i="8"/>
  <c r="P34" i="10" s="1"/>
  <c r="O67" i="8"/>
  <c r="O34" i="10" s="1"/>
  <c r="N67" i="8"/>
  <c r="N34" i="10" s="1"/>
  <c r="M67" i="8"/>
  <c r="M34" i="10" s="1"/>
  <c r="L67" i="8"/>
  <c r="L34" i="10" s="1"/>
  <c r="K67" i="8"/>
  <c r="K34" i="10" s="1"/>
  <c r="J67" i="8"/>
  <c r="J34" i="10" s="1"/>
  <c r="I67" i="8"/>
  <c r="I34" i="10" s="1"/>
  <c r="H67" i="8"/>
  <c r="H34" i="10" s="1"/>
  <c r="AJ64" i="8"/>
  <c r="AJ33" i="10" s="1"/>
  <c r="AI64" i="8"/>
  <c r="AI33" i="10" s="1"/>
  <c r="AH64" i="8"/>
  <c r="AH33" i="10" s="1"/>
  <c r="AG64" i="8"/>
  <c r="AG33" i="10" s="1"/>
  <c r="AF64" i="8"/>
  <c r="AE64" i="8"/>
  <c r="AE33" i="10" s="1"/>
  <c r="AD64" i="8"/>
  <c r="AD33" i="10" s="1"/>
  <c r="AC64" i="8"/>
  <c r="AC33" i="10" s="1"/>
  <c r="AB64" i="8"/>
  <c r="AB33" i="10" s="1"/>
  <c r="AA64" i="8"/>
  <c r="AA33" i="10" s="1"/>
  <c r="Z64" i="8"/>
  <c r="Z33" i="10" s="1"/>
  <c r="Y64" i="8"/>
  <c r="Y33" i="10" s="1"/>
  <c r="X64" i="8"/>
  <c r="X33" i="10" s="1"/>
  <c r="W64" i="8"/>
  <c r="W33" i="10" s="1"/>
  <c r="V64" i="8"/>
  <c r="V33" i="10" s="1"/>
  <c r="U64" i="8"/>
  <c r="U33" i="10" s="1"/>
  <c r="T64" i="8"/>
  <c r="T33" i="10" s="1"/>
  <c r="S64" i="8"/>
  <c r="S33" i="10" s="1"/>
  <c r="R64" i="8"/>
  <c r="R33" i="10" s="1"/>
  <c r="Q64" i="8"/>
  <c r="Q33" i="10" s="1"/>
  <c r="P64" i="8"/>
  <c r="P33" i="10" s="1"/>
  <c r="O64" i="8"/>
  <c r="O33" i="10" s="1"/>
  <c r="N64" i="8"/>
  <c r="N33" i="10" s="1"/>
  <c r="M64" i="8"/>
  <c r="M33" i="10" s="1"/>
  <c r="L64" i="8"/>
  <c r="L33" i="10" s="1"/>
  <c r="K64" i="8"/>
  <c r="K33" i="10" s="1"/>
  <c r="J64" i="8"/>
  <c r="J33" i="10" s="1"/>
  <c r="I64" i="8"/>
  <c r="I33" i="10" s="1"/>
  <c r="H64" i="8"/>
  <c r="H33" i="10" s="1"/>
  <c r="AJ61" i="8"/>
  <c r="AJ32" i="10" s="1"/>
  <c r="AI61" i="8"/>
  <c r="AI32" i="10" s="1"/>
  <c r="AH61" i="8"/>
  <c r="AH32" i="10" s="1"/>
  <c r="AG61" i="8"/>
  <c r="AG32" i="10" s="1"/>
  <c r="AF61" i="8"/>
  <c r="AF32" i="10" s="1"/>
  <c r="AE61" i="8"/>
  <c r="AE32" i="10" s="1"/>
  <c r="AD61" i="8"/>
  <c r="AD32" i="10" s="1"/>
  <c r="AC61" i="8"/>
  <c r="AC32" i="10" s="1"/>
  <c r="AB61" i="8"/>
  <c r="AB32" i="10" s="1"/>
  <c r="AA61" i="8"/>
  <c r="AA32" i="10" s="1"/>
  <c r="Z61" i="8"/>
  <c r="Z32" i="10" s="1"/>
  <c r="Y61" i="8"/>
  <c r="Y32" i="10" s="1"/>
  <c r="X61" i="8"/>
  <c r="X32" i="10" s="1"/>
  <c r="W61" i="8"/>
  <c r="W32" i="10" s="1"/>
  <c r="V61" i="8"/>
  <c r="V32" i="10" s="1"/>
  <c r="U61" i="8"/>
  <c r="U32" i="10" s="1"/>
  <c r="T61" i="8"/>
  <c r="T32" i="10" s="1"/>
  <c r="S61" i="8"/>
  <c r="S32" i="10" s="1"/>
  <c r="R61" i="8"/>
  <c r="R32" i="10" s="1"/>
  <c r="Q61" i="8"/>
  <c r="Q32" i="10" s="1"/>
  <c r="P61" i="8"/>
  <c r="P32" i="10" s="1"/>
  <c r="O61" i="8"/>
  <c r="O32" i="10" s="1"/>
  <c r="N61" i="8"/>
  <c r="N32" i="10" s="1"/>
  <c r="M61" i="8"/>
  <c r="M32" i="10" s="1"/>
  <c r="L61" i="8"/>
  <c r="L32" i="10" s="1"/>
  <c r="K61" i="8"/>
  <c r="K32" i="10" s="1"/>
  <c r="J61" i="8"/>
  <c r="J32" i="10" s="1"/>
  <c r="I61" i="8"/>
  <c r="I32" i="10" s="1"/>
  <c r="H61" i="8"/>
  <c r="H32" i="10" s="1"/>
  <c r="AJ58" i="8"/>
  <c r="AJ30" i="10" s="1"/>
  <c r="AI58" i="8"/>
  <c r="AI30" i="10" s="1"/>
  <c r="AH58" i="8"/>
  <c r="AH30" i="10" s="1"/>
  <c r="AG58" i="8"/>
  <c r="AG30" i="10" s="1"/>
  <c r="AF58" i="8"/>
  <c r="AF30" i="10" s="1"/>
  <c r="AE58" i="8"/>
  <c r="AE30" i="10" s="1"/>
  <c r="AD58" i="8"/>
  <c r="AD30" i="10" s="1"/>
  <c r="AC58" i="8"/>
  <c r="AC30" i="10" s="1"/>
  <c r="AB58" i="8"/>
  <c r="AB30" i="10" s="1"/>
  <c r="AA58" i="8"/>
  <c r="AA30" i="10" s="1"/>
  <c r="Z58" i="8"/>
  <c r="Z30" i="10" s="1"/>
  <c r="Y58" i="8"/>
  <c r="Y30" i="10" s="1"/>
  <c r="X58" i="8"/>
  <c r="W58" i="8"/>
  <c r="W30" i="10" s="1"/>
  <c r="V58" i="8"/>
  <c r="V30" i="10" s="1"/>
  <c r="U58" i="8"/>
  <c r="U30" i="10" s="1"/>
  <c r="T58" i="8"/>
  <c r="S58" i="8"/>
  <c r="S30" i="10" s="1"/>
  <c r="R58" i="8"/>
  <c r="R30" i="10" s="1"/>
  <c r="Q58" i="8"/>
  <c r="Q30" i="10" s="1"/>
  <c r="P58" i="8"/>
  <c r="P30" i="10" s="1"/>
  <c r="O58" i="8"/>
  <c r="O30" i="10" s="1"/>
  <c r="N58" i="8"/>
  <c r="N30" i="10" s="1"/>
  <c r="M58" i="8"/>
  <c r="M30" i="10" s="1"/>
  <c r="L58" i="8"/>
  <c r="L30" i="10" s="1"/>
  <c r="K58" i="8"/>
  <c r="K30" i="10" s="1"/>
  <c r="J58" i="8"/>
  <c r="J30" i="10" s="1"/>
  <c r="I58" i="8"/>
  <c r="I30" i="10" s="1"/>
  <c r="H58" i="8"/>
  <c r="H30" i="10" s="1"/>
  <c r="AJ55" i="8"/>
  <c r="AJ6" i="10" s="1"/>
  <c r="AI55" i="8"/>
  <c r="AH55" i="8"/>
  <c r="AH6" i="10" s="1"/>
  <c r="AG55" i="8"/>
  <c r="AF55" i="8"/>
  <c r="AE55" i="8"/>
  <c r="AD55" i="8"/>
  <c r="AC55" i="8"/>
  <c r="AC6" i="10" s="1"/>
  <c r="AB55" i="8"/>
  <c r="AB6" i="10" s="1"/>
  <c r="AA55" i="8"/>
  <c r="Z55" i="8"/>
  <c r="Z6" i="10" s="1"/>
  <c r="Y55" i="8"/>
  <c r="X55" i="8"/>
  <c r="W55" i="8"/>
  <c r="V55" i="8"/>
  <c r="U55" i="8"/>
  <c r="U6" i="10" s="1"/>
  <c r="T55" i="8"/>
  <c r="T6" i="10" s="1"/>
  <c r="S55" i="8"/>
  <c r="R55" i="8"/>
  <c r="Q55" i="8"/>
  <c r="P55" i="8"/>
  <c r="O55" i="8"/>
  <c r="N55" i="8"/>
  <c r="M55" i="8"/>
  <c r="L55" i="8"/>
  <c r="K55" i="8"/>
  <c r="J55" i="8"/>
  <c r="I55" i="8"/>
  <c r="H55" i="8"/>
  <c r="AJ51" i="8"/>
  <c r="AI51" i="8"/>
  <c r="AI5" i="10" s="1"/>
  <c r="AH51" i="8"/>
  <c r="AG51" i="8"/>
  <c r="AG5" i="10" s="1"/>
  <c r="AF51" i="8"/>
  <c r="AE51" i="8"/>
  <c r="AE5" i="10" s="1"/>
  <c r="AD51" i="8"/>
  <c r="AC51" i="8"/>
  <c r="AB51" i="8"/>
  <c r="AA51" i="8"/>
  <c r="AA5" i="10" s="1"/>
  <c r="Z51" i="8"/>
  <c r="Y51" i="8"/>
  <c r="Y5" i="10" s="1"/>
  <c r="X51" i="8"/>
  <c r="W51" i="8"/>
  <c r="W5" i="10" s="1"/>
  <c r="V51" i="8"/>
  <c r="U51" i="8"/>
  <c r="U5" i="10" s="1"/>
  <c r="T51" i="8"/>
  <c r="S51" i="8"/>
  <c r="S5" i="10" s="1"/>
  <c r="R51" i="8"/>
  <c r="Q51" i="8"/>
  <c r="Q5" i="10" s="1"/>
  <c r="P51" i="8"/>
  <c r="P5" i="10" s="1"/>
  <c r="O51" i="8"/>
  <c r="O5" i="10" s="1"/>
  <c r="N51" i="8"/>
  <c r="M51" i="8"/>
  <c r="M5" i="10" s="1"/>
  <c r="L51" i="8"/>
  <c r="K51" i="8"/>
  <c r="J51" i="8"/>
  <c r="I51" i="8"/>
  <c r="H51" i="8"/>
  <c r="AJ48" i="8"/>
  <c r="AJ4" i="10" s="1"/>
  <c r="AI48" i="8"/>
  <c r="AH48" i="8"/>
  <c r="AH4" i="10" s="1"/>
  <c r="AG48" i="8"/>
  <c r="AG4" i="10" s="1"/>
  <c r="AF48" i="8"/>
  <c r="AF4" i="10" s="1"/>
  <c r="AE48" i="8"/>
  <c r="AD48" i="8"/>
  <c r="AD4" i="10" s="1"/>
  <c r="AC48" i="8"/>
  <c r="AC4" i="10" s="1"/>
  <c r="AB48" i="8"/>
  <c r="AB4" i="10" s="1"/>
  <c r="AA48" i="8"/>
  <c r="Z48" i="8"/>
  <c r="Z4" i="10" s="1"/>
  <c r="Y48" i="8"/>
  <c r="Y4" i="10" s="1"/>
  <c r="X48" i="8"/>
  <c r="X4" i="10" s="1"/>
  <c r="W48" i="8"/>
  <c r="W4" i="10" s="1"/>
  <c r="V48" i="8"/>
  <c r="V4" i="10" s="1"/>
  <c r="U48" i="8"/>
  <c r="U4" i="10" s="1"/>
  <c r="T48" i="8"/>
  <c r="T4" i="10" s="1"/>
  <c r="S48" i="8"/>
  <c r="S4" i="10" s="1"/>
  <c r="R48" i="8"/>
  <c r="R4" i="10" s="1"/>
  <c r="Q48" i="8"/>
  <c r="Q4" i="10" s="1"/>
  <c r="P48" i="8"/>
  <c r="P4" i="10" s="1"/>
  <c r="O48" i="8"/>
  <c r="O4" i="10" s="1"/>
  <c r="N48" i="8"/>
  <c r="N4" i="10" s="1"/>
  <c r="M48" i="8"/>
  <c r="M4" i="10" s="1"/>
  <c r="L48" i="8"/>
  <c r="L4" i="10" s="1"/>
  <c r="K48" i="8"/>
  <c r="K4" i="10" s="1"/>
  <c r="J48" i="8"/>
  <c r="J4" i="10" s="1"/>
  <c r="I48" i="8"/>
  <c r="I4" i="10" s="1"/>
  <c r="H48" i="8"/>
  <c r="AJ45" i="8"/>
  <c r="AJ3" i="10" s="1"/>
  <c r="AI45" i="8"/>
  <c r="AI3" i="10" s="1"/>
  <c r="AH45" i="8"/>
  <c r="AH3" i="10" s="1"/>
  <c r="AG45" i="8"/>
  <c r="AG3" i="10" s="1"/>
  <c r="AF45" i="8"/>
  <c r="AF3" i="10" s="1"/>
  <c r="AE45" i="8"/>
  <c r="AE3" i="10" s="1"/>
  <c r="AD45" i="8"/>
  <c r="AD3" i="10" s="1"/>
  <c r="AC45" i="8"/>
  <c r="AC3" i="10" s="1"/>
  <c r="AB45" i="8"/>
  <c r="AB3" i="10" s="1"/>
  <c r="AA45" i="8"/>
  <c r="AA3" i="10" s="1"/>
  <c r="Z45" i="8"/>
  <c r="Z3" i="10" s="1"/>
  <c r="Y45" i="8"/>
  <c r="Y3" i="10" s="1"/>
  <c r="X45" i="8"/>
  <c r="X3" i="10" s="1"/>
  <c r="W45" i="8"/>
  <c r="V45" i="8"/>
  <c r="V3" i="10" s="1"/>
  <c r="U45" i="8"/>
  <c r="U3" i="10" s="1"/>
  <c r="T45" i="8"/>
  <c r="T3" i="10" s="1"/>
  <c r="S45" i="8"/>
  <c r="S3" i="10" s="1"/>
  <c r="R45" i="8"/>
  <c r="R3" i="10" s="1"/>
  <c r="Q45" i="8"/>
  <c r="Q3" i="10" s="1"/>
  <c r="P45" i="8"/>
  <c r="O45" i="8"/>
  <c r="O3" i="10" s="1"/>
  <c r="N45" i="8"/>
  <c r="N3" i="10" s="1"/>
  <c r="M45" i="8"/>
  <c r="M3" i="10" s="1"/>
  <c r="L45" i="8"/>
  <c r="L3" i="10" s="1"/>
  <c r="K45" i="8"/>
  <c r="K3" i="10" s="1"/>
  <c r="J45" i="8"/>
  <c r="J3" i="10" s="1"/>
  <c r="I45" i="8"/>
  <c r="I3" i="10" s="1"/>
  <c r="H45" i="8"/>
  <c r="H3" i="10" s="1"/>
  <c r="AJ41" i="8"/>
  <c r="AJ28" i="9" s="1"/>
  <c r="AI41" i="8"/>
  <c r="AI28" i="9" s="1"/>
  <c r="AH41" i="8"/>
  <c r="AH28" i="9" s="1"/>
  <c r="AG41" i="8"/>
  <c r="AG28" i="9" s="1"/>
  <c r="AF41" i="8"/>
  <c r="AF28" i="9" s="1"/>
  <c r="AE41" i="8"/>
  <c r="AE28" i="9" s="1"/>
  <c r="AD41" i="8"/>
  <c r="AD28" i="9" s="1"/>
  <c r="AC41" i="8"/>
  <c r="AC28" i="9" s="1"/>
  <c r="AB41" i="8"/>
  <c r="AB28" i="9" s="1"/>
  <c r="AA41" i="8"/>
  <c r="AA28" i="9" s="1"/>
  <c r="Z41" i="8"/>
  <c r="Z28" i="9" s="1"/>
  <c r="Y41" i="8"/>
  <c r="Y28" i="9" s="1"/>
  <c r="X41" i="8"/>
  <c r="X28" i="9" s="1"/>
  <c r="W41" i="8"/>
  <c r="W28" i="9" s="1"/>
  <c r="V41" i="8"/>
  <c r="U41" i="8"/>
  <c r="U28" i="9" s="1"/>
  <c r="T41" i="8"/>
  <c r="T28" i="9" s="1"/>
  <c r="S41" i="8"/>
  <c r="S28" i="9" s="1"/>
  <c r="R41" i="8"/>
  <c r="R28" i="9" s="1"/>
  <c r="Q41" i="8"/>
  <c r="Q28" i="9" s="1"/>
  <c r="P41" i="8"/>
  <c r="P28" i="9" s="1"/>
  <c r="O41" i="8"/>
  <c r="O28" i="9" s="1"/>
  <c r="N41" i="8"/>
  <c r="N28" i="9" s="1"/>
  <c r="M41" i="8"/>
  <c r="M28" i="9" s="1"/>
  <c r="L41" i="8"/>
  <c r="L28" i="9" s="1"/>
  <c r="K41" i="8"/>
  <c r="J41" i="8"/>
  <c r="J28" i="9" s="1"/>
  <c r="I41" i="8"/>
  <c r="I28" i="9" s="1"/>
  <c r="H41" i="8"/>
  <c r="H28" i="9" s="1"/>
  <c r="AJ38" i="8"/>
  <c r="AI38" i="8"/>
  <c r="AI37" i="8" s="1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S37" i="8" s="1"/>
  <c r="R38" i="8"/>
  <c r="Q38" i="8"/>
  <c r="P38" i="8"/>
  <c r="O38" i="8"/>
  <c r="N38" i="8"/>
  <c r="M38" i="8"/>
  <c r="L38" i="8"/>
  <c r="K38" i="8"/>
  <c r="J38" i="8"/>
  <c r="I38" i="8"/>
  <c r="H38" i="8"/>
  <c r="AJ34" i="8"/>
  <c r="AJ31" i="10" s="1"/>
  <c r="AI34" i="8"/>
  <c r="AI31" i="10" s="1"/>
  <c r="AH34" i="8"/>
  <c r="AG34" i="8"/>
  <c r="AG31" i="10" s="1"/>
  <c r="AF34" i="8"/>
  <c r="AF31" i="10" s="1"/>
  <c r="AE34" i="8"/>
  <c r="AE31" i="10" s="1"/>
  <c r="AD34" i="8"/>
  <c r="AD31" i="10" s="1"/>
  <c r="AC34" i="8"/>
  <c r="AC31" i="10" s="1"/>
  <c r="AB34" i="8"/>
  <c r="AB31" i="10" s="1"/>
  <c r="AA34" i="8"/>
  <c r="AA31" i="10" s="1"/>
  <c r="Z34" i="8"/>
  <c r="Z31" i="10" s="1"/>
  <c r="Y34" i="8"/>
  <c r="Y31" i="10" s="1"/>
  <c r="X34" i="8"/>
  <c r="X31" i="10" s="1"/>
  <c r="W34" i="8"/>
  <c r="W31" i="10" s="1"/>
  <c r="V34" i="8"/>
  <c r="U34" i="8"/>
  <c r="U31" i="10" s="1"/>
  <c r="T34" i="8"/>
  <c r="T31" i="10" s="1"/>
  <c r="S34" i="8"/>
  <c r="S31" i="10" s="1"/>
  <c r="R34" i="8"/>
  <c r="Q34" i="8"/>
  <c r="Q31" i="10" s="1"/>
  <c r="P34" i="8"/>
  <c r="P31" i="10" s="1"/>
  <c r="O34" i="8"/>
  <c r="O31" i="10" s="1"/>
  <c r="N34" i="8"/>
  <c r="N31" i="10" s="1"/>
  <c r="M34" i="8"/>
  <c r="M31" i="10" s="1"/>
  <c r="L34" i="8"/>
  <c r="K34" i="8"/>
  <c r="K31" i="10" s="1"/>
  <c r="J34" i="8"/>
  <c r="J31" i="10" s="1"/>
  <c r="I34" i="8"/>
  <c r="H34" i="8"/>
  <c r="H31" i="10" s="1"/>
  <c r="AJ31" i="8"/>
  <c r="AJ37" i="10" s="1"/>
  <c r="AI31" i="8"/>
  <c r="AI37" i="10" s="1"/>
  <c r="AH31" i="8"/>
  <c r="AH37" i="10" s="1"/>
  <c r="AG31" i="8"/>
  <c r="AG37" i="10" s="1"/>
  <c r="AF31" i="8"/>
  <c r="AF37" i="10" s="1"/>
  <c r="AE31" i="8"/>
  <c r="AD31" i="8"/>
  <c r="AD37" i="10" s="1"/>
  <c r="AC31" i="8"/>
  <c r="AC37" i="10" s="1"/>
  <c r="AB31" i="8"/>
  <c r="AB37" i="10" s="1"/>
  <c r="AA31" i="8"/>
  <c r="AA37" i="10" s="1"/>
  <c r="Z31" i="8"/>
  <c r="Y31" i="8"/>
  <c r="X31" i="8"/>
  <c r="X37" i="10" s="1"/>
  <c r="W31" i="8"/>
  <c r="V31" i="8"/>
  <c r="V37" i="10" s="1"/>
  <c r="U31" i="8"/>
  <c r="T31" i="8"/>
  <c r="T37" i="10" s="1"/>
  <c r="S31" i="8"/>
  <c r="R31" i="8"/>
  <c r="R37" i="10" s="1"/>
  <c r="Q31" i="8"/>
  <c r="Q37" i="10" s="1"/>
  <c r="P31" i="8"/>
  <c r="P37" i="10" s="1"/>
  <c r="O31" i="8"/>
  <c r="N31" i="8"/>
  <c r="M31" i="8"/>
  <c r="M37" i="10" s="1"/>
  <c r="L31" i="8"/>
  <c r="L37" i="10" s="1"/>
  <c r="K31" i="8"/>
  <c r="K37" i="10" s="1"/>
  <c r="J31" i="8"/>
  <c r="I31" i="8"/>
  <c r="I37" i="10" s="1"/>
  <c r="H31" i="8"/>
  <c r="H37" i="10" s="1"/>
  <c r="B30" i="8"/>
  <c r="B31" i="8" s="1"/>
  <c r="B34" i="8" s="1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W8" i="9" s="1"/>
  <c r="V11" i="8"/>
  <c r="V8" i="9" s="1"/>
  <c r="U11" i="8"/>
  <c r="T11" i="8"/>
  <c r="T8" i="9" s="1"/>
  <c r="S11" i="8"/>
  <c r="S8" i="9" s="1"/>
  <c r="R11" i="8"/>
  <c r="Q11" i="8"/>
  <c r="P11" i="8"/>
  <c r="P8" i="9" s="1"/>
  <c r="O11" i="8"/>
  <c r="O8" i="9" s="1"/>
  <c r="N11" i="8"/>
  <c r="N8" i="9" s="1"/>
  <c r="M11" i="8"/>
  <c r="L11" i="8"/>
  <c r="K11" i="8"/>
  <c r="K8" i="9" s="1"/>
  <c r="J11" i="8"/>
  <c r="J8" i="9" s="1"/>
  <c r="I11" i="8"/>
  <c r="H11" i="8"/>
  <c r="H8" i="9" s="1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B5" i="8"/>
  <c r="B8" i="8" s="1"/>
  <c r="B11" i="8" s="1"/>
  <c r="B14" i="8" s="1"/>
  <c r="B17" i="8" s="1"/>
  <c r="AE21" i="2"/>
  <c r="W21" i="2"/>
  <c r="O21" i="2"/>
  <c r="F21" i="2"/>
  <c r="AF14" i="2"/>
  <c r="AE14" i="2"/>
  <c r="AD14" i="2"/>
  <c r="AC14" i="2"/>
  <c r="AB14" i="2"/>
  <c r="AA14" i="2"/>
  <c r="Z14" i="2"/>
  <c r="Y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G14" i="2"/>
  <c r="F14" i="2"/>
  <c r="E14" i="2"/>
  <c r="D14" i="2"/>
  <c r="AC8" i="2"/>
  <c r="AB8" i="2"/>
  <c r="X8" i="2"/>
  <c r="P8" i="2"/>
  <c r="M8" i="2"/>
  <c r="AE10" i="2"/>
  <c r="V10" i="2"/>
  <c r="R10" i="2"/>
  <c r="N10" i="2"/>
  <c r="M10" i="2"/>
  <c r="J10" i="2"/>
  <c r="I10" i="2"/>
  <c r="F10" i="2"/>
  <c r="AE12" i="2"/>
  <c r="AA12" i="2"/>
  <c r="W12" i="2"/>
  <c r="G12" i="2"/>
  <c r="AJ20" i="4"/>
  <c r="AJ18" i="4" s="1"/>
  <c r="AI20" i="4"/>
  <c r="AI18" i="4" s="1"/>
  <c r="AH20" i="4"/>
  <c r="AH18" i="4" s="1"/>
  <c r="AG20" i="4"/>
  <c r="AG18" i="4" s="1"/>
  <c r="AF20" i="4"/>
  <c r="AF18" i="4" s="1"/>
  <c r="AE20" i="4"/>
  <c r="AE18" i="4" s="1"/>
  <c r="AD20" i="4"/>
  <c r="AD18" i="4" s="1"/>
  <c r="AC20" i="4"/>
  <c r="AC18" i="4" s="1"/>
  <c r="AB20" i="4"/>
  <c r="AB18" i="4" s="1"/>
  <c r="AA20" i="4"/>
  <c r="AA18" i="4" s="1"/>
  <c r="Z20" i="4"/>
  <c r="Z18" i="4" s="1"/>
  <c r="Y20" i="4"/>
  <c r="Y18" i="4" s="1"/>
  <c r="X20" i="4"/>
  <c r="X18" i="4" s="1"/>
  <c r="W20" i="4"/>
  <c r="W18" i="4" s="1"/>
  <c r="V20" i="4"/>
  <c r="V18" i="4" s="1"/>
  <c r="U20" i="4"/>
  <c r="U18" i="4" s="1"/>
  <c r="T20" i="4"/>
  <c r="T18" i="4" s="1"/>
  <c r="S20" i="4"/>
  <c r="S18" i="4" s="1"/>
  <c r="R20" i="4"/>
  <c r="R18" i="4" s="1"/>
  <c r="Q20" i="4"/>
  <c r="Q18" i="4" s="1"/>
  <c r="P20" i="4"/>
  <c r="P18" i="4" s="1"/>
  <c r="O20" i="4"/>
  <c r="O18" i="4" s="1"/>
  <c r="N20" i="4"/>
  <c r="N18" i="4" s="1"/>
  <c r="M20" i="4"/>
  <c r="M18" i="4" s="1"/>
  <c r="L20" i="4"/>
  <c r="L18" i="4" s="1"/>
  <c r="K20" i="4"/>
  <c r="K18" i="4" s="1"/>
  <c r="J20" i="4"/>
  <c r="J18" i="4" s="1"/>
  <c r="I20" i="4"/>
  <c r="I18" i="4" s="1"/>
  <c r="H20" i="4"/>
  <c r="H18" i="4" s="1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N17" i="9" s="1"/>
  <c r="M14" i="4"/>
  <c r="L14" i="4"/>
  <c r="K14" i="4"/>
  <c r="J14" i="4"/>
  <c r="I14" i="4"/>
  <c r="H14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AJ7" i="4"/>
  <c r="AI7" i="4"/>
  <c r="AH7" i="4"/>
  <c r="AG7" i="4"/>
  <c r="AF7" i="4"/>
  <c r="AF8" i="9" s="1"/>
  <c r="AE7" i="4"/>
  <c r="AD7" i="4"/>
  <c r="AC7" i="4"/>
  <c r="AB7" i="4"/>
  <c r="AA7" i="4"/>
  <c r="Z7" i="4"/>
  <c r="Y7" i="4"/>
  <c r="X7" i="4"/>
  <c r="X8" i="9" s="1"/>
  <c r="R8" i="9"/>
  <c r="AJ4" i="4"/>
  <c r="AI4" i="4"/>
  <c r="AH4" i="4"/>
  <c r="AG4" i="4"/>
  <c r="AF4" i="4"/>
  <c r="AE4" i="4"/>
  <c r="AE4" i="9" s="1"/>
  <c r="AD4" i="4"/>
  <c r="AC4" i="4"/>
  <c r="AB4" i="4"/>
  <c r="AA4" i="4"/>
  <c r="Z4" i="4"/>
  <c r="Y4" i="4"/>
  <c r="X4" i="4"/>
  <c r="W4" i="4"/>
  <c r="W4" i="9" s="1"/>
  <c r="V4" i="4"/>
  <c r="U4" i="4"/>
  <c r="T4" i="4"/>
  <c r="S4" i="4"/>
  <c r="R4" i="4"/>
  <c r="Q4" i="4"/>
  <c r="P4" i="4"/>
  <c r="O4" i="4"/>
  <c r="O4" i="9" s="1"/>
  <c r="N4" i="4"/>
  <c r="M4" i="4"/>
  <c r="L4" i="4"/>
  <c r="K4" i="4"/>
  <c r="J4" i="4"/>
  <c r="I4" i="4"/>
  <c r="H4" i="4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F12" i="1"/>
  <c r="E12" i="1"/>
  <c r="Y8" i="2"/>
  <c r="P3" i="10"/>
  <c r="H10" i="2"/>
  <c r="H62" i="10"/>
  <c r="X37" i="8"/>
  <c r="Q6" i="10" l="1"/>
  <c r="Y6" i="10"/>
  <c r="AG6" i="10"/>
  <c r="R5" i="10"/>
  <c r="Z5" i="10"/>
  <c r="AH5" i="10"/>
  <c r="L5" i="10"/>
  <c r="T5" i="10"/>
  <c r="T9" i="10" s="1"/>
  <c r="AB5" i="10"/>
  <c r="AB9" i="10" s="1"/>
  <c r="AJ5" i="10"/>
  <c r="AC5" i="10"/>
  <c r="N5" i="10"/>
  <c r="S6" i="10"/>
  <c r="S10" i="10" s="1"/>
  <c r="AA6" i="10"/>
  <c r="AI6" i="10"/>
  <c r="L35" i="10"/>
  <c r="L6" i="10"/>
  <c r="M6" i="10"/>
  <c r="M35" i="10"/>
  <c r="P35" i="10"/>
  <c r="P38" i="10" s="1"/>
  <c r="P6" i="10"/>
  <c r="N6" i="10"/>
  <c r="N35" i="10"/>
  <c r="AF6" i="10"/>
  <c r="O6" i="10"/>
  <c r="O10" i="10" s="1"/>
  <c r="O21" i="10" s="1"/>
  <c r="O35" i="10"/>
  <c r="V6" i="10"/>
  <c r="AD6" i="10"/>
  <c r="V5" i="10"/>
  <c r="X5" i="10"/>
  <c r="X9" i="10" s="1"/>
  <c r="X13" i="10" s="1"/>
  <c r="AF5" i="10"/>
  <c r="AF9" i="10" s="1"/>
  <c r="AF13" i="10" s="1"/>
  <c r="R6" i="10"/>
  <c r="R10" i="10" s="1"/>
  <c r="X6" i="10"/>
  <c r="X10" i="10" s="1"/>
  <c r="W6" i="10"/>
  <c r="W10" i="10" s="1"/>
  <c r="AE6" i="10"/>
  <c r="AE10" i="10" s="1"/>
  <c r="AD5" i="10"/>
  <c r="AD9" i="10" s="1"/>
  <c r="AD13" i="10" s="1"/>
  <c r="H4" i="8"/>
  <c r="L4" i="8"/>
  <c r="P4" i="8"/>
  <c r="T4" i="8"/>
  <c r="X4" i="8"/>
  <c r="AB4" i="8"/>
  <c r="AF4" i="8"/>
  <c r="AJ4" i="8"/>
  <c r="I4" i="8"/>
  <c r="M4" i="8"/>
  <c r="Q4" i="8"/>
  <c r="U4" i="8"/>
  <c r="Y4" i="8"/>
  <c r="AC4" i="8"/>
  <c r="AG4" i="8"/>
  <c r="J4" i="8"/>
  <c r="N4" i="8"/>
  <c r="R4" i="8"/>
  <c r="V4" i="8"/>
  <c r="Z4" i="8"/>
  <c r="AD4" i="8"/>
  <c r="AH4" i="8"/>
  <c r="K4" i="8"/>
  <c r="O4" i="8"/>
  <c r="S4" i="8"/>
  <c r="W4" i="8"/>
  <c r="AA4" i="8"/>
  <c r="AE4" i="8"/>
  <c r="AI4" i="8"/>
  <c r="H61" i="10"/>
  <c r="H59" i="10"/>
  <c r="AM3" i="14"/>
  <c r="AL2" i="14"/>
  <c r="AA8" i="9"/>
  <c r="AI8" i="9"/>
  <c r="H17" i="8"/>
  <c r="AB8" i="9"/>
  <c r="AJ8" i="9"/>
  <c r="AH8" i="10"/>
  <c r="G8" i="2"/>
  <c r="AB10" i="2"/>
  <c r="O8" i="2"/>
  <c r="H13" i="9"/>
  <c r="P7" i="10"/>
  <c r="H7" i="10"/>
  <c r="AE37" i="8"/>
  <c r="AE8" i="9"/>
  <c r="O37" i="8"/>
  <c r="W37" i="8"/>
  <c r="Z30" i="8"/>
  <c r="J30" i="8"/>
  <c r="Z37" i="10"/>
  <c r="Z3" i="11" s="1"/>
  <c r="R37" i="8"/>
  <c r="Z37" i="8"/>
  <c r="AH37" i="8"/>
  <c r="P37" i="8"/>
  <c r="M30" i="8"/>
  <c r="AF30" i="8"/>
  <c r="H4" i="9"/>
  <c r="L4" i="9"/>
  <c r="P4" i="9"/>
  <c r="T4" i="9"/>
  <c r="X4" i="9"/>
  <c r="AB4" i="9"/>
  <c r="AF4" i="9"/>
  <c r="AJ4" i="9"/>
  <c r="P17" i="8"/>
  <c r="P13" i="9" s="1"/>
  <c r="X17" i="8"/>
  <c r="X13" i="9" s="1"/>
  <c r="AB17" i="8"/>
  <c r="AB13" i="9" s="1"/>
  <c r="AF17" i="8"/>
  <c r="AF13" i="9" s="1"/>
  <c r="AJ17" i="8"/>
  <c r="AJ13" i="9" s="1"/>
  <c r="W17" i="8"/>
  <c r="R17" i="9"/>
  <c r="S30" i="8"/>
  <c r="H37" i="8"/>
  <c r="Y10" i="2"/>
  <c r="K17" i="9"/>
  <c r="S17" i="9"/>
  <c r="AA17" i="9"/>
  <c r="AI17" i="9"/>
  <c r="I12" i="2"/>
  <c r="U12" i="2"/>
  <c r="L37" i="8"/>
  <c r="T37" i="8"/>
  <c r="AB37" i="8"/>
  <c r="K4" i="9"/>
  <c r="S4" i="9"/>
  <c r="AA4" i="9"/>
  <c r="AI4" i="9"/>
  <c r="Y8" i="10"/>
  <c r="O17" i="8"/>
  <c r="AE17" i="8"/>
  <c r="S37" i="10"/>
  <c r="S38" i="10" s="1"/>
  <c r="B37" i="8"/>
  <c r="B44" i="8" s="1"/>
  <c r="B45" i="8" s="1"/>
  <c r="B75" i="8" s="1"/>
  <c r="AG30" i="8"/>
  <c r="J17" i="9"/>
  <c r="AJ37" i="8"/>
  <c r="M17" i="8"/>
  <c r="M13" i="9" s="1"/>
  <c r="L8" i="10"/>
  <c r="AG9" i="10"/>
  <c r="AG13" i="10" s="1"/>
  <c r="M7" i="10"/>
  <c r="I9" i="10"/>
  <c r="J9" i="10"/>
  <c r="K8" i="10"/>
  <c r="AA10" i="10"/>
  <c r="AH10" i="10"/>
  <c r="K30" i="8"/>
  <c r="AC10" i="2"/>
  <c r="J17" i="8"/>
  <c r="J13" i="9" s="1"/>
  <c r="N16" i="2"/>
  <c r="R16" i="2"/>
  <c r="Y37" i="8"/>
  <c r="W13" i="9"/>
  <c r="AJ30" i="8"/>
  <c r="Q10" i="2"/>
  <c r="AE13" i="9"/>
  <c r="N17" i="8"/>
  <c r="AH17" i="8"/>
  <c r="AH13" i="9" s="1"/>
  <c r="AC30" i="8"/>
  <c r="U37" i="8"/>
  <c r="H8" i="2"/>
  <c r="H30" i="8"/>
  <c r="L8" i="2"/>
  <c r="D12" i="2"/>
  <c r="P12" i="2"/>
  <c r="T12" i="2"/>
  <c r="AF12" i="2"/>
  <c r="Z10" i="10"/>
  <c r="V9" i="2" s="1"/>
  <c r="S7" i="10"/>
  <c r="AJ7" i="10"/>
  <c r="Q30" i="8"/>
  <c r="P30" i="8"/>
  <c r="I4" i="9"/>
  <c r="M4" i="9"/>
  <c r="Q4" i="9"/>
  <c r="U4" i="9"/>
  <c r="Y4" i="9"/>
  <c r="AC4" i="9"/>
  <c r="AG4" i="9"/>
  <c r="I17" i="9"/>
  <c r="M17" i="9"/>
  <c r="T17" i="9"/>
  <c r="AB17" i="9"/>
  <c r="AJ17" i="9"/>
  <c r="J12" i="2"/>
  <c r="AD12" i="2"/>
  <c r="I17" i="8"/>
  <c r="I13" i="9" s="1"/>
  <c r="Q17" i="8"/>
  <c r="Q13" i="9" s="1"/>
  <c r="U17" i="8"/>
  <c r="U13" i="9" s="1"/>
  <c r="Y17" i="8"/>
  <c r="AC17" i="8"/>
  <c r="M37" i="8"/>
  <c r="Q37" i="8"/>
  <c r="AC37" i="8"/>
  <c r="AG37" i="8"/>
  <c r="O7" i="10"/>
  <c r="J8" i="10"/>
  <c r="X8" i="10"/>
  <c r="AG7" i="10"/>
  <c r="Z7" i="10"/>
  <c r="I10" i="10"/>
  <c r="AJ9" i="10"/>
  <c r="AJ38" i="10"/>
  <c r="T7" i="10"/>
  <c r="AB8" i="10"/>
  <c r="AE9" i="10"/>
  <c r="AE13" i="10" s="1"/>
  <c r="J10" i="10"/>
  <c r="J21" i="10" s="1"/>
  <c r="P8" i="10"/>
  <c r="W8" i="10"/>
  <c r="AC9" i="10"/>
  <c r="AH38" i="10"/>
  <c r="R38" i="10"/>
  <c r="AD44" i="8"/>
  <c r="AG3" i="11"/>
  <c r="AE7" i="10"/>
  <c r="R9" i="10"/>
  <c r="R13" i="10" s="1"/>
  <c r="Z9" i="10"/>
  <c r="X7" i="10"/>
  <c r="AA7" i="10"/>
  <c r="S8" i="10"/>
  <c r="AG8" i="10"/>
  <c r="L9" i="10"/>
  <c r="V8" i="10"/>
  <c r="AD8" i="10"/>
  <c r="K7" i="10"/>
  <c r="T10" i="10"/>
  <c r="P9" i="2" s="1"/>
  <c r="U10" i="10"/>
  <c r="N9" i="10"/>
  <c r="L44" i="8"/>
  <c r="O9" i="10"/>
  <c r="O13" i="10" s="1"/>
  <c r="Q3" i="11"/>
  <c r="X38" i="10"/>
  <c r="L38" i="10"/>
  <c r="Y12" i="2"/>
  <c r="H12" i="2"/>
  <c r="K10" i="2"/>
  <c r="S10" i="2"/>
  <c r="V8" i="2"/>
  <c r="AC16" i="2"/>
  <c r="I37" i="8"/>
  <c r="V38" i="10"/>
  <c r="AJ44" i="8"/>
  <c r="W9" i="10"/>
  <c r="W13" i="10" s="1"/>
  <c r="AJ10" i="10"/>
  <c r="X12" i="2"/>
  <c r="AB12" i="2"/>
  <c r="AB16" i="2"/>
  <c r="AA10" i="2"/>
  <c r="F8" i="2"/>
  <c r="J8" i="2"/>
  <c r="I62" i="10"/>
  <c r="I61" i="10"/>
  <c r="J43" i="10"/>
  <c r="AG44" i="8"/>
  <c r="I59" i="10"/>
  <c r="B18" i="8"/>
  <c r="B21" i="8" s="1"/>
  <c r="B24" i="8"/>
  <c r="B27" i="8" s="1"/>
  <c r="N30" i="8"/>
  <c r="N37" i="10"/>
  <c r="N3" i="11" s="1"/>
  <c r="U37" i="10"/>
  <c r="U3" i="11" s="1"/>
  <c r="U30" i="8"/>
  <c r="Y37" i="10"/>
  <c r="Y3" i="11" s="1"/>
  <c r="Y30" i="8"/>
  <c r="L31" i="10"/>
  <c r="L30" i="8"/>
  <c r="K28" i="9"/>
  <c r="K37" i="8"/>
  <c r="AH9" i="10"/>
  <c r="Y17" i="9"/>
  <c r="AG17" i="9"/>
  <c r="Q7" i="10"/>
  <c r="AB7" i="10"/>
  <c r="AJ8" i="10"/>
  <c r="M44" i="8"/>
  <c r="AB38" i="10"/>
  <c r="AF10" i="2"/>
  <c r="AE8" i="2"/>
  <c r="T10" i="2"/>
  <c r="S8" i="2"/>
  <c r="X10" i="2"/>
  <c r="V17" i="9"/>
  <c r="Z17" i="9"/>
  <c r="AD17" i="9"/>
  <c r="AH17" i="9"/>
  <c r="AC8" i="10"/>
  <c r="H9" i="10"/>
  <c r="V9" i="10"/>
  <c r="V13" i="10" s="1"/>
  <c r="AC17" i="9"/>
  <c r="AI7" i="10"/>
  <c r="G16" i="2"/>
  <c r="AI30" i="8"/>
  <c r="J4" i="9"/>
  <c r="R4" i="9"/>
  <c r="AD4" i="9"/>
  <c r="Z8" i="9"/>
  <c r="AD8" i="9"/>
  <c r="AH8" i="9"/>
  <c r="H27" i="9"/>
  <c r="W44" i="8"/>
  <c r="I8" i="10"/>
  <c r="M8" i="10"/>
  <c r="Z8" i="10"/>
  <c r="AE44" i="8"/>
  <c r="AE4" i="10"/>
  <c r="AE8" i="10" s="1"/>
  <c r="X30" i="10"/>
  <c r="X44" i="8"/>
  <c r="U44" i="8"/>
  <c r="Z17" i="8"/>
  <c r="Z13" i="9" s="1"/>
  <c r="J16" i="2"/>
  <c r="W3" i="10"/>
  <c r="O10" i="2"/>
  <c r="AA38" i="10"/>
  <c r="D10" i="2"/>
  <c r="P10" i="2"/>
  <c r="AA44" i="8"/>
  <c r="AA4" i="10"/>
  <c r="AA8" i="10" s="1"/>
  <c r="Q44" i="8"/>
  <c r="J44" i="8"/>
  <c r="S44" i="8"/>
  <c r="R8" i="2"/>
  <c r="J37" i="10"/>
  <c r="J38" i="10" s="1"/>
  <c r="F15" i="2" s="1"/>
  <c r="AC13" i="9"/>
  <c r="W30" i="8"/>
  <c r="W37" i="10"/>
  <c r="W38" i="10" s="1"/>
  <c r="E12" i="2"/>
  <c r="M16" i="2"/>
  <c r="M12" i="2"/>
  <c r="Q12" i="2"/>
  <c r="Q16" i="2"/>
  <c r="Y16" i="2"/>
  <c r="AC12" i="2"/>
  <c r="L12" i="2"/>
  <c r="L16" i="2"/>
  <c r="P16" i="2"/>
  <c r="W10" i="2"/>
  <c r="Y9" i="10"/>
  <c r="Y13" i="10" s="1"/>
  <c r="Y10" i="10"/>
  <c r="AD17" i="8"/>
  <c r="AD13" i="9" s="1"/>
  <c r="N8" i="10"/>
  <c r="Q9" i="10"/>
  <c r="T38" i="10"/>
  <c r="AC38" i="10"/>
  <c r="O13" i="9"/>
  <c r="M8" i="9"/>
  <c r="K17" i="8"/>
  <c r="K13" i="9" s="1"/>
  <c r="S17" i="8"/>
  <c r="S13" i="9" s="1"/>
  <c r="AA17" i="8"/>
  <c r="AA13" i="9" s="1"/>
  <c r="AI27" i="9"/>
  <c r="Y7" i="10"/>
  <c r="AI9" i="10"/>
  <c r="Q10" i="10"/>
  <c r="AD38" i="10"/>
  <c r="U8" i="2"/>
  <c r="Q17" i="9"/>
  <c r="AI17" i="8"/>
  <c r="V7" i="10"/>
  <c r="AC3" i="11"/>
  <c r="T8" i="10"/>
  <c r="N10" i="10"/>
  <c r="N21" i="10" s="1"/>
  <c r="H17" i="4"/>
  <c r="H21" i="9" s="1"/>
  <c r="Q8" i="2"/>
  <c r="AA8" i="2"/>
  <c r="AA30" i="8"/>
  <c r="AD10" i="2"/>
  <c r="H14" i="2"/>
  <c r="H16" i="2"/>
  <c r="X14" i="2"/>
  <c r="X16" i="2"/>
  <c r="I31" i="10"/>
  <c r="I3" i="11" s="1"/>
  <c r="I30" i="8"/>
  <c r="AH30" i="8"/>
  <c r="AH31" i="10"/>
  <c r="AH3" i="11" s="1"/>
  <c r="AF7" i="10"/>
  <c r="T30" i="8"/>
  <c r="G10" i="2"/>
  <c r="E8" i="2"/>
  <c r="T16" i="2"/>
  <c r="T8" i="2"/>
  <c r="AD8" i="2"/>
  <c r="Z10" i="2"/>
  <c r="I16" i="2"/>
  <c r="Z44" i="8"/>
  <c r="H38" i="10"/>
  <c r="L27" i="9"/>
  <c r="P27" i="9"/>
  <c r="T27" i="9"/>
  <c r="X27" i="9"/>
  <c r="AB27" i="9"/>
  <c r="AF27" i="9"/>
  <c r="O8" i="10"/>
  <c r="V10" i="10"/>
  <c r="AC44" i="8"/>
  <c r="AE37" i="10"/>
  <c r="AE30" i="8"/>
  <c r="AC10" i="10"/>
  <c r="Y44" i="8"/>
  <c r="I44" i="8"/>
  <c r="K38" i="10"/>
  <c r="G15" i="2" s="1"/>
  <c r="K10" i="10"/>
  <c r="K21" i="10" s="1"/>
  <c r="Q8" i="10"/>
  <c r="W17" i="9"/>
  <c r="K12" i="2"/>
  <c r="S12" i="2"/>
  <c r="AE16" i="2"/>
  <c r="N12" i="2"/>
  <c r="V12" i="2"/>
  <c r="Z16" i="2"/>
  <c r="AD16" i="2"/>
  <c r="AG17" i="8"/>
  <c r="AG13" i="9" s="1"/>
  <c r="H17" i="9"/>
  <c r="L17" i="9"/>
  <c r="I27" i="9"/>
  <c r="M27" i="9"/>
  <c r="Q27" i="9"/>
  <c r="U27" i="9"/>
  <c r="Y27" i="9"/>
  <c r="AC27" i="9"/>
  <c r="AG27" i="9"/>
  <c r="AJ27" i="9"/>
  <c r="J7" i="10"/>
  <c r="N7" i="10"/>
  <c r="AD7" i="10"/>
  <c r="M38" i="10"/>
  <c r="U7" i="10"/>
  <c r="AG38" i="10"/>
  <c r="J27" i="9"/>
  <c r="N27" i="9"/>
  <c r="R27" i="9"/>
  <c r="V27" i="9"/>
  <c r="Z27" i="9"/>
  <c r="AD27" i="9"/>
  <c r="O17" i="9"/>
  <c r="AE17" i="9"/>
  <c r="T17" i="8"/>
  <c r="T13" i="9" s="1"/>
  <c r="K27" i="9"/>
  <c r="O27" i="9"/>
  <c r="S27" i="9"/>
  <c r="W27" i="9"/>
  <c r="AA27" i="9"/>
  <c r="AE27" i="9"/>
  <c r="AH27" i="9"/>
  <c r="L7" i="10"/>
  <c r="AH7" i="10"/>
  <c r="R8" i="10"/>
  <c r="U9" i="10"/>
  <c r="U13" i="10" s="1"/>
  <c r="AA9" i="10"/>
  <c r="AA13" i="10" s="1"/>
  <c r="M10" i="10"/>
  <c r="M21" i="10" s="1"/>
  <c r="AG10" i="10"/>
  <c r="AF10" i="10"/>
  <c r="I38" i="10"/>
  <c r="E15" i="2" s="1"/>
  <c r="Q38" i="10"/>
  <c r="U16" i="2"/>
  <c r="W8" i="2"/>
  <c r="AF16" i="2"/>
  <c r="V28" i="9"/>
  <c r="V37" i="8"/>
  <c r="I7" i="10"/>
  <c r="R7" i="10"/>
  <c r="U8" i="10"/>
  <c r="Q13" i="2" s="1"/>
  <c r="AI4" i="10"/>
  <c r="AI44" i="8"/>
  <c r="AF37" i="8"/>
  <c r="V44" i="8"/>
  <c r="N8" i="2"/>
  <c r="N18" i="2" s="1"/>
  <c r="S16" i="2"/>
  <c r="O16" i="2"/>
  <c r="O12" i="2"/>
  <c r="W16" i="2"/>
  <c r="AA16" i="2"/>
  <c r="F16" i="2"/>
  <c r="F12" i="2"/>
  <c r="D16" i="2"/>
  <c r="O37" i="10"/>
  <c r="O30" i="8"/>
  <c r="K44" i="8"/>
  <c r="T30" i="10"/>
  <c r="T44" i="8"/>
  <c r="AI38" i="10"/>
  <c r="AH44" i="8"/>
  <c r="R44" i="8"/>
  <c r="Z12" i="2"/>
  <c r="K8" i="2"/>
  <c r="AD30" i="8"/>
  <c r="AF8" i="2"/>
  <c r="U10" i="2"/>
  <c r="V16" i="2"/>
  <c r="AB30" i="8"/>
  <c r="K16" i="2"/>
  <c r="M3" i="11"/>
  <c r="AH4" i="9"/>
  <c r="L10" i="2"/>
  <c r="I8" i="2"/>
  <c r="P44" i="8"/>
  <c r="AB44" i="8"/>
  <c r="AJ3" i="11"/>
  <c r="N44" i="8"/>
  <c r="AA37" i="8"/>
  <c r="E10" i="2"/>
  <c r="Z8" i="2"/>
  <c r="D8" i="2"/>
  <c r="O44" i="8"/>
  <c r="E16" i="2"/>
  <c r="V4" i="9"/>
  <c r="R30" i="8"/>
  <c r="R31" i="10"/>
  <c r="V31" i="10"/>
  <c r="V30" i="8"/>
  <c r="H44" i="8"/>
  <c r="H4" i="10"/>
  <c r="AF33" i="10"/>
  <c r="AF38" i="10" s="1"/>
  <c r="AF44" i="8"/>
  <c r="Z4" i="9"/>
  <c r="P17" i="9"/>
  <c r="AF17" i="9"/>
  <c r="R12" i="2"/>
  <c r="R17" i="8"/>
  <c r="R13" i="9" s="1"/>
  <c r="M9" i="10"/>
  <c r="M13" i="10" s="1"/>
  <c r="N13" i="9"/>
  <c r="Y13" i="9"/>
  <c r="AI13" i="9"/>
  <c r="X17" i="9"/>
  <c r="L17" i="8"/>
  <c r="L13" i="9" s="1"/>
  <c r="J37" i="8"/>
  <c r="AD37" i="8"/>
  <c r="AC7" i="10"/>
  <c r="L8" i="9"/>
  <c r="Q8" i="9"/>
  <c r="U8" i="9"/>
  <c r="Y8" i="9"/>
  <c r="AC8" i="9"/>
  <c r="AG8" i="9"/>
  <c r="V17" i="8"/>
  <c r="V13" i="9" s="1"/>
  <c r="X30" i="8"/>
  <c r="N4" i="9"/>
  <c r="I8" i="9"/>
  <c r="U17" i="9"/>
  <c r="N37" i="8"/>
  <c r="AI10" i="10"/>
  <c r="S9" i="10"/>
  <c r="S13" i="10" s="1"/>
  <c r="H10" i="10"/>
  <c r="H21" i="10" s="1"/>
  <c r="L10" i="10" l="1"/>
  <c r="L21" i="10" s="1"/>
  <c r="T3" i="11"/>
  <c r="AF3" i="11"/>
  <c r="AD3" i="11"/>
  <c r="Z17" i="2" s="1"/>
  <c r="L3" i="11"/>
  <c r="H17" i="2" s="1"/>
  <c r="P10" i="10"/>
  <c r="P21" i="10" s="1"/>
  <c r="V3" i="11"/>
  <c r="R17" i="2" s="1"/>
  <c r="AD10" i="10"/>
  <c r="Z9" i="2" s="1"/>
  <c r="O3" i="11"/>
  <c r="E9" i="2"/>
  <c r="I21" i="10"/>
  <c r="P11" i="2"/>
  <c r="T13" i="10"/>
  <c r="H11" i="2"/>
  <c r="L13" i="10"/>
  <c r="X11" i="2"/>
  <c r="AB13" i="10"/>
  <c r="J11" i="2"/>
  <c r="N13" i="10"/>
  <c r="F11" i="2"/>
  <c r="J13" i="10"/>
  <c r="AF11" i="2"/>
  <c r="AJ13" i="10"/>
  <c r="AE11" i="2"/>
  <c r="AI13" i="10"/>
  <c r="D11" i="2"/>
  <c r="H13" i="10"/>
  <c r="V11" i="2"/>
  <c r="Z13" i="10"/>
  <c r="E11" i="2"/>
  <c r="I13" i="10"/>
  <c r="M11" i="2"/>
  <c r="Q13" i="10"/>
  <c r="AD11" i="2"/>
  <c r="AH13" i="10"/>
  <c r="AB18" i="2"/>
  <c r="Y11" i="2"/>
  <c r="AC13" i="10"/>
  <c r="X15" i="2"/>
  <c r="O15" i="2"/>
  <c r="I15" i="2"/>
  <c r="Z15" i="2"/>
  <c r="W15" i="2"/>
  <c r="M15" i="2"/>
  <c r="Y15" i="2"/>
  <c r="R15" i="2"/>
  <c r="H15" i="2"/>
  <c r="N15" i="2"/>
  <c r="P15" i="2"/>
  <c r="T15" i="2"/>
  <c r="AD15" i="2"/>
  <c r="AC15" i="2"/>
  <c r="S15" i="2"/>
  <c r="L15" i="2"/>
  <c r="AF15" i="2"/>
  <c r="S9" i="2"/>
  <c r="T9" i="2"/>
  <c r="X29" i="10"/>
  <c r="R3" i="11"/>
  <c r="N17" i="2" s="1"/>
  <c r="X3" i="11"/>
  <c r="T17" i="2" s="1"/>
  <c r="AA9" i="2"/>
  <c r="N9" i="2"/>
  <c r="R29" i="10"/>
  <c r="Z11" i="2"/>
  <c r="V18" i="2"/>
  <c r="R18" i="2"/>
  <c r="S18" i="2"/>
  <c r="V13" i="2"/>
  <c r="L18" i="2"/>
  <c r="AD13" i="2"/>
  <c r="AD29" i="10"/>
  <c r="AN3" i="14"/>
  <c r="AM2" i="14"/>
  <c r="Z38" i="10"/>
  <c r="V17" i="2" s="1"/>
  <c r="S3" i="11"/>
  <c r="O17" i="2" s="1"/>
  <c r="AC18" i="2"/>
  <c r="L13" i="2"/>
  <c r="B48" i="8"/>
  <c r="B51" i="8" s="1"/>
  <c r="B55" i="8" s="1"/>
  <c r="B58" i="8" s="1"/>
  <c r="B61" i="8" s="1"/>
  <c r="B64" i="8" s="1"/>
  <c r="B67" i="8" s="1"/>
  <c r="B71" i="8" s="1"/>
  <c r="I13" i="2"/>
  <c r="B38" i="8"/>
  <c r="B41" i="8" s="1"/>
  <c r="I18" i="2"/>
  <c r="K18" i="2"/>
  <c r="G18" i="2"/>
  <c r="J18" i="2"/>
  <c r="N13" i="2"/>
  <c r="AA18" i="2"/>
  <c r="AC11" i="2"/>
  <c r="AF13" i="2"/>
  <c r="O13" i="2"/>
  <c r="AC13" i="2"/>
  <c r="W13" i="2"/>
  <c r="G13" i="2"/>
  <c r="F13" i="2"/>
  <c r="U13" i="2"/>
  <c r="I29" i="10"/>
  <c r="O9" i="2"/>
  <c r="F9" i="2"/>
  <c r="T11" i="2"/>
  <c r="J3" i="11"/>
  <c r="F17" i="2" s="1"/>
  <c r="J13" i="2"/>
  <c r="E13" i="2"/>
  <c r="N11" i="2"/>
  <c r="W9" i="2"/>
  <c r="Y38" i="10"/>
  <c r="AD9" i="2"/>
  <c r="K13" i="2"/>
  <c r="K9" i="2"/>
  <c r="R13" i="2"/>
  <c r="X13" i="2"/>
  <c r="T13" i="2"/>
  <c r="J29" i="10"/>
  <c r="Z13" i="2"/>
  <c r="Z29" i="10"/>
  <c r="U38" i="10"/>
  <c r="AE29" i="10"/>
  <c r="AA11" i="2"/>
  <c r="AA13" i="2"/>
  <c r="P13" i="2"/>
  <c r="AF17" i="2"/>
  <c r="AF9" i="2"/>
  <c r="AJ29" i="10"/>
  <c r="P17" i="2"/>
  <c r="AB9" i="2"/>
  <c r="L29" i="10"/>
  <c r="J9" i="2"/>
  <c r="AF29" i="10"/>
  <c r="H9" i="2"/>
  <c r="N29" i="10"/>
  <c r="Q9" i="2"/>
  <c r="K11" i="2"/>
  <c r="O29" i="10"/>
  <c r="N38" i="10"/>
  <c r="AC17" i="2"/>
  <c r="O38" i="10"/>
  <c r="R11" i="2"/>
  <c r="H18" i="2"/>
  <c r="Q18" i="2"/>
  <c r="AE18" i="2"/>
  <c r="Q29" i="10"/>
  <c r="P18" i="2"/>
  <c r="Y18" i="2"/>
  <c r="M18" i="2"/>
  <c r="J53" i="10"/>
  <c r="J39" i="10" s="1"/>
  <c r="K43" i="10"/>
  <c r="J59" i="10"/>
  <c r="J61" i="10"/>
  <c r="J62" i="10"/>
  <c r="S11" i="2"/>
  <c r="W29" i="10"/>
  <c r="T29" i="10"/>
  <c r="AH29" i="10"/>
  <c r="AJ17" i="4"/>
  <c r="AB17" i="4"/>
  <c r="T17" i="4"/>
  <c r="AD17" i="4"/>
  <c r="AH17" i="4"/>
  <c r="U17" i="4"/>
  <c r="W17" i="4"/>
  <c r="S17" i="4"/>
  <c r="O17" i="4"/>
  <c r="AE17" i="4"/>
  <c r="Q17" i="4"/>
  <c r="N17" i="4"/>
  <c r="AA17" i="4"/>
  <c r="AF17" i="4"/>
  <c r="AG17" i="4"/>
  <c r="V17" i="4"/>
  <c r="I17" i="4"/>
  <c r="Z17" i="4"/>
  <c r="L17" i="4"/>
  <c r="H4" i="6"/>
  <c r="H5" i="6" s="1"/>
  <c r="P17" i="4"/>
  <c r="AC17" i="4"/>
  <c r="Y17" i="4"/>
  <c r="R17" i="4"/>
  <c r="H4" i="11"/>
  <c r="H5" i="11" s="1"/>
  <c r="D6" i="2" s="1"/>
  <c r="X17" i="4"/>
  <c r="AI17" i="4"/>
  <c r="M17" i="4"/>
  <c r="F18" i="2"/>
  <c r="E17" i="2"/>
  <c r="E19" i="2" s="1"/>
  <c r="M9" i="2"/>
  <c r="U11" i="2"/>
  <c r="Y29" i="10"/>
  <c r="X18" i="2"/>
  <c r="AA3" i="11"/>
  <c r="W17" i="2" s="1"/>
  <c r="U9" i="2"/>
  <c r="W7" i="10"/>
  <c r="S13" i="2" s="1"/>
  <c r="W3" i="11"/>
  <c r="O18" i="2"/>
  <c r="W18" i="2"/>
  <c r="I9" i="2"/>
  <c r="AD18" i="2"/>
  <c r="AC29" i="10"/>
  <c r="Y9" i="2"/>
  <c r="R9" i="2"/>
  <c r="V29" i="10"/>
  <c r="W11" i="2"/>
  <c r="AA29" i="10"/>
  <c r="M17" i="2"/>
  <c r="M13" i="2"/>
  <c r="AB11" i="2"/>
  <c r="Q11" i="2"/>
  <c r="U29" i="10"/>
  <c r="G9" i="2"/>
  <c r="I39" i="10"/>
  <c r="AE38" i="10"/>
  <c r="AE3" i="11"/>
  <c r="D15" i="2"/>
  <c r="H39" i="10"/>
  <c r="AD17" i="2"/>
  <c r="AG29" i="10"/>
  <c r="AC9" i="2"/>
  <c r="H13" i="2"/>
  <c r="T18" i="2"/>
  <c r="H8" i="10"/>
  <c r="D13" i="2" s="1"/>
  <c r="H3" i="11"/>
  <c r="P9" i="10"/>
  <c r="P13" i="10" s="1"/>
  <c r="P3" i="11"/>
  <c r="Z18" i="2"/>
  <c r="K9" i="10"/>
  <c r="K13" i="10" s="1"/>
  <c r="K3" i="11"/>
  <c r="AF8" i="10"/>
  <c r="U18" i="2"/>
  <c r="AI29" i="10"/>
  <c r="AE9" i="2"/>
  <c r="Y13" i="2"/>
  <c r="Y17" i="2"/>
  <c r="E18" i="2"/>
  <c r="AE15" i="2"/>
  <c r="D18" i="2"/>
  <c r="D9" i="2"/>
  <c r="H29" i="10"/>
  <c r="AB10" i="10"/>
  <c r="AB3" i="11"/>
  <c r="I17" i="2"/>
  <c r="O11" i="2"/>
  <c r="S29" i="10"/>
  <c r="I11" i="2"/>
  <c r="M29" i="10"/>
  <c r="AB15" i="2"/>
  <c r="AI3" i="11"/>
  <c r="AI8" i="10"/>
  <c r="AE13" i="2" s="1"/>
  <c r="AF18" i="2"/>
  <c r="L9" i="2" l="1"/>
  <c r="AA15" i="2"/>
  <c r="Q15" i="2"/>
  <c r="V15" i="2"/>
  <c r="V19" i="2" s="1"/>
  <c r="K15" i="2"/>
  <c r="U15" i="2"/>
  <c r="J15" i="2"/>
  <c r="AN2" i="14"/>
  <c r="AO3" i="14"/>
  <c r="Z19" i="2"/>
  <c r="F19" i="2"/>
  <c r="AD19" i="2"/>
  <c r="AC19" i="2"/>
  <c r="U17" i="2"/>
  <c r="U19" i="2" s="1"/>
  <c r="N19" i="2"/>
  <c r="T19" i="2"/>
  <c r="AF19" i="2"/>
  <c r="P19" i="2"/>
  <c r="Q17" i="2"/>
  <c r="R19" i="2"/>
  <c r="J17" i="2"/>
  <c r="K17" i="2"/>
  <c r="I19" i="2"/>
  <c r="M19" i="2"/>
  <c r="K59" i="10"/>
  <c r="K61" i="10"/>
  <c r="L43" i="10"/>
  <c r="K53" i="10"/>
  <c r="K39" i="10" s="1"/>
  <c r="K62" i="10"/>
  <c r="M4" i="6"/>
  <c r="M5" i="6" s="1"/>
  <c r="M21" i="9"/>
  <c r="M4" i="11" s="1"/>
  <c r="M5" i="11" s="1"/>
  <c r="R4" i="6"/>
  <c r="R5" i="6" s="1"/>
  <c r="R21" i="9"/>
  <c r="R4" i="11" s="1"/>
  <c r="R5" i="11" s="1"/>
  <c r="S21" i="9"/>
  <c r="S4" i="11" s="1"/>
  <c r="S5" i="11" s="1"/>
  <c r="S4" i="6"/>
  <c r="S5" i="6" s="1"/>
  <c r="Y19" i="2"/>
  <c r="L21" i="9"/>
  <c r="L4" i="11" s="1"/>
  <c r="L5" i="11" s="1"/>
  <c r="H6" i="2" s="1"/>
  <c r="L4" i="6"/>
  <c r="L5" i="6" s="1"/>
  <c r="T4" i="6"/>
  <c r="T5" i="6" s="1"/>
  <c r="T21" i="9"/>
  <c r="T4" i="11" s="1"/>
  <c r="T5" i="11" s="1"/>
  <c r="T9" i="11" s="1"/>
  <c r="S17" i="2"/>
  <c r="S19" i="2" s="1"/>
  <c r="X4" i="6"/>
  <c r="X5" i="6" s="1"/>
  <c r="X21" i="9"/>
  <c r="X4" i="11" s="1"/>
  <c r="X5" i="11" s="1"/>
  <c r="AC21" i="9"/>
  <c r="AC4" i="11" s="1"/>
  <c r="AC5" i="11" s="1"/>
  <c r="AC4" i="6"/>
  <c r="AC5" i="6" s="1"/>
  <c r="Z4" i="6"/>
  <c r="Z5" i="6" s="1"/>
  <c r="Z21" i="9"/>
  <c r="Z4" i="11" s="1"/>
  <c r="Z5" i="11" s="1"/>
  <c r="Z9" i="11" s="1"/>
  <c r="V24" i="2" s="1"/>
  <c r="AF21" i="9"/>
  <c r="AF4" i="11" s="1"/>
  <c r="AF5" i="11" s="1"/>
  <c r="AB6" i="2" s="1"/>
  <c r="AF4" i="6"/>
  <c r="AF5" i="6" s="1"/>
  <c r="AE21" i="9"/>
  <c r="AE4" i="11" s="1"/>
  <c r="AE5" i="11" s="1"/>
  <c r="AE4" i="6"/>
  <c r="AE5" i="6" s="1"/>
  <c r="U21" i="9"/>
  <c r="U4" i="11" s="1"/>
  <c r="U5" i="11" s="1"/>
  <c r="U4" i="6"/>
  <c r="U5" i="6" s="1"/>
  <c r="AB21" i="9"/>
  <c r="AB4" i="11" s="1"/>
  <c r="AB5" i="11" s="1"/>
  <c r="X6" i="2" s="1"/>
  <c r="AB4" i="6"/>
  <c r="AB5" i="6" s="1"/>
  <c r="H9" i="6"/>
  <c r="D5" i="2"/>
  <c r="V4" i="6"/>
  <c r="V5" i="6" s="1"/>
  <c r="V21" i="9"/>
  <c r="V4" i="11" s="1"/>
  <c r="V5" i="11" s="1"/>
  <c r="R6" i="2" s="1"/>
  <c r="N4" i="6"/>
  <c r="N5" i="6" s="1"/>
  <c r="N21" i="9"/>
  <c r="N4" i="11" s="1"/>
  <c r="N5" i="11" s="1"/>
  <c r="N9" i="11" s="1"/>
  <c r="AD21" i="9"/>
  <c r="AD4" i="11" s="1"/>
  <c r="AD5" i="11" s="1"/>
  <c r="AD4" i="6"/>
  <c r="AD5" i="6" s="1"/>
  <c r="AI4" i="6"/>
  <c r="AI5" i="6" s="1"/>
  <c r="AI21" i="9"/>
  <c r="AI4" i="11" s="1"/>
  <c r="AI5" i="11" s="1"/>
  <c r="AE6" i="2" s="1"/>
  <c r="Y4" i="6"/>
  <c r="Y5" i="6" s="1"/>
  <c r="Y21" i="9"/>
  <c r="Y4" i="11" s="1"/>
  <c r="Y5" i="11" s="1"/>
  <c r="U6" i="2" s="1"/>
  <c r="AG21" i="9"/>
  <c r="AG4" i="11" s="1"/>
  <c r="AG5" i="11" s="1"/>
  <c r="AC6" i="2" s="1"/>
  <c r="AG4" i="6"/>
  <c r="AG5" i="6" s="1"/>
  <c r="Q4" i="6"/>
  <c r="Q5" i="6" s="1"/>
  <c r="Q21" i="9"/>
  <c r="Q4" i="11" s="1"/>
  <c r="Q5" i="11" s="1"/>
  <c r="Q9" i="11" s="1"/>
  <c r="W21" i="9"/>
  <c r="W4" i="11" s="1"/>
  <c r="W5" i="11" s="1"/>
  <c r="W4" i="6"/>
  <c r="W5" i="6" s="1"/>
  <c r="W19" i="2"/>
  <c r="P4" i="6"/>
  <c r="P5" i="6" s="1"/>
  <c r="P21" i="9"/>
  <c r="P4" i="11" s="1"/>
  <c r="P5" i="11" s="1"/>
  <c r="L6" i="2" s="1"/>
  <c r="J17" i="4"/>
  <c r="I4" i="6"/>
  <c r="I5" i="6" s="1"/>
  <c r="I21" i="9"/>
  <c r="I4" i="11" s="1"/>
  <c r="I5" i="11" s="1"/>
  <c r="AA21" i="9"/>
  <c r="AA4" i="11" s="1"/>
  <c r="AA5" i="11" s="1"/>
  <c r="AA4" i="6"/>
  <c r="AA5" i="6" s="1"/>
  <c r="O4" i="6"/>
  <c r="O5" i="6" s="1"/>
  <c r="O21" i="9"/>
  <c r="O4" i="11" s="1"/>
  <c r="O5" i="11" s="1"/>
  <c r="AH4" i="6"/>
  <c r="AH5" i="6" s="1"/>
  <c r="AH21" i="9"/>
  <c r="AH4" i="11" s="1"/>
  <c r="AH5" i="11" s="1"/>
  <c r="AJ4" i="6"/>
  <c r="AJ5" i="6" s="1"/>
  <c r="AJ21" i="9"/>
  <c r="AJ4" i="11" s="1"/>
  <c r="AJ5" i="11" s="1"/>
  <c r="AJ9" i="11" s="1"/>
  <c r="AE17" i="2"/>
  <c r="AE19" i="2" s="1"/>
  <c r="H19" i="2"/>
  <c r="AA17" i="2"/>
  <c r="O19" i="2"/>
  <c r="X17" i="2"/>
  <c r="AB17" i="2"/>
  <c r="AB13" i="2"/>
  <c r="L17" i="2"/>
  <c r="G11" i="2"/>
  <c r="K29" i="10"/>
  <c r="X9" i="2"/>
  <c r="AB29" i="10"/>
  <c r="L11" i="2"/>
  <c r="P29" i="10"/>
  <c r="G17" i="2"/>
  <c r="D17" i="2"/>
  <c r="D19" i="2" s="1"/>
  <c r="H9" i="11"/>
  <c r="J19" i="2" l="1"/>
  <c r="AA19" i="2"/>
  <c r="K19" i="2"/>
  <c r="Q19" i="2"/>
  <c r="AP3" i="14"/>
  <c r="AO2" i="14"/>
  <c r="AB9" i="11"/>
  <c r="AB10" i="11" s="1"/>
  <c r="S64" i="2" s="1"/>
  <c r="V6" i="2"/>
  <c r="AF9" i="11"/>
  <c r="AF10" i="11" s="1"/>
  <c r="W64" i="2" s="1"/>
  <c r="Y9" i="11"/>
  <c r="Y10" i="11" s="1"/>
  <c r="P64" i="2" s="1"/>
  <c r="X19" i="2"/>
  <c r="AG9" i="11"/>
  <c r="AG10" i="11" s="1"/>
  <c r="X64" i="2" s="1"/>
  <c r="L19" i="2"/>
  <c r="E6" i="2"/>
  <c r="I9" i="11"/>
  <c r="L59" i="10"/>
  <c r="L53" i="10"/>
  <c r="L39" i="10" s="1"/>
  <c r="L62" i="10"/>
  <c r="M43" i="10"/>
  <c r="L61" i="10"/>
  <c r="AF6" i="2"/>
  <c r="Z10" i="11"/>
  <c r="Q64" i="2" s="1"/>
  <c r="V9" i="11"/>
  <c r="M6" i="2"/>
  <c r="L9" i="11"/>
  <c r="H24" i="2" s="1"/>
  <c r="W6" i="2"/>
  <c r="AA9" i="11"/>
  <c r="S5" i="2"/>
  <c r="W9" i="6"/>
  <c r="AB5" i="2"/>
  <c r="AF9" i="6"/>
  <c r="N6" i="2"/>
  <c r="R9" i="11"/>
  <c r="O9" i="11"/>
  <c r="K6" i="2"/>
  <c r="W9" i="11"/>
  <c r="S6" i="2"/>
  <c r="AE5" i="2"/>
  <c r="AI9" i="6"/>
  <c r="U9" i="11"/>
  <c r="Q6" i="2"/>
  <c r="Y6" i="2"/>
  <c r="AC9" i="11"/>
  <c r="AI9" i="11"/>
  <c r="AI10" i="11" s="1"/>
  <c r="Z64" i="2" s="1"/>
  <c r="P6" i="2"/>
  <c r="J6" i="2"/>
  <c r="AF5" i="2"/>
  <c r="AJ9" i="6"/>
  <c r="O9" i="6"/>
  <c r="K5" i="2"/>
  <c r="E5" i="2"/>
  <c r="I9" i="6"/>
  <c r="Z5" i="2"/>
  <c r="AD9" i="6"/>
  <c r="AB9" i="6"/>
  <c r="X5" i="2"/>
  <c r="AA5" i="2"/>
  <c r="AE9" i="6"/>
  <c r="T6" i="2"/>
  <c r="X9" i="11"/>
  <c r="P5" i="2"/>
  <c r="T9" i="6"/>
  <c r="S9" i="6"/>
  <c r="O5" i="2"/>
  <c r="I6" i="2"/>
  <c r="M9" i="11"/>
  <c r="AH9" i="6"/>
  <c r="AD5" i="2"/>
  <c r="AC5" i="2"/>
  <c r="AG9" i="6"/>
  <c r="Q5" i="2"/>
  <c r="U9" i="6"/>
  <c r="AC9" i="6"/>
  <c r="Y5" i="2"/>
  <c r="P9" i="11"/>
  <c r="L24" i="2" s="1"/>
  <c r="P9" i="6"/>
  <c r="L5" i="2"/>
  <c r="J5" i="2"/>
  <c r="N9" i="6"/>
  <c r="H10" i="6"/>
  <c r="D23" i="2"/>
  <c r="N5" i="2"/>
  <c r="R9" i="6"/>
  <c r="AD6" i="2"/>
  <c r="AH9" i="11"/>
  <c r="AA9" i="6"/>
  <c r="W5" i="2"/>
  <c r="J21" i="9"/>
  <c r="J4" i="11" s="1"/>
  <c r="J5" i="11" s="1"/>
  <c r="J4" i="6"/>
  <c r="J5" i="6" s="1"/>
  <c r="K17" i="4"/>
  <c r="M5" i="2"/>
  <c r="Q9" i="6"/>
  <c r="Y9" i="6"/>
  <c r="U5" i="2"/>
  <c r="AD9" i="11"/>
  <c r="Z6" i="2"/>
  <c r="R5" i="2"/>
  <c r="V9" i="6"/>
  <c r="AA6" i="2"/>
  <c r="AE9" i="11"/>
  <c r="Z9" i="6"/>
  <c r="V5" i="2"/>
  <c r="T5" i="2"/>
  <c r="X9" i="6"/>
  <c r="L9" i="6"/>
  <c r="H5" i="2"/>
  <c r="S9" i="11"/>
  <c r="O6" i="2"/>
  <c r="M9" i="6"/>
  <c r="I5" i="2"/>
  <c r="AJ10" i="11"/>
  <c r="AA64" i="2" s="1"/>
  <c r="AF24" i="2"/>
  <c r="P24" i="2"/>
  <c r="T10" i="11"/>
  <c r="K64" i="2" s="1"/>
  <c r="N10" i="11"/>
  <c r="E64" i="2" s="1"/>
  <c r="J24" i="2"/>
  <c r="M24" i="2"/>
  <c r="Q10" i="11"/>
  <c r="H64" i="2" s="1"/>
  <c r="D24" i="2"/>
  <c r="H10" i="11"/>
  <c r="G19" i="2"/>
  <c r="AB19" i="2"/>
  <c r="AB24" i="2" l="1"/>
  <c r="X24" i="2"/>
  <c r="AQ3" i="14"/>
  <c r="AP2" i="14"/>
  <c r="U24" i="2"/>
  <c r="AC24" i="2"/>
  <c r="J9" i="11"/>
  <c r="F6" i="2"/>
  <c r="M53" i="10"/>
  <c r="M39" i="10" s="1"/>
  <c r="M61" i="10"/>
  <c r="N43" i="10"/>
  <c r="M62" i="10"/>
  <c r="M59" i="10"/>
  <c r="E24" i="2"/>
  <c r="I10" i="11"/>
  <c r="L10" i="11"/>
  <c r="C64" i="2" s="1"/>
  <c r="P10" i="11"/>
  <c r="G64" i="2" s="1"/>
  <c r="V10" i="11"/>
  <c r="M64" i="2" s="1"/>
  <c r="R24" i="2"/>
  <c r="L10" i="6"/>
  <c r="C29" i="2" s="1"/>
  <c r="H23" i="2"/>
  <c r="V23" i="2"/>
  <c r="Z10" i="6"/>
  <c r="Q29" i="2" s="1"/>
  <c r="Y10" i="6"/>
  <c r="P29" i="2" s="1"/>
  <c r="U23" i="2"/>
  <c r="AD24" i="2"/>
  <c r="AH10" i="11"/>
  <c r="Y64" i="2" s="1"/>
  <c r="Y23" i="2"/>
  <c r="AC10" i="6"/>
  <c r="T29" i="2" s="1"/>
  <c r="AA24" i="2"/>
  <c r="AE10" i="11"/>
  <c r="V64" i="2" s="1"/>
  <c r="Q23" i="2"/>
  <c r="U10" i="6"/>
  <c r="L29" i="2" s="1"/>
  <c r="AJ10" i="6"/>
  <c r="AA29" i="2" s="1"/>
  <c r="AF23" i="2"/>
  <c r="Q24" i="2"/>
  <c r="U10" i="11"/>
  <c r="L64" i="2" s="1"/>
  <c r="S24" i="2"/>
  <c r="W10" i="11"/>
  <c r="N64" i="2" s="1"/>
  <c r="AE24" i="2"/>
  <c r="O24" i="2"/>
  <c r="S10" i="11"/>
  <c r="J64" i="2" s="1"/>
  <c r="Z24" i="2"/>
  <c r="AD10" i="11"/>
  <c r="U64" i="2" s="1"/>
  <c r="R10" i="6"/>
  <c r="I29" i="2" s="1"/>
  <c r="N23" i="2"/>
  <c r="N10" i="6"/>
  <c r="E29" i="2" s="1"/>
  <c r="J23" i="2"/>
  <c r="AH10" i="6"/>
  <c r="Y29" i="2" s="1"/>
  <c r="AD23" i="2"/>
  <c r="O23" i="2"/>
  <c r="S10" i="6"/>
  <c r="J29" i="2" s="1"/>
  <c r="X23" i="2"/>
  <c r="AB10" i="6"/>
  <c r="S29" i="2" s="1"/>
  <c r="AC10" i="11"/>
  <c r="T64" i="2" s="1"/>
  <c r="Y24" i="2"/>
  <c r="AE23" i="2"/>
  <c r="AI10" i="6"/>
  <c r="Z29" i="2" s="1"/>
  <c r="AF10" i="6"/>
  <c r="W29" i="2" s="1"/>
  <c r="AB23" i="2"/>
  <c r="AA10" i="11"/>
  <c r="R64" i="2" s="1"/>
  <c r="W24" i="2"/>
  <c r="I23" i="2"/>
  <c r="M10" i="6"/>
  <c r="D29" i="2" s="1"/>
  <c r="F5" i="2"/>
  <c r="J9" i="6"/>
  <c r="K23" i="2"/>
  <c r="O10" i="6"/>
  <c r="F29" i="2" s="1"/>
  <c r="R10" i="11"/>
  <c r="I64" i="2" s="1"/>
  <c r="N24" i="2"/>
  <c r="S23" i="2"/>
  <c r="W10" i="6"/>
  <c r="N29" i="2" s="1"/>
  <c r="X10" i="6"/>
  <c r="O29" i="2" s="1"/>
  <c r="T23" i="2"/>
  <c r="M23" i="2"/>
  <c r="Q10" i="6"/>
  <c r="H29" i="2" s="1"/>
  <c r="P10" i="6"/>
  <c r="G29" i="2" s="1"/>
  <c r="L23" i="2"/>
  <c r="X10" i="11"/>
  <c r="O64" i="2" s="1"/>
  <c r="T24" i="2"/>
  <c r="I10" i="6"/>
  <c r="E23" i="2"/>
  <c r="R23" i="2"/>
  <c r="V10" i="6"/>
  <c r="M29" i="2" s="1"/>
  <c r="K21" i="9"/>
  <c r="K4" i="11" s="1"/>
  <c r="K5" i="11" s="1"/>
  <c r="K4" i="6"/>
  <c r="K5" i="6" s="1"/>
  <c r="AA10" i="6"/>
  <c r="R29" i="2" s="1"/>
  <c r="W23" i="2"/>
  <c r="AG10" i="6"/>
  <c r="X29" i="2" s="1"/>
  <c r="AC23" i="2"/>
  <c r="I24" i="2"/>
  <c r="M10" i="11"/>
  <c r="D64" i="2" s="1"/>
  <c r="T10" i="6"/>
  <c r="K29" i="2" s="1"/>
  <c r="P23" i="2"/>
  <c r="AA23" i="2"/>
  <c r="AE10" i="6"/>
  <c r="V29" i="2" s="1"/>
  <c r="Z23" i="2"/>
  <c r="AD10" i="6"/>
  <c r="U29" i="2" s="1"/>
  <c r="K24" i="2"/>
  <c r="O10" i="11"/>
  <c r="F64" i="2" s="1"/>
  <c r="AR3" i="14" l="1"/>
  <c r="AQ2" i="14"/>
  <c r="K9" i="11"/>
  <c r="G6" i="2"/>
  <c r="N53" i="10"/>
  <c r="N39" i="10" s="1"/>
  <c r="N59" i="10"/>
  <c r="O43" i="10"/>
  <c r="N62" i="10"/>
  <c r="N61" i="10"/>
  <c r="J10" i="11"/>
  <c r="F24" i="2"/>
  <c r="K9" i="6"/>
  <c r="G5" i="2"/>
  <c r="J10" i="6"/>
  <c r="F23" i="2"/>
  <c r="AS3" i="14" l="1"/>
  <c r="AR2" i="14"/>
  <c r="P43" i="10"/>
  <c r="O62" i="10"/>
  <c r="O61" i="10"/>
  <c r="O59" i="10"/>
  <c r="O53" i="10"/>
  <c r="O39" i="10" s="1"/>
  <c r="K10" i="11"/>
  <c r="G24" i="2"/>
  <c r="K10" i="6"/>
  <c r="G23" i="2"/>
  <c r="AT3" i="14" l="1"/>
  <c r="AS2" i="14"/>
  <c r="P62" i="10"/>
  <c r="P53" i="10"/>
  <c r="P39" i="10" s="1"/>
  <c r="P59" i="10"/>
  <c r="P61" i="10"/>
  <c r="Q43" i="10"/>
  <c r="AU3" i="14" l="1"/>
  <c r="AT2" i="14"/>
  <c r="Q53" i="10"/>
  <c r="Q39" i="10" s="1"/>
  <c r="Q61" i="10"/>
  <c r="Q62" i="10"/>
  <c r="R43" i="10"/>
  <c r="Q59" i="10"/>
  <c r="AV3" i="14" l="1"/>
  <c r="AU2" i="14"/>
  <c r="R62" i="10"/>
  <c r="R61" i="10"/>
  <c r="R59" i="10"/>
  <c r="S43" i="10"/>
  <c r="R53" i="10"/>
  <c r="R39" i="10" s="1"/>
  <c r="AW3" i="14" l="1"/>
  <c r="AV2" i="14"/>
  <c r="S59" i="10"/>
  <c r="S53" i="10"/>
  <c r="S39" i="10" s="1"/>
  <c r="S61" i="10"/>
  <c r="T43" i="10"/>
  <c r="S62" i="10"/>
  <c r="AX3" i="14" l="1"/>
  <c r="AW2" i="14"/>
  <c r="U43" i="10"/>
  <c r="T53" i="10"/>
  <c r="T39" i="10" s="1"/>
  <c r="T61" i="10"/>
  <c r="T59" i="10"/>
  <c r="T62" i="10"/>
  <c r="AY3" i="14" l="1"/>
  <c r="AX2" i="14"/>
  <c r="U62" i="10"/>
  <c r="U59" i="10"/>
  <c r="V43" i="10"/>
  <c r="U53" i="10"/>
  <c r="U39" i="10" s="1"/>
  <c r="U61" i="10"/>
  <c r="AZ3" i="14" l="1"/>
  <c r="AY2" i="14"/>
  <c r="V59" i="10"/>
  <c r="V53" i="10"/>
  <c r="V39" i="10" s="1"/>
  <c r="W43" i="10"/>
  <c r="V62" i="10"/>
  <c r="V61" i="10"/>
  <c r="BA3" i="14" l="1"/>
  <c r="AZ2" i="14"/>
  <c r="X43" i="10"/>
  <c r="W61" i="10"/>
  <c r="W59" i="10"/>
  <c r="W62" i="10"/>
  <c r="W53" i="10"/>
  <c r="W39" i="10" s="1"/>
  <c r="BB3" i="14" l="1"/>
  <c r="BA2" i="14"/>
  <c r="Y43" i="10"/>
  <c r="X53" i="10"/>
  <c r="X39" i="10" s="1"/>
  <c r="X61" i="10"/>
  <c r="X62" i="10"/>
  <c r="X59" i="10"/>
  <c r="BC3" i="14" l="1"/>
  <c r="BB2" i="14"/>
  <c r="Y53" i="10"/>
  <c r="Y39" i="10" s="1"/>
  <c r="Y61" i="10"/>
  <c r="Z43" i="10"/>
  <c r="Y62" i="10"/>
  <c r="Y59" i="10"/>
  <c r="BD3" i="14" l="1"/>
  <c r="BC2" i="14"/>
  <c r="Z62" i="10"/>
  <c r="Z61" i="10"/>
  <c r="Z59" i="10"/>
  <c r="AA43" i="10"/>
  <c r="Z53" i="10"/>
  <c r="Z39" i="10" s="1"/>
  <c r="BE3" i="14" l="1"/>
  <c r="BD2" i="14"/>
  <c r="AB43" i="10"/>
  <c r="AA62" i="10"/>
  <c r="AA59" i="10"/>
  <c r="AA61" i="10"/>
  <c r="AA53" i="10"/>
  <c r="AA39" i="10" s="1"/>
  <c r="BF3" i="14" l="1"/>
  <c r="BE2" i="14"/>
  <c r="AB59" i="10"/>
  <c r="AC43" i="10"/>
  <c r="AB61" i="10"/>
  <c r="AB62" i="10"/>
  <c r="AB53" i="10"/>
  <c r="AB39" i="10" s="1"/>
  <c r="BG3" i="14" l="1"/>
  <c r="BF2" i="14"/>
  <c r="AC62" i="10"/>
  <c r="AC61" i="10"/>
  <c r="AC59" i="10"/>
  <c r="AD43" i="10"/>
  <c r="AC53" i="10"/>
  <c r="AC39" i="10" s="1"/>
  <c r="BH3" i="14" l="1"/>
  <c r="BG2" i="14"/>
  <c r="AD59" i="10"/>
  <c r="AE43" i="10"/>
  <c r="AD61" i="10"/>
  <c r="AD53" i="10"/>
  <c r="AD39" i="10" s="1"/>
  <c r="AD62" i="10"/>
  <c r="BI3" i="14" l="1"/>
  <c r="BH2" i="14"/>
  <c r="AE59" i="10"/>
  <c r="AE62" i="10"/>
  <c r="AE53" i="10"/>
  <c r="AE39" i="10" s="1"/>
  <c r="AE61" i="10"/>
  <c r="AF43" i="10"/>
  <c r="BJ3" i="14" l="1"/>
  <c r="BI2" i="14"/>
  <c r="AF53" i="10"/>
  <c r="AF39" i="10" s="1"/>
  <c r="AF61" i="10"/>
  <c r="AF59" i="10"/>
  <c r="AF62" i="10"/>
  <c r="AG43" i="10"/>
  <c r="BK3" i="14" l="1"/>
  <c r="BJ2" i="14"/>
  <c r="AG62" i="10"/>
  <c r="AG59" i="10"/>
  <c r="AG53" i="10"/>
  <c r="AG39" i="10" s="1"/>
  <c r="AG61" i="10"/>
  <c r="AH43" i="10"/>
  <c r="BL3" i="14" l="1"/>
  <c r="BK2" i="14"/>
  <c r="AH59" i="10"/>
  <c r="AH53" i="10"/>
  <c r="AH39" i="10" s="1"/>
  <c r="AI43" i="10"/>
  <c r="AH62" i="10"/>
  <c r="AH61" i="10"/>
  <c r="BL2" i="14" l="1"/>
  <c r="BM3" i="14"/>
  <c r="AI59" i="10"/>
  <c r="AJ43" i="10"/>
  <c r="AI61" i="10"/>
  <c r="AI53" i="10"/>
  <c r="AI39" i="10" s="1"/>
  <c r="AI62" i="10"/>
  <c r="BN3" i="14" l="1"/>
  <c r="BM2" i="14"/>
  <c r="AJ53" i="10"/>
  <c r="AJ39" i="10" s="1"/>
  <c r="AJ62" i="10"/>
  <c r="AJ61" i="10"/>
  <c r="AJ59" i="10"/>
  <c r="BO3" i="14" l="1"/>
  <c r="BN2" i="14"/>
  <c r="BP3" i="14" l="1"/>
  <c r="BO2" i="14"/>
  <c r="BQ3" i="14" l="1"/>
  <c r="BP2" i="14"/>
  <c r="BR3" i="14" l="1"/>
  <c r="BQ2" i="14"/>
  <c r="BS3" i="14" l="1"/>
  <c r="BR2" i="14"/>
  <c r="BT3" i="14" l="1"/>
  <c r="BS2" i="14"/>
  <c r="BU3" i="14" l="1"/>
  <c r="BT2" i="14"/>
  <c r="BV3" i="14" l="1"/>
  <c r="BU2" i="14"/>
  <c r="BW3" i="14" l="1"/>
  <c r="BV2" i="14"/>
  <c r="BX3" i="14" l="1"/>
  <c r="BW2" i="14"/>
  <c r="BY3" i="14" l="1"/>
  <c r="BX2" i="14"/>
  <c r="BZ3" i="14" l="1"/>
  <c r="BY2" i="14"/>
  <c r="CA3" i="14" l="1"/>
  <c r="BZ2" i="14"/>
  <c r="CB3" i="14" l="1"/>
  <c r="CA2" i="14"/>
  <c r="CB2" i="14" l="1"/>
  <c r="CC3" i="14"/>
  <c r="CD3" i="14" l="1"/>
  <c r="CC2" i="14"/>
  <c r="CE3" i="14" l="1"/>
  <c r="CD2" i="14"/>
  <c r="CF3" i="14" l="1"/>
  <c r="CE2" i="14"/>
  <c r="CG3" i="14" l="1"/>
  <c r="CF2" i="14"/>
  <c r="CH3" i="14" l="1"/>
  <c r="CG2" i="14"/>
  <c r="CI3" i="14" l="1"/>
  <c r="CH2" i="14"/>
  <c r="CJ3" i="14" l="1"/>
  <c r="CI2" i="14"/>
  <c r="CK3" i="14" l="1"/>
  <c r="CJ2" i="14"/>
  <c r="CL3" i="14" l="1"/>
  <c r="CK2" i="14"/>
  <c r="CL2" i="14" l="1"/>
  <c r="CM3" i="14"/>
  <c r="CN3" i="14" l="1"/>
  <c r="CM2" i="14"/>
  <c r="CO3" i="14" l="1"/>
  <c r="CN2" i="14"/>
  <c r="CP3" i="14" l="1"/>
  <c r="CO2" i="14"/>
  <c r="CQ3" i="14" l="1"/>
  <c r="CP2" i="14"/>
  <c r="CR3" i="14" l="1"/>
  <c r="CQ2" i="14"/>
  <c r="CR2" i="14" l="1"/>
  <c r="CS3" i="14"/>
  <c r="CT3" i="14" l="1"/>
  <c r="CS2" i="14"/>
  <c r="CU3" i="14" l="1"/>
  <c r="CT2" i="14"/>
  <c r="CV3" i="14" l="1"/>
  <c r="CU2" i="14"/>
  <c r="CW3" i="14" l="1"/>
  <c r="CV2" i="14"/>
  <c r="CX3" i="14" l="1"/>
  <c r="CW2" i="14"/>
  <c r="CY3" i="14" l="1"/>
  <c r="CX2" i="14"/>
  <c r="CZ3" i="14" l="1"/>
  <c r="DA3" i="14" s="1"/>
  <c r="DB3" i="14" s="1"/>
  <c r="DC3" i="14" s="1"/>
  <c r="DD3" i="14" s="1"/>
  <c r="DE3" i="14" s="1"/>
  <c r="DF3" i="14" s="1"/>
  <c r="DG3" i="14" s="1"/>
  <c r="DH3" i="14" s="1"/>
  <c r="DI3" i="14" s="1"/>
  <c r="DJ3" i="14" s="1"/>
  <c r="DK3" i="14" s="1"/>
  <c r="DL3" i="14" s="1"/>
  <c r="DM3" i="14" s="1"/>
  <c r="DN3" i="14" s="1"/>
  <c r="DO3" i="14" s="1"/>
  <c r="DP3" i="14" s="1"/>
  <c r="DQ3" i="14" s="1"/>
  <c r="DR3" i="14" s="1"/>
  <c r="DS3" i="14" s="1"/>
  <c r="DT3" i="14" s="1"/>
  <c r="DU3" i="14" s="1"/>
  <c r="DV3" i="14" s="1"/>
  <c r="DW3" i="14" s="1"/>
  <c r="CY2" i="14"/>
  <c r="N146" i="14" l="1"/>
  <c r="M114" i="14"/>
  <c r="L146" i="14"/>
  <c r="K146" i="14"/>
  <c r="O146" i="14"/>
  <c r="J146" i="14"/>
  <c r="M93" i="14"/>
  <c r="N93" i="14"/>
  <c r="J114" i="14"/>
  <c r="O114" i="14"/>
  <c r="K93" i="14"/>
  <c r="L93" i="14"/>
  <c r="K114" i="14"/>
  <c r="N114" i="14"/>
  <c r="L114" i="14"/>
  <c r="J93" i="14"/>
  <c r="O93" i="14"/>
  <c r="N65" i="14"/>
  <c r="M7" i="14"/>
  <c r="N20" i="14"/>
  <c r="M35" i="14"/>
  <c r="M20" i="14"/>
  <c r="M48" i="14"/>
  <c r="K20" i="14"/>
  <c r="O7" i="14"/>
  <c r="L7" i="14"/>
  <c r="N48" i="14"/>
  <c r="L128" i="14"/>
  <c r="N7" i="14"/>
  <c r="L20" i="14"/>
  <c r="K7" i="14"/>
  <c r="N35" i="14"/>
  <c r="K128" i="14"/>
  <c r="N128" i="14"/>
  <c r="M65" i="14"/>
  <c r="O65" i="14"/>
  <c r="J35" i="14"/>
  <c r="O35" i="14"/>
  <c r="J20" i="14"/>
  <c r="L35" i="14"/>
  <c r="K65" i="14"/>
  <c r="O48" i="14"/>
  <c r="K35" i="14"/>
  <c r="J48" i="14"/>
  <c r="L65" i="14"/>
  <c r="J128" i="14"/>
  <c r="K48" i="14"/>
  <c r="O128" i="14"/>
  <c r="J7" i="14"/>
  <c r="J65" i="14"/>
  <c r="L48" i="14"/>
  <c r="O20" i="14"/>
  <c r="Q146" i="14" l="1"/>
  <c r="P146" i="14"/>
  <c r="R146" i="14" s="1"/>
  <c r="Q93" i="14"/>
  <c r="P93" i="14"/>
  <c r="R93" i="14" s="1"/>
  <c r="Q114" i="14"/>
  <c r="P114" i="14"/>
  <c r="R114" i="14" s="1"/>
  <c r="P128" i="14"/>
  <c r="R128" i="14" s="1"/>
  <c r="P65" i="14"/>
  <c r="R65" i="14" s="1"/>
  <c r="Q7" i="14"/>
  <c r="P48" i="14"/>
  <c r="R48" i="14" s="1"/>
  <c r="Q65" i="14"/>
  <c r="P20" i="14"/>
  <c r="R20" i="14" s="1"/>
  <c r="Q20" i="14"/>
  <c r="P7" i="14"/>
  <c r="R7" i="14" s="1"/>
  <c r="Q48" i="14"/>
  <c r="Q35" i="14"/>
  <c r="Q128" i="14"/>
  <c r="P35" i="14"/>
  <c r="R35" i="14" s="1"/>
</calcChain>
</file>

<file path=xl/comments1.xml><?xml version="1.0" encoding="utf-8"?>
<comments xmlns="http://schemas.openxmlformats.org/spreadsheetml/2006/main">
  <authors>
    <author>Author</author>
  </authors>
  <commentList>
    <comment ref="DW1" authorId="0" shapeId="0">
      <text>
        <r>
          <rPr>
            <b/>
            <sz val="9"/>
            <color rgb="FF000000"/>
            <rFont val="Arial"/>
            <family val="2"/>
          </rPr>
          <t xml:space="preserve">Author:
</t>
        </r>
        <r>
          <rPr>
            <sz val="9"/>
            <color rgb="FF000000"/>
            <rFont val="Arial"/>
            <family val="2"/>
          </rPr>
          <t>At year 126 this drops to 2%</t>
        </r>
      </text>
    </comment>
    <comment ref="V2" authorId="0" shapeId="0">
      <text>
        <r>
          <rPr>
            <sz val="9"/>
            <color rgb="FF000000"/>
            <rFont val="Arial"/>
            <family val="2"/>
          </rPr>
          <t>The original formulae assumed 80 whatever number was put here. The formulae in this sheet will take account of the number.</t>
        </r>
      </text>
    </comment>
    <comment ref="X2" authorId="0" shapeId="0">
      <text>
        <r>
          <rPr>
            <b/>
            <sz val="9"/>
            <color rgb="FF000000"/>
            <rFont val="Arial"/>
            <family val="2"/>
          </rPr>
          <t>Cells X2:CY2 contain a factor to calculate NPV based on variable discount rate - please do not adjust</t>
        </r>
      </text>
    </comment>
    <comment ref="CY2" authorId="0" shapeId="0">
      <text>
        <r>
          <rPr>
            <sz val="9"/>
            <color rgb="FF000000"/>
            <rFont val="Arial"/>
            <family val="2"/>
          </rPr>
          <t xml:space="preserve">Formula can be copied across to the right if appraisal period extends beyond 80 years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Q21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  <comment ref="Q60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</commentList>
</comments>
</file>

<file path=xl/sharedStrings.xml><?xml version="1.0" encoding="utf-8"?>
<sst xmlns="http://schemas.openxmlformats.org/spreadsheetml/2006/main" count="3581" uniqueCount="845">
  <si>
    <t>Water Resources Planning Tables 2019</t>
  </si>
  <si>
    <t>All queries on the content of this workbook should be sent to:</t>
  </si>
  <si>
    <t>water-company-plan@environment-agency.gov.uk</t>
  </si>
  <si>
    <t>Water resource zone information</t>
  </si>
  <si>
    <t>Company:</t>
  </si>
  <si>
    <t>Resource Zone Name:</t>
  </si>
  <si>
    <t>Resource Zone Number:</t>
  </si>
  <si>
    <t xml:space="preserve">Planning Scenario Name:                                                                     </t>
  </si>
  <si>
    <t xml:space="preserve">Chosen Level of Service:  </t>
  </si>
  <si>
    <t>Base Year:</t>
  </si>
  <si>
    <t>Responsible Officer:</t>
  </si>
  <si>
    <t>Signed:</t>
  </si>
  <si>
    <t>Dated:</t>
  </si>
  <si>
    <t>Version:</t>
  </si>
  <si>
    <t>[Digital signature is acceptable]</t>
  </si>
  <si>
    <t>Key to cells</t>
  </si>
  <si>
    <t xml:space="preserve">Clear cells - indicate an input is required </t>
  </si>
  <si>
    <t>Yellow shaded cells - indicates a formula.</t>
  </si>
  <si>
    <t>Blue shaded cells - indicate base year data.</t>
  </si>
  <si>
    <t xml:space="preserve">Light grey shaded cells - indicate preceding years.  </t>
  </si>
  <si>
    <t xml:space="preserve">Dark grey cells - indicate that no data entry is required. </t>
  </si>
  <si>
    <t>Worksheet</t>
  </si>
  <si>
    <t>Content</t>
  </si>
  <si>
    <t>WRZ summary</t>
  </si>
  <si>
    <t>Supply-Demand Balance and components</t>
  </si>
  <si>
    <t>1. BL Licences</t>
  </si>
  <si>
    <t>Baseline water resources</t>
  </si>
  <si>
    <t>2. BL Supply</t>
  </si>
  <si>
    <t>Baseline water supplies</t>
  </si>
  <si>
    <t>3. BL Demand</t>
  </si>
  <si>
    <t>Baseline demand</t>
  </si>
  <si>
    <t>4. BL SDB</t>
  </si>
  <si>
    <t>Baseline supply demand balance</t>
  </si>
  <si>
    <t>5. Feasible options</t>
  </si>
  <si>
    <t>Fixed and Variable costs, Net Present Value, AIC and AISC of all feasible options - confidential</t>
  </si>
  <si>
    <t>6. Preferred options</t>
  </si>
  <si>
    <t>High level costs of preferred options (Dry Year) - publicly available</t>
  </si>
  <si>
    <t>7. FP Supply</t>
  </si>
  <si>
    <t>Final Planning water supplies (impact of Scenario options)</t>
  </si>
  <si>
    <t>8. FP Demand</t>
  </si>
  <si>
    <t>Final Planning demand (impact of Scenario options)</t>
  </si>
  <si>
    <t>9. FP SDB</t>
  </si>
  <si>
    <t>Final Planning supply demand balance</t>
  </si>
  <si>
    <t>10. Drought plan links</t>
  </si>
  <si>
    <t>Drought plan links</t>
  </si>
  <si>
    <t>11. Drought plan links graph</t>
  </si>
  <si>
    <t>Drought plan links graph</t>
  </si>
  <si>
    <t>Summary graphs of water resources planning tables data</t>
  </si>
  <si>
    <t>DERIVATION</t>
  </si>
  <si>
    <t>DESCRIPTION</t>
  </si>
  <si>
    <t>UNITS</t>
  </si>
  <si>
    <t>For info 2017-18</t>
  </si>
  <si>
    <t>For info 2018-19</t>
  </si>
  <si>
    <t>For info 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</si>
  <si>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</si>
  <si>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</si>
  <si>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</si>
  <si>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</si>
  <si>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</si>
  <si>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</si>
  <si>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</si>
  <si>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</si>
  <si>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</si>
  <si>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</si>
  <si>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</si>
  <si>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</si>
  <si>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</si>
  <si>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</si>
  <si>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</si>
  <si>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</si>
  <si>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</si>
  <si>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</si>
  <si>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SUPPLY</t>
  </si>
  <si>
    <t>13BL</t>
  </si>
  <si>
    <t>Total water available for use</t>
  </si>
  <si>
    <t>Ml/d</t>
  </si>
  <si>
    <t>13FP</t>
  </si>
  <si>
    <t>DEMAND</t>
  </si>
  <si>
    <t>26BL</t>
  </si>
  <si>
    <t>Unmeasured household consumption</t>
  </si>
  <si>
    <t>26FP</t>
  </si>
  <si>
    <t>25BL</t>
  </si>
  <si>
    <t>Measured household consumption</t>
  </si>
  <si>
    <t>25FP</t>
  </si>
  <si>
    <t>23BL+24BL</t>
  </si>
  <si>
    <t>Non-household consumption</t>
  </si>
  <si>
    <t>23FP+24FP</t>
  </si>
  <si>
    <t>40BL</t>
  </si>
  <si>
    <t>Total leakage</t>
  </si>
  <si>
    <t>40FP</t>
  </si>
  <si>
    <t>11BL-(23BL:26BL)-40BL</t>
  </si>
  <si>
    <t>Other components of demand</t>
  </si>
  <si>
    <t>11FP-(23FP:26FP)-40FP</t>
  </si>
  <si>
    <t>Total demand + target headroom (baseline)</t>
  </si>
  <si>
    <t>Total demand + target headroom (final plan)</t>
  </si>
  <si>
    <t>SUPPLY-DEMAND BALANCE</t>
  </si>
  <si>
    <t>16BL</t>
  </si>
  <si>
    <t>Target headroom</t>
  </si>
  <si>
    <t>16FP</t>
  </si>
  <si>
    <t>17BL</t>
  </si>
  <si>
    <t>Available headroom</t>
  </si>
  <si>
    <t>17FP</t>
  </si>
  <si>
    <t>Baseline Supply-Demand Balance:</t>
  </si>
  <si>
    <t>2041-42</t>
  </si>
  <si>
    <t>2042-43</t>
  </si>
  <si>
    <t>2043-44</t>
  </si>
  <si>
    <t>2044-45</t>
  </si>
  <si>
    <t>SDB (Ml/d)</t>
  </si>
  <si>
    <t>Final Planning Supply-Demand Balance:</t>
  </si>
  <si>
    <t>Resource Zone Name</t>
  </si>
  <si>
    <t>Table 1: Baseline licences</t>
  </si>
  <si>
    <t>deployable output (Ml/d)</t>
  </si>
  <si>
    <t>Row ref</t>
  </si>
  <si>
    <t>Derivation</t>
  </si>
  <si>
    <t>Licence number</t>
  </si>
  <si>
    <t>Source name</t>
  </si>
  <si>
    <t>Source type</t>
  </si>
  <si>
    <t>Deployable output (Ml/d)</t>
  </si>
  <si>
    <t>Annual licensed quantity (Ml/d)</t>
  </si>
  <si>
    <t>Constraints on deployable output</t>
  </si>
  <si>
    <t>All individual licences:</t>
  </si>
  <si>
    <t>0.1BL</t>
  </si>
  <si>
    <t>Sum (0.1BL+...)</t>
  </si>
  <si>
    <t xml:space="preserve"> - </t>
  </si>
  <si>
    <t>Input</t>
  </si>
  <si>
    <t>0.2BL</t>
  </si>
  <si>
    <t>Sum (0.2BL+...)</t>
  </si>
  <si>
    <t>Total</t>
  </si>
  <si>
    <t>Group #:</t>
  </si>
  <si>
    <t>Unused licences:</t>
  </si>
  <si>
    <t>DYAA deployable output (Ml/d)</t>
  </si>
  <si>
    <t>Reason licence is unused</t>
  </si>
  <si>
    <t>0.3BL</t>
  </si>
  <si>
    <t>Sum (0.3BL+...)</t>
  </si>
  <si>
    <t>New licences (within current AMP):</t>
  </si>
  <si>
    <t>Status of licence</t>
  </si>
  <si>
    <t>0.4BL</t>
  </si>
  <si>
    <t>Sum (0.4BL+...)</t>
  </si>
  <si>
    <t>Table 2: Baseline supply</t>
  </si>
  <si>
    <t>Component</t>
  </si>
  <si>
    <t>Unit</t>
  </si>
  <si>
    <t>decimal places</t>
  </si>
  <si>
    <t>1BL</t>
  </si>
  <si>
    <t>Raw water abstracted</t>
  </si>
  <si>
    <t>Resources</t>
  </si>
  <si>
    <t>2BL</t>
  </si>
  <si>
    <t xml:space="preserve">Total raw water imported </t>
  </si>
  <si>
    <t>sum(2.1BL+2.2BL+2.3BL...)</t>
  </si>
  <si>
    <t>2.1BL+</t>
  </si>
  <si>
    <t>Raw water imported from: None</t>
  </si>
  <si>
    <t>3BL</t>
  </si>
  <si>
    <t>Total potable water imported</t>
  </si>
  <si>
    <t>sum(3.1BL+3.2BL+3.3BL...)</t>
  </si>
  <si>
    <t>3.1BL+</t>
  </si>
  <si>
    <t>5BL</t>
  </si>
  <si>
    <t>Total raw water exported (raw exports and non potable uses)</t>
  </si>
  <si>
    <t>sum(5.1BL+5.2BL+...)</t>
  </si>
  <si>
    <t>5.1BL</t>
  </si>
  <si>
    <t>5.2BL+</t>
  </si>
  <si>
    <t>Raw water export to: None</t>
  </si>
  <si>
    <t>6BL</t>
  </si>
  <si>
    <t>Total potable water exported</t>
  </si>
  <si>
    <t>sum(6.1BL+6.2BL+6.3BL...)</t>
  </si>
  <si>
    <t>6.1BL+</t>
  </si>
  <si>
    <t>Potable water export to: None</t>
  </si>
  <si>
    <t>7BL</t>
  </si>
  <si>
    <t>Deployable Output (baseline profile without reductions)</t>
  </si>
  <si>
    <t>sum(0.1Bl+0.2BL+0.3BL+0.4BL)</t>
  </si>
  <si>
    <t>Resource (and process) Losses</t>
  </si>
  <si>
    <t>8BL</t>
  </si>
  <si>
    <t>Baseline forecast changes to Deployable Output</t>
  </si>
  <si>
    <t>sum(8.1BL+8.2BL+8.3BL)</t>
  </si>
  <si>
    <t>8.1BL</t>
  </si>
  <si>
    <t>Change in DO due to climate change</t>
  </si>
  <si>
    <t>Input (reductions must be expressed as -ve)</t>
  </si>
  <si>
    <t>8.2BL</t>
  </si>
  <si>
    <t>Reductions to restore sustainable abstraction</t>
  </si>
  <si>
    <t>sum(8.2BL sub components)</t>
  </si>
  <si>
    <t>8.2BL+</t>
  </si>
  <si>
    <t>Input (zero or negative number)</t>
  </si>
  <si>
    <t>8.3BL</t>
  </si>
  <si>
    <t>Total other changes to DO (specify, e.g. nitrates): None</t>
  </si>
  <si>
    <t>9BL</t>
  </si>
  <si>
    <t>Raw water losses, treatment works losses and operational use</t>
  </si>
  <si>
    <t>10BL</t>
  </si>
  <si>
    <t>Outage allowance</t>
  </si>
  <si>
    <t>Table 3: Baseline demand</t>
  </si>
  <si>
    <t>Decimal places</t>
  </si>
  <si>
    <t>Consumption</t>
  </si>
  <si>
    <t>19BL</t>
  </si>
  <si>
    <t>Water delivered measured non-household</t>
  </si>
  <si>
    <t>20BL</t>
  </si>
  <si>
    <t>Water delivered unmeasured non- household</t>
  </si>
  <si>
    <t>21BL</t>
  </si>
  <si>
    <t>Water delivered measured household</t>
  </si>
  <si>
    <t>22BL</t>
  </si>
  <si>
    <t>Water delivered unmeasured household</t>
  </si>
  <si>
    <t>23BL</t>
  </si>
  <si>
    <t>Measured Non Household - Consumption</t>
  </si>
  <si>
    <t>19BL-34BL</t>
  </si>
  <si>
    <t>24BL</t>
  </si>
  <si>
    <t>Unmeasured Non Household - Consumption</t>
  </si>
  <si>
    <t>20BL-35BL</t>
  </si>
  <si>
    <t>Measured Household - Consumption</t>
  </si>
  <si>
    <t>21BL-36BL</t>
  </si>
  <si>
    <t>Unmeasured Household - Consumption</t>
  </si>
  <si>
    <t>22BL-37BL</t>
  </si>
  <si>
    <t xml:space="preserve">27 - </t>
  </si>
  <si>
    <t>Percentage of consumption driven by climate change</t>
  </si>
  <si>
    <t>%</t>
  </si>
  <si>
    <t xml:space="preserve">28 - </t>
  </si>
  <si>
    <t>Volume of consumption driven by climate change</t>
  </si>
  <si>
    <t>PCC and consumption by component</t>
  </si>
  <si>
    <t>29BL</t>
  </si>
  <si>
    <t>Measured Household - PCC</t>
  </si>
  <si>
    <t>(25BL*1,000,000)/(51BL*1,000)</t>
  </si>
  <si>
    <t>l/h/d</t>
  </si>
  <si>
    <t>29.1BL</t>
  </si>
  <si>
    <t>Measured toilet flushing</t>
  </si>
  <si>
    <t>29.2BL</t>
  </si>
  <si>
    <t>Measured personal washing</t>
  </si>
  <si>
    <t>29.3BL</t>
  </si>
  <si>
    <t>Measured clothes washing</t>
  </si>
  <si>
    <t>29.4BL</t>
  </si>
  <si>
    <t>Measured dish washing</t>
  </si>
  <si>
    <t>29.5BL</t>
  </si>
  <si>
    <t>Measured miscellaneous internal use</t>
  </si>
  <si>
    <t>29.6BL</t>
  </si>
  <si>
    <t>Measured external use</t>
  </si>
  <si>
    <t>30BL</t>
  </si>
  <si>
    <t>Unmeasured Household - PCC</t>
  </si>
  <si>
    <t>(26BL*1,000,000)/(52BL*1,000)</t>
  </si>
  <si>
    <t>30.1BL</t>
  </si>
  <si>
    <t>Unmeasured toilet flushing</t>
  </si>
  <si>
    <t>30.2BL</t>
  </si>
  <si>
    <t>Unmeasured personal washing</t>
  </si>
  <si>
    <t>30.3BL</t>
  </si>
  <si>
    <t>Unmeasured clothes washing</t>
  </si>
  <si>
    <t>30.4BL</t>
  </si>
  <si>
    <t>Unmeasured dish washing</t>
  </si>
  <si>
    <t>30.5BL</t>
  </si>
  <si>
    <t>Unmeasured miscellaneous internal use</t>
  </si>
  <si>
    <t>30.6BL</t>
  </si>
  <si>
    <t>Unmeasured external use</t>
  </si>
  <si>
    <t>31BL</t>
  </si>
  <si>
    <t>Average Household - PCC</t>
  </si>
  <si>
    <t>((25BL+26BL)*1,000,000))/(51BL+52BL*1,000)</t>
  </si>
  <si>
    <t>32BL</t>
  </si>
  <si>
    <t>Water Taken Unbilled</t>
  </si>
  <si>
    <t>33BL</t>
  </si>
  <si>
    <t>Distribution System Operational Use</t>
  </si>
  <si>
    <t>Leakage</t>
  </si>
  <si>
    <t>34BL</t>
  </si>
  <si>
    <t>Measured Non Household - USPL</t>
  </si>
  <si>
    <t>35BL</t>
  </si>
  <si>
    <t>Unmeasured Non Household - USPL</t>
  </si>
  <si>
    <t>36BL</t>
  </si>
  <si>
    <t>Measured Household - USPL</t>
  </si>
  <si>
    <t>37BL</t>
  </si>
  <si>
    <t>Unmeasured Household - USPL</t>
  </si>
  <si>
    <t>38BL</t>
  </si>
  <si>
    <t>Void Properties - USPL</t>
  </si>
  <si>
    <t>39BL</t>
  </si>
  <si>
    <t>Distribution Losses</t>
  </si>
  <si>
    <t>Total Leakage</t>
  </si>
  <si>
    <t>sum(34BL:39BL)</t>
  </si>
  <si>
    <t>41BL</t>
  </si>
  <si>
    <t>(40BL*1,000,000)/(48BL*1,000)</t>
  </si>
  <si>
    <t>l/prop/d</t>
  </si>
  <si>
    <t>Customer: Properties</t>
  </si>
  <si>
    <t>42BL</t>
  </si>
  <si>
    <t>Measured non-households - properties</t>
  </si>
  <si>
    <t>Input (total, excluding voids)</t>
  </si>
  <si>
    <t>000's</t>
  </si>
  <si>
    <t>43BL</t>
  </si>
  <si>
    <t>Unmeasured non-households - properties</t>
  </si>
  <si>
    <t>44BL</t>
  </si>
  <si>
    <t>All void non-households - properties</t>
  </si>
  <si>
    <t>Input (voids in each year)</t>
  </si>
  <si>
    <t>45BL</t>
  </si>
  <si>
    <t>Total measured households - properties (excl void)</t>
  </si>
  <si>
    <t>Pre-plan year = input.
Forecast years = Previous year 45BL + sum(45.1BL:45.6BL)</t>
  </si>
  <si>
    <t>45.1BL</t>
  </si>
  <si>
    <t>New build properties - properties</t>
  </si>
  <si>
    <t>Input (new builds in each year)</t>
  </si>
  <si>
    <t>45.2BL</t>
  </si>
  <si>
    <t>Meter optants - properties</t>
  </si>
  <si>
    <t>Input (meter optants in each year)</t>
  </si>
  <si>
    <t>45.3BL</t>
  </si>
  <si>
    <t>Compulsory metering - properties</t>
  </si>
  <si>
    <t>Input (compulsory meters in each year)</t>
  </si>
  <si>
    <t>45.4BL</t>
  </si>
  <si>
    <t>Metering on change of occupancy - properties</t>
  </si>
  <si>
    <t>Input (change of occupancy meters in each year)</t>
  </si>
  <si>
    <t>45.5BL</t>
  </si>
  <si>
    <t>Selective metering  - properties</t>
  </si>
  <si>
    <t>Input (selective meters in each year)</t>
  </si>
  <si>
    <t>45.6BL</t>
  </si>
  <si>
    <t>Other changes to existing metering - properties</t>
  </si>
  <si>
    <t>Input (other changes to meters in each year)</t>
  </si>
  <si>
    <t>45.7BL</t>
  </si>
  <si>
    <t>Measured void households - properties</t>
  </si>
  <si>
    <t>46BL</t>
  </si>
  <si>
    <t>Unmeasured households - properties (excl void)</t>
  </si>
  <si>
    <t>Input (total)</t>
  </si>
  <si>
    <t>47BL</t>
  </si>
  <si>
    <t>Unmeasured void households - properties</t>
  </si>
  <si>
    <t>48BL</t>
  </si>
  <si>
    <t>Total Resource Zone Properties (incl voids)</t>
  </si>
  <si>
    <t>SUM(42BL:45BL)+45.7BL+46BL+47BL</t>
  </si>
  <si>
    <t>Customer: Population</t>
  </si>
  <si>
    <t>49BL</t>
  </si>
  <si>
    <t>Measured Non Household - Population</t>
  </si>
  <si>
    <t>50BL</t>
  </si>
  <si>
    <t>Unmeasured Non Household - Population</t>
  </si>
  <si>
    <t>51BL</t>
  </si>
  <si>
    <t>Measured Household - Population</t>
  </si>
  <si>
    <t>52BL</t>
  </si>
  <si>
    <t>Unmeasured Household - Population</t>
  </si>
  <si>
    <t>53BL</t>
  </si>
  <si>
    <t>Total Resource Zone Population</t>
  </si>
  <si>
    <t>Sum(49BL:52BL)</t>
  </si>
  <si>
    <t>Occupancy</t>
  </si>
  <si>
    <t>54BL</t>
  </si>
  <si>
    <t>Measured Household - Occupancy Rate (average) (excl voids)</t>
  </si>
  <si>
    <t>51BL/45BL</t>
  </si>
  <si>
    <t>h/prop</t>
  </si>
  <si>
    <t>55BL</t>
  </si>
  <si>
    <t>Unmeasured Household - Occupancy Rate</t>
  </si>
  <si>
    <t>52BL/46BL</t>
  </si>
  <si>
    <t>Metering</t>
  </si>
  <si>
    <t>56BL</t>
  </si>
  <si>
    <t>Total Household Metering penetration (excl. voids)</t>
  </si>
  <si>
    <t>45BL/45BL+46BL</t>
  </si>
  <si>
    <t>57BL</t>
  </si>
  <si>
    <t>Total Household Metering penetration (incl. voids)</t>
  </si>
  <si>
    <t>45BL/(45BL+45.7BL+46BL+47BL)</t>
  </si>
  <si>
    <t>Table 4: Baseline supply demand balance</t>
  </si>
  <si>
    <t>SDB</t>
  </si>
  <si>
    <t>11BL</t>
  </si>
  <si>
    <t>Distribution input</t>
  </si>
  <si>
    <t>19BL+20BL+21BL+22BL+32BL+33BL+38BL+39BL</t>
  </si>
  <si>
    <t>12BL</t>
  </si>
  <si>
    <t>Water Available For Use (own sources)</t>
  </si>
  <si>
    <t>(7BL+8BL)-(9BL+10BL)</t>
  </si>
  <si>
    <t>Total Water Available For Use</t>
  </si>
  <si>
    <t>12BL+(2BL+3BL)-(5BL+6BL)</t>
  </si>
  <si>
    <t>14BL</t>
  </si>
  <si>
    <t>Target headroom (climate change component)</t>
  </si>
  <si>
    <t>15BL</t>
  </si>
  <si>
    <t>Target headroom (All other components)</t>
  </si>
  <si>
    <t>Target Headroom</t>
  </si>
  <si>
    <t>14BL+15BL</t>
  </si>
  <si>
    <t>Available Headroom</t>
  </si>
  <si>
    <t>13BL-11BL</t>
  </si>
  <si>
    <t>18BL</t>
  </si>
  <si>
    <t>Supply Demand Balance</t>
  </si>
  <si>
    <t>17BL-16BL</t>
  </si>
  <si>
    <t>Table 5: Feasible options detailed costs</t>
  </si>
  <si>
    <t>ENTER DISCOUNT RATE %</t>
  </si>
  <si>
    <t>Detail the gains in WAFU / savings in demand, and the costs of feasible options under capacity use scenario</t>
  </si>
  <si>
    <t>ENTER DISCOUNT PERIOD (YRS)</t>
  </si>
  <si>
    <t>Note: If option costs are required from beyond year 80 then the NPV calculation formula must be amended manually to cover the extended period</t>
  </si>
  <si>
    <t>Option name</t>
  </si>
  <si>
    <t>Option reference no.</t>
  </si>
  <si>
    <t>Type of option</t>
  </si>
  <si>
    <t>Preferred Option (Y/N)</t>
  </si>
  <si>
    <t>Earliest potential option start date (Year)</t>
  </si>
  <si>
    <t>Costs based on capacity</t>
  </si>
  <si>
    <t>WAFU on full implementation (Ml/d)</t>
  </si>
  <si>
    <t>NPV of WAFU
(Ml)</t>
  </si>
  <si>
    <t>CAPEX NPV
(£000)</t>
  </si>
  <si>
    <t>OPEX NPV
(£000)</t>
  </si>
  <si>
    <t>NPV of opex savings
(£000)</t>
  </si>
  <si>
    <t>NPV of carbon (£000)</t>
  </si>
  <si>
    <t>Social &amp; Env. NPV
(£000)</t>
  </si>
  <si>
    <t>TOTAL NPV
(£000)</t>
  </si>
  <si>
    <t>AIC
(p/m3)</t>
  </si>
  <si>
    <t>AISC
(p/m3)</t>
  </si>
  <si>
    <t>Scope confidence (score 1 to 5)</t>
  </si>
  <si>
    <t>Cost confidence (score 1 to 5)</t>
  </si>
  <si>
    <t>Cost component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</si>
  <si>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</si>
  <si>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</si>
  <si>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</si>
  <si>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</si>
  <si>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</si>
  <si>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</si>
  <si>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</si>
  <si>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</si>
  <si>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</si>
  <si>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</si>
  <si>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</si>
  <si>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</si>
  <si>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</si>
  <si>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</si>
  <si>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</si>
  <si>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</si>
  <si>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</si>
  <si>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</si>
  <si>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</si>
  <si>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</si>
  <si>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</si>
  <si>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</si>
  <si>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</si>
  <si>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</si>
  <si>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</si>
  <si>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</si>
  <si>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</si>
  <si>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</si>
  <si>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</si>
  <si>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</si>
  <si>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</si>
  <si>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</si>
  <si>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</si>
  <si>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</si>
  <si>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</si>
  <si>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</si>
  <si>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</si>
  <si>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</si>
  <si>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</si>
  <si>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</si>
  <si>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</si>
  <si>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</si>
  <si>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</si>
  <si>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</si>
  <si>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</si>
  <si>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</si>
  <si>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</si>
  <si>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</si>
  <si>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</si>
  <si>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</si>
  <si>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</si>
  <si>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</si>
  <si>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</si>
  <si>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</si>
  <si>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</si>
  <si>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</si>
  <si>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</si>
  <si>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</si>
  <si>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</si>
  <si>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</si>
  <si>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</si>
  <si>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</si>
  <si>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</si>
  <si>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</si>
  <si>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</si>
  <si>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</si>
  <si>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</si>
  <si>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</si>
  <si>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</si>
  <si>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</si>
  <si>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</si>
  <si>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</si>
  <si>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</si>
  <si>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</si>
  <si>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</si>
  <si>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</si>
  <si>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</si>
  <si>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</si>
  <si>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</si>
  <si>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</si>
  <si>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</si>
  <si>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</si>
  <si>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</si>
  <si>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</si>
  <si>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</si>
  <si>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</si>
  <si>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</si>
  <si>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</si>
  <si>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</si>
  <si>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</si>
  <si>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</si>
  <si>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</si>
  <si>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</si>
  <si>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</si>
  <si>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</si>
  <si>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</si>
  <si>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</si>
  <si>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</si>
  <si>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</si>
  <si>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</si>
  <si>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</si>
  <si>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</si>
  <si>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</si>
  <si>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</si>
  <si>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58a</t>
  </si>
  <si>
    <t>RESOURCE SIDE</t>
  </si>
  <si>
    <t>58.1a</t>
  </si>
  <si>
    <t>Options to increase raw water abstractions</t>
  </si>
  <si>
    <t>Total Mld for SDB component</t>
  </si>
  <si>
    <t>58.1x</t>
  </si>
  <si>
    <t>Mains repair</t>
  </si>
  <si>
    <t>Capacity</t>
  </si>
  <si>
    <t>Gains in WAFU / Savings in demand</t>
  </si>
  <si>
    <t>Fixed capex</t>
  </si>
  <si>
    <t>£000s</t>
  </si>
  <si>
    <t>Variable capex</t>
  </si>
  <si>
    <t>Fixed opex</t>
  </si>
  <si>
    <t>Variable opex</t>
  </si>
  <si>
    <t>Opex savings</t>
  </si>
  <si>
    <t>Fixed env &amp; social</t>
  </si>
  <si>
    <t>Variable env &amp; social</t>
  </si>
  <si>
    <t>Fixed carbon costs</t>
  </si>
  <si>
    <t>Variable carbon costs</t>
  </si>
  <si>
    <t>Customer willingness to pay</t>
  </si>
  <si>
    <t>Sum of above (excl WAFU)</t>
  </si>
  <si>
    <t>58.2a</t>
  </si>
  <si>
    <t>Options to increase raw imports</t>
  </si>
  <si>
    <t>58.3a</t>
  </si>
  <si>
    <t>Options to increase potable imports</t>
  </si>
  <si>
    <t>58.4a</t>
  </si>
  <si>
    <t>58.5a</t>
  </si>
  <si>
    <t>Options to reduce raw water exports</t>
  </si>
  <si>
    <t>58.6a</t>
  </si>
  <si>
    <t>Options to reduce potable water exports</t>
  </si>
  <si>
    <t>58.7a</t>
  </si>
  <si>
    <t>Other options to increase Deployable Output</t>
  </si>
  <si>
    <t>59a</t>
  </si>
  <si>
    <t>59.1a</t>
  </si>
  <si>
    <t>Options to reduce Distribution Losses</t>
  </si>
  <si>
    <t>59.2a</t>
  </si>
  <si>
    <t>Options to reduce Distribution System Operating Use (DSOU) losses</t>
  </si>
  <si>
    <t>60a</t>
  </si>
  <si>
    <t>60.1a</t>
  </si>
  <si>
    <t>Options to reduce treatment works losses</t>
  </si>
  <si>
    <t>60.2a</t>
  </si>
  <si>
    <t>Options to reduce outage</t>
  </si>
  <si>
    <t>61a</t>
  </si>
  <si>
    <t>CUSTOMER SIDE</t>
  </si>
  <si>
    <t>61.1a</t>
  </si>
  <si>
    <t>Options to change volume delivered to measured households</t>
  </si>
  <si>
    <t>61.2a</t>
  </si>
  <si>
    <t>Options to change volume delivered to unmeasured households</t>
  </si>
  <si>
    <t>61.3a</t>
  </si>
  <si>
    <t>Options to change volume delivered to measured non households</t>
  </si>
  <si>
    <t>61.4a</t>
  </si>
  <si>
    <t>Options to change volume delivered to unmeasured non households</t>
  </si>
  <si>
    <t>61.5a</t>
  </si>
  <si>
    <t>Options to reduce water taken unbilled</t>
  </si>
  <si>
    <t>61.6a</t>
  </si>
  <si>
    <t>Options impacting on measured Non Household - USPL</t>
  </si>
  <si>
    <t>61.7a</t>
  </si>
  <si>
    <t>Options impacting on unmeasured Non Household - USPL</t>
  </si>
  <si>
    <t>61.8a</t>
  </si>
  <si>
    <t>Options impacting on measured Household - USPL</t>
  </si>
  <si>
    <t>61.9a</t>
  </si>
  <si>
    <t>Options impacting on unmeasured Household - USPL</t>
  </si>
  <si>
    <t>61.10a</t>
  </si>
  <si>
    <t>Options impacting on Void properties - USPL</t>
  </si>
  <si>
    <t>RZCOSTSHERE</t>
  </si>
  <si>
    <t>Start dates</t>
  </si>
  <si>
    <t>Option Categories</t>
  </si>
  <si>
    <t>Aquifer recharge</t>
  </si>
  <si>
    <t>Bulk supply</t>
  </si>
  <si>
    <t>Conjunctive use</t>
  </si>
  <si>
    <t>Desalination</t>
  </si>
  <si>
    <t>Effluent reuse</t>
  </si>
  <si>
    <t>GW enhancement</t>
  </si>
  <si>
    <t>GW new</t>
  </si>
  <si>
    <t>Reservoir enlargement</t>
  </si>
  <si>
    <t>New reservoir</t>
  </si>
  <si>
    <t>2029-30</t>
  </si>
  <si>
    <t>SW enhancement</t>
  </si>
  <si>
    <t>2030-31</t>
  </si>
  <si>
    <t>SW new</t>
  </si>
  <si>
    <t>2031-32</t>
  </si>
  <si>
    <t>Active leakage management</t>
  </si>
  <si>
    <t>Mains replacement (not trunk mains)</t>
  </si>
  <si>
    <t>Pressure management</t>
  </si>
  <si>
    <t>Other leakage control</t>
  </si>
  <si>
    <t>Trunk mains renewal</t>
  </si>
  <si>
    <t>Pumps</t>
  </si>
  <si>
    <t>Service reservoir</t>
  </si>
  <si>
    <t>Water treatment works loss recovery</t>
  </si>
  <si>
    <t>Water treatment works capacity increase</t>
  </si>
  <si>
    <t>Cistern displacement device</t>
  </si>
  <si>
    <t>Household water audit</t>
  </si>
  <si>
    <t>Commercial water audit</t>
  </si>
  <si>
    <t>Customer education / awareness</t>
  </si>
  <si>
    <t>Other water efficiency</t>
  </si>
  <si>
    <t>Metering optants</t>
  </si>
  <si>
    <t>Metering change of occupancy</t>
  </si>
  <si>
    <t>Metering compulsory</t>
  </si>
  <si>
    <t>Metering other selective</t>
  </si>
  <si>
    <t>Supply pipe repairs / replacement</t>
  </si>
  <si>
    <t>Outdoor water efficiency devices</t>
  </si>
  <si>
    <t>Retrofitting indoor water efficiency devices</t>
  </si>
  <si>
    <t>Alternative tariffs</t>
  </si>
  <si>
    <t>Collaborative R&amp;D</t>
  </si>
  <si>
    <t>Table 6: Preferred list of water management options</t>
  </si>
  <si>
    <t>DRY YEAR PLANNED GAINS IN WAFU OR SAVINGS IN DEMAND (Ml/d) - TO BE COMPLETED FOR ALL PREFERRED OPTIONS 
(WAFU gains for each year are individual year gains and not cumulative gains)</t>
  </si>
  <si>
    <t>Row Ref</t>
  </si>
  <si>
    <t>Option Name  
[Insert / delete non-numbered lines to suit]</t>
  </si>
  <si>
    <t>Option Reference No.</t>
  </si>
  <si>
    <t>Resource Management</t>
  </si>
  <si>
    <t>Increase raw water abstractions</t>
  </si>
  <si>
    <t>(insert row above)</t>
  </si>
  <si>
    <t>Raw water imports</t>
  </si>
  <si>
    <t>Potable water Imports (input reductions as -ve)</t>
  </si>
  <si>
    <t>Reduce raw water losses and operational use 
(input as -ve)</t>
  </si>
  <si>
    <t>Reduced raw water export (including non potable supplies)</t>
  </si>
  <si>
    <t>Reduce raw water exports  (input as -ve)</t>
  </si>
  <si>
    <t>Reduce non potable supplies (input as -ve)</t>
  </si>
  <si>
    <t>Reduce potable water exports (input as -ve)</t>
  </si>
  <si>
    <t>Other options to increase deployable output</t>
  </si>
  <si>
    <t>Distribution Side Management</t>
  </si>
  <si>
    <t>Reduce distribution losses  (input as -ve)</t>
  </si>
  <si>
    <t>Reduce distribution system operational use (DSOU)  (input as -ve)</t>
  </si>
  <si>
    <t>Production Side Management, Specify Below....</t>
  </si>
  <si>
    <t>Reduce treatment works losses (input as -ve)</t>
  </si>
  <si>
    <t>Reduce outages (input as -ve)</t>
  </si>
  <si>
    <t>Customer Side Management</t>
  </si>
  <si>
    <t>Change volume delivered to measured non households 
(input reductions as -ve)</t>
  </si>
  <si>
    <t>Change volume delivered to unmeasured non households
(input reductions as -ve)</t>
  </si>
  <si>
    <t>Change volume delivered to measured households
(input reductions as -ve)</t>
  </si>
  <si>
    <t>Change volume delivered to unmeasured households
(input reductions as -ve)</t>
  </si>
  <si>
    <t>Options to reduce water taken unbilled (input as -ve)</t>
  </si>
  <si>
    <t>Options impacting on measured Non Household - USPL
(input reductions as -ve)</t>
  </si>
  <si>
    <t>l/pr</t>
  </si>
  <si>
    <t>Options impacting on unmeasured Non Household - USPL
(input reductions as -ve)</t>
  </si>
  <si>
    <t>Options impacting on measured Household - USPL
(input reductions as -ve)</t>
  </si>
  <si>
    <t>Options impacting on unmeasured Household - USPL
(input reductions as -ve)</t>
  </si>
  <si>
    <t>Options impacting on Void properties - USPL
(input reductions as -ve)</t>
  </si>
  <si>
    <t>Table 7: Final planning water supply</t>
  </si>
  <si>
    <t>1FP</t>
  </si>
  <si>
    <t>Raw Water Abstracted</t>
  </si>
  <si>
    <t>2FP</t>
  </si>
  <si>
    <t xml:space="preserve">Raw Water Imported </t>
  </si>
  <si>
    <t>2BL+ (6. Preferred scenario ref 58.2)</t>
  </si>
  <si>
    <t>3FP</t>
  </si>
  <si>
    <t>Potable Water Imported</t>
  </si>
  <si>
    <t>3BL+ (6. Preferred scenario ref 58.3)</t>
  </si>
  <si>
    <t>Resource (and process) losses</t>
  </si>
  <si>
    <t>5FP</t>
  </si>
  <si>
    <t>Raw Water Exported (raw exports and non potable uses)</t>
  </si>
  <si>
    <t>5BL+ (6. Preferred scenario ref 58.5)</t>
  </si>
  <si>
    <t>6FP</t>
  </si>
  <si>
    <t>Potable Water Exported</t>
  </si>
  <si>
    <t>6BL+ (6. Preferred scenario ref 58.6)</t>
  </si>
  <si>
    <t>-</t>
  </si>
  <si>
    <t>7FP</t>
  </si>
  <si>
    <t>Deployable Output</t>
  </si>
  <si>
    <t>9FP</t>
  </si>
  <si>
    <t>10FP</t>
  </si>
  <si>
    <t>10BL+ (6. Preferred scenario ref 60.2)</t>
  </si>
  <si>
    <t>Table 8: Final planning water demand</t>
  </si>
  <si>
    <t>Derivation / Impact of preferred options</t>
  </si>
  <si>
    <t>19FP</t>
  </si>
  <si>
    <t>Water Delivered Measured Non Household</t>
  </si>
  <si>
    <t>Calculated BL+Preferred options</t>
  </si>
  <si>
    <t>20FP</t>
  </si>
  <si>
    <t>Water Delivered Unmeasured Non Household</t>
  </si>
  <si>
    <t>21FP</t>
  </si>
  <si>
    <t>Water Delivered Measured Household</t>
  </si>
  <si>
    <t>22FP</t>
  </si>
  <si>
    <t>Water Delivered Unmeasured Household</t>
  </si>
  <si>
    <t>23FP</t>
  </si>
  <si>
    <t>19FP-34FP</t>
  </si>
  <si>
    <t>24FP</t>
  </si>
  <si>
    <t>20FP-35FP</t>
  </si>
  <si>
    <t>21FP-36FP</t>
  </si>
  <si>
    <t>22FP-37FP</t>
  </si>
  <si>
    <t>27 -</t>
  </si>
  <si>
    <t>n/a in FP</t>
  </si>
  <si>
    <t xml:space="preserve"> -  </t>
  </si>
  <si>
    <t>28 -</t>
  </si>
  <si>
    <t>29FP</t>
  </si>
  <si>
    <t>(25FP*1,000,000)/(51FP*1,000)</t>
  </si>
  <si>
    <t>29.1FP</t>
  </si>
  <si>
    <t>Input brief explanation here</t>
  </si>
  <si>
    <t>29.2FP</t>
  </si>
  <si>
    <t>29.3FP</t>
  </si>
  <si>
    <t>29.4FP</t>
  </si>
  <si>
    <t>29.5FP</t>
  </si>
  <si>
    <t>29.6FP</t>
  </si>
  <si>
    <t>30FP</t>
  </si>
  <si>
    <t>(26FP*1,000,000)/(52FP*1,000)</t>
  </si>
  <si>
    <t>30.1FP</t>
  </si>
  <si>
    <t>30.2FP</t>
  </si>
  <si>
    <t>30.3FP</t>
  </si>
  <si>
    <t>30.4FP</t>
  </si>
  <si>
    <t>30.5FP</t>
  </si>
  <si>
    <t>30.6FP</t>
  </si>
  <si>
    <t>31FP</t>
  </si>
  <si>
    <t>((25FP+26FP)*1,000,000))/(51FP+52FP*1,000)</t>
  </si>
  <si>
    <t>32FP</t>
  </si>
  <si>
    <t>33FP</t>
  </si>
  <si>
    <t>34FP</t>
  </si>
  <si>
    <t>35FP</t>
  </si>
  <si>
    <t>36FP</t>
  </si>
  <si>
    <t>37FP</t>
  </si>
  <si>
    <t>38FP</t>
  </si>
  <si>
    <t>39FP</t>
  </si>
  <si>
    <t>Sum(34FP:39FP)</t>
  </si>
  <si>
    <t>41FP</t>
  </si>
  <si>
    <t>(40FP*1,000,000)/(48FP*1,000)</t>
  </si>
  <si>
    <t>42FP</t>
  </si>
  <si>
    <t>Measured Non Household - Properties</t>
  </si>
  <si>
    <t>43FP</t>
  </si>
  <si>
    <t>Unmeasured Non Household - Properties</t>
  </si>
  <si>
    <t>44FP</t>
  </si>
  <si>
    <t>45FP</t>
  </si>
  <si>
    <t>Measured Household - Properties (excl voids)</t>
  </si>
  <si>
    <t>Pre-plan year = input.
Forecast years = Previous year 45FP + sum(45.1FP:45.6FP)</t>
  </si>
  <si>
    <t>45.1FP</t>
  </si>
  <si>
    <t>New properties</t>
  </si>
  <si>
    <t>45.2FP</t>
  </si>
  <si>
    <t>45.3FP</t>
  </si>
  <si>
    <t>45.4FP</t>
  </si>
  <si>
    <t>45.5FP</t>
  </si>
  <si>
    <t>Selective metering properties</t>
  </si>
  <si>
    <t>45.6FP</t>
  </si>
  <si>
    <t>45.7FP</t>
  </si>
  <si>
    <t>46FP</t>
  </si>
  <si>
    <t>47FP</t>
  </si>
  <si>
    <t>48FP</t>
  </si>
  <si>
    <t>SUM(42FP:45FP)+45.7FP+46FP+47FP</t>
  </si>
  <si>
    <t>49FP</t>
  </si>
  <si>
    <t>50FP</t>
  </si>
  <si>
    <t>51FP</t>
  </si>
  <si>
    <t>52FP</t>
  </si>
  <si>
    <t>53FP</t>
  </si>
  <si>
    <t>49FP+Sum(50FP:52FP)</t>
  </si>
  <si>
    <t>54FP</t>
  </si>
  <si>
    <t>51FP/45FP</t>
  </si>
  <si>
    <t>55FP</t>
  </si>
  <si>
    <t>56FP</t>
  </si>
  <si>
    <t>45FP/45FP+46FP</t>
  </si>
  <si>
    <t>57FP</t>
  </si>
  <si>
    <t>45FP/(45FP+45.7FP+46FP+47FP)</t>
  </si>
  <si>
    <t>Table 9: Final planning water supply</t>
  </si>
  <si>
    <t>11FP</t>
  </si>
  <si>
    <t>Distribution Input</t>
  </si>
  <si>
    <t>19FP+20FP+21FP+22FP+32FP+33FP+38FP+39FP</t>
  </si>
  <si>
    <t>12FP</t>
  </si>
  <si>
    <t>12FP+(2FP+3FP)-(5FP+6FP)</t>
  </si>
  <si>
    <t>14FP</t>
  </si>
  <si>
    <t>15FP</t>
  </si>
  <si>
    <t>14FP+15FP</t>
  </si>
  <si>
    <t>13FP-11FP</t>
  </si>
  <si>
    <t>18FP</t>
  </si>
  <si>
    <t>17FP-16FP</t>
  </si>
  <si>
    <t>Table 10: Drought plan links and Deployable Output Overview</t>
  </si>
  <si>
    <t>10.1 Planning scenarios</t>
  </si>
  <si>
    <t>10.2 Water resources management plan</t>
  </si>
  <si>
    <t>10.3 Drought plan</t>
  </si>
  <si>
    <t>10.4 Demand</t>
  </si>
  <si>
    <t>Drought Scenarios</t>
  </si>
  <si>
    <t>Drought
Description</t>
  </si>
  <si>
    <t>Drought Severity</t>
  </si>
  <si>
    <t>Plan in which scenario is used (highlights overlaps)</t>
  </si>
  <si>
    <t>Unrestricted Demand</t>
  </si>
  <si>
    <t>Restricted Demand</t>
  </si>
  <si>
    <t>WRMP</t>
  </si>
  <si>
    <t>Drought
Plan</t>
  </si>
  <si>
    <t>Description</t>
  </si>
  <si>
    <t>Marginal
Benefit (Ml/d)</t>
  </si>
  <si>
    <t>DO (Ml/d)</t>
  </si>
  <si>
    <t>Historic Droughts</t>
  </si>
  <si>
    <t>Y</t>
  </si>
  <si>
    <t>n</t>
  </si>
  <si>
    <t>(1)</t>
  </si>
  <si>
    <t>Additional Drought Scenarios</t>
  </si>
  <si>
    <t>Reported DO for WRMP tables highlighted in yellow</t>
  </si>
  <si>
    <t>10.5 Summary report</t>
  </si>
  <si>
    <t>WRMP DO Overview</t>
  </si>
  <si>
    <t>Drought Plan Overview</t>
  </si>
  <si>
    <t>Impact on Supply Demand</t>
  </si>
  <si>
    <t>Demands</t>
  </si>
  <si>
    <t>Include
Comment on selection of demands</t>
  </si>
  <si>
    <t>Data validation: Cell D20</t>
  </si>
  <si>
    <t>Dry Year Annual Average</t>
  </si>
  <si>
    <t>Dry Year Critical Period</t>
  </si>
  <si>
    <t>Dry Year Annual Average - benchmarking data</t>
  </si>
  <si>
    <t>Dry Year Critical Period - benchmarking data</t>
  </si>
  <si>
    <t>Drought Supply Measures and Demand Restrictions Further Details</t>
  </si>
  <si>
    <t>WRMP
Additional Yield from Drought Supply Measures (eg drought permits or orders)</t>
  </si>
  <si>
    <t>Drought Plan
Additional Yield from Further Supply Measures (eg drought permits or orders)</t>
  </si>
  <si>
    <t>WRMP DO
 Levels of Service</t>
  </si>
  <si>
    <t>WRMP
Impact on DO of drought plan Demand Restrictions (eg TUBs)</t>
  </si>
  <si>
    <t>Drought Plan
Impact on DO of Further Demand Restrictions (eg TUBs)</t>
  </si>
  <si>
    <t>WRMP
DO of Sources
 (not including drought measures)</t>
  </si>
  <si>
    <t>Severn Trent Water</t>
  </si>
  <si>
    <t>Stafford</t>
  </si>
  <si>
    <t>2016-17</t>
  </si>
  <si>
    <t>Satnall Group</t>
  </si>
  <si>
    <t>Marcus O'Kane</t>
  </si>
  <si>
    <t>Potable water imported from:  South Staffs Brindley Bank import</t>
  </si>
  <si>
    <t>BHS12</t>
  </si>
  <si>
    <t>New GW source in the Hopton GWMU</t>
  </si>
  <si>
    <t>N</t>
  </si>
  <si>
    <t>Milford BH output enhancements</t>
  </si>
  <si>
    <t>MIL01</t>
  </si>
  <si>
    <t>North Staffs WRZ to Stafford WRZ transfer solution</t>
  </si>
  <si>
    <t>GRD10</t>
  </si>
  <si>
    <t>GRD12</t>
  </si>
  <si>
    <t>Leek to Stoke trunk main enhancements</t>
  </si>
  <si>
    <t>GRD05</t>
  </si>
  <si>
    <t>Financing costs</t>
  </si>
  <si>
    <t>No more than 3 in 100 Temporary Use Bans</t>
  </si>
  <si>
    <t>Baseline Deployable Output</t>
  </si>
  <si>
    <t>Worst drought on observed groundwater level record</t>
  </si>
  <si>
    <t>Severe 18-month event</t>
  </si>
  <si>
    <t>1 in 200 yr 18-month</t>
  </si>
  <si>
    <t>Severe 30-month event</t>
  </si>
  <si>
    <t>1 in 200 yr 30-month</t>
  </si>
  <si>
    <t>Extreme 18-month event</t>
  </si>
  <si>
    <t>1 in 500 yr 18-month</t>
  </si>
  <si>
    <t>Extreme 30-month event</t>
  </si>
  <si>
    <t>1 in 500 yr 30-month</t>
  </si>
  <si>
    <t xml:space="preserve">There are no  drought supply measures e.g. drought permits or orders stipulated in our Drought Plan for the Stafford WRZ. </t>
  </si>
  <si>
    <t xml:space="preserve">4 additional drought scenarios included for 1 in 200-year and 1  in 500-year droughts with durations of 18- and 24-months. The scenarios represent a range of plausible droughts that could impact on groundwater DO. </t>
  </si>
  <si>
    <t xml:space="preserve">There is no supply/demand impact of the more severe drought scenarios for the Stafford WRZ. </t>
  </si>
  <si>
    <t>Approach to DO analysis for our GW only WRZs can be found in the dWRMP drought resilience narrative in Appendix A9.</t>
  </si>
  <si>
    <t>(6)</t>
  </si>
  <si>
    <t>7BL+ 8BL+ (6. Preferred scenario ref 58.7) + (6. Preferred scenario ref 58.1)</t>
  </si>
  <si>
    <t>9BL+ (6. Preferred scenario ref 60.1)+(6. Preferred scenario ref 58.4)</t>
  </si>
  <si>
    <t>7FP-(9FP+10FP)</t>
  </si>
  <si>
    <t>Non potable water supplied to: None</t>
  </si>
  <si>
    <t>Leakage Reduction</t>
  </si>
  <si>
    <t>Enhanced metering</t>
  </si>
  <si>
    <t>Enhanced Metering</t>
  </si>
  <si>
    <t>This is a company wide decision, and the AIC reflects the company wide costs and demand benefits</t>
  </si>
  <si>
    <t>This is a company wide decision, and the AIC reflects the company wide costs and demand benefits for measured and unmeasured water efficiency programmes</t>
  </si>
  <si>
    <t>Options to reduce raw water losses and operational use</t>
  </si>
  <si>
    <t>DISTRIBUTION SIDE</t>
  </si>
  <si>
    <t>PRODUCTION SIDE</t>
  </si>
  <si>
    <t xml:space="preserve">Modelled Effects of WINEP 3 </t>
  </si>
  <si>
    <t>v11 - August 2016 integrating updates up to v15 - June 2018</t>
  </si>
  <si>
    <t>29.7BL</t>
  </si>
  <si>
    <t xml:space="preserve">Measured water efficiency savings </t>
  </si>
  <si>
    <t>30.7BL</t>
  </si>
  <si>
    <t xml:space="preserve">Unmeasured water efficiency savings </t>
  </si>
  <si>
    <t xml:space="preserve">Home water efficiency audits </t>
  </si>
  <si>
    <t>WE001</t>
  </si>
  <si>
    <t>EM001</t>
  </si>
  <si>
    <t>List individual measures used in scenario e.g.
(1) 5% demand savings assumed during TUBs
No other drought measures e.g. drought permits or order are used in this WRZ.
(6) No data entered in these cells- N/A for the WRZ</t>
  </si>
  <si>
    <t>Active Leakage Control - Supply demand balance scenario</t>
  </si>
  <si>
    <t>ALC1</t>
  </si>
  <si>
    <t>2020/21</t>
  </si>
  <si>
    <t>Active Leakage Control - National Infrustructure commision scenario</t>
  </si>
  <si>
    <t>ALC2</t>
  </si>
  <si>
    <t xml:space="preserve">Home water efficiency checks </t>
  </si>
  <si>
    <t>Site Q to North Staffs WRZ transfer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</si>
</sst>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£&quot;* #,##0.00_-;\-&quot;£&quot;* #,##0.00_-;_-&quot;£&quot;* &quot;-&quot;??_-;_-@_-"/>
    <numFmt numFmtId="164" formatCode="yyyy\-yy"/>
    <numFmt numFmtId="165" formatCode="0.0"/>
    <numFmt numFmtId="166" formatCode="0.000"/>
    <numFmt numFmtId="167" formatCode="yyyy/yy"/>
    <numFmt numFmtId="168" formatCode="[$-809]General"/>
    <numFmt numFmtId="169" formatCode="[$-809]0.00%"/>
    <numFmt numFmtId="170" formatCode="[$-809]0"/>
    <numFmt numFmtId="171" formatCode="[$-809]0.00"/>
    <numFmt numFmtId="172" formatCode="#,##0.0"/>
    <numFmt numFmtId="173" formatCode="0.00000"/>
  </numFmts>
  <fonts count="7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indexed="47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47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color indexed="55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.5"/>
      <color indexed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2"/>
      <color indexed="10"/>
      <name val="Arial"/>
      <family val="2"/>
    </font>
    <font>
      <sz val="10"/>
      <color indexed="9"/>
      <name val="Arial"/>
      <family val="2"/>
    </font>
    <font>
      <b/>
      <sz val="14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23"/>
      <name val="Arial"/>
      <family val="2"/>
    </font>
    <font>
      <b/>
      <sz val="10"/>
      <color indexed="9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b/>
      <sz val="18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808080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0"/>
      <color rgb="FFBFBFBF"/>
      <name val="Arial"/>
      <family val="2"/>
    </font>
    <font>
      <b/>
      <sz val="14"/>
      <color rgb="FF808080"/>
      <name val="Arial"/>
      <family val="2"/>
    </font>
    <font>
      <b/>
      <sz val="10"/>
      <color rgb="FFFF0000"/>
      <name val="Arial"/>
      <family val="2"/>
    </font>
    <font>
      <b/>
      <sz val="10"/>
      <color rgb="FF969696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1"/>
      <color indexed="55"/>
      <name val="Arial"/>
      <family val="2"/>
    </font>
    <font>
      <sz val="10"/>
      <color theme="1" tint="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Down="1">
      <left style="thin">
        <color indexed="9"/>
      </left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168" fontId="51" fillId="0" borderId="0"/>
    <xf numFmtId="168" fontId="52" fillId="0" borderId="0"/>
    <xf numFmtId="0" fontId="55" fillId="0" borderId="0"/>
    <xf numFmtId="0" fontId="2" fillId="0" borderId="0"/>
    <xf numFmtId="44" fontId="55" fillId="0" borderId="0" applyFont="0" applyFill="0" applyBorder="0" applyAlignment="0" applyProtection="0"/>
    <xf numFmtId="168" fontId="51" fillId="0" borderId="0"/>
    <xf numFmtId="0" fontId="1" fillId="0" borderId="0"/>
    <xf numFmtId="0" fontId="72" fillId="0" borderId="0"/>
  </cellStyleXfs>
  <cellXfs count="1020">
    <xf numFmtId="0" fontId="0" fillId="0" borderId="0" xfId="0"/>
    <xf numFmtId="0" fontId="2" fillId="0" borderId="0" xfId="1" applyNumberFormat="1" applyProtection="1"/>
    <xf numFmtId="0" fontId="2" fillId="0" borderId="0" xfId="1" applyProtection="1"/>
    <xf numFmtId="0" fontId="2" fillId="0" borderId="2" xfId="1" applyBorder="1" applyProtection="1"/>
    <xf numFmtId="0" fontId="2" fillId="0" borderId="3" xfId="1" applyBorder="1" applyProtection="1"/>
    <xf numFmtId="0" fontId="2" fillId="0" borderId="0" xfId="1" applyBorder="1" applyProtection="1"/>
    <xf numFmtId="0" fontId="2" fillId="0" borderId="5" xfId="1" applyBorder="1" applyProtection="1"/>
    <xf numFmtId="0" fontId="4" fillId="0" borderId="0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8" fillId="2" borderId="4" xfId="1" applyFont="1" applyFill="1" applyBorder="1" applyProtection="1"/>
    <xf numFmtId="0" fontId="8" fillId="2" borderId="0" xfId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left"/>
      <protection locked="0"/>
    </xf>
    <xf numFmtId="0" fontId="10" fillId="0" borderId="0" xfId="1" applyFont="1" applyBorder="1" applyProtection="1"/>
    <xf numFmtId="0" fontId="4" fillId="0" borderId="0" xfId="1" applyFont="1" applyBorder="1" applyProtection="1"/>
    <xf numFmtId="0" fontId="4" fillId="0" borderId="5" xfId="1" applyFont="1" applyBorder="1" applyProtection="1"/>
    <xf numFmtId="0" fontId="10" fillId="0" borderId="0" xfId="1" applyFont="1" applyProtection="1"/>
    <xf numFmtId="1" fontId="9" fillId="0" borderId="6" xfId="1" applyNumberFormat="1" applyFont="1" applyFill="1" applyBorder="1" applyAlignment="1" applyProtection="1">
      <alignment horizontal="left"/>
      <protection locked="0"/>
    </xf>
    <xf numFmtId="0" fontId="8" fillId="0" borderId="4" xfId="1" applyFont="1" applyFill="1" applyBorder="1" applyProtection="1"/>
    <xf numFmtId="0" fontId="11" fillId="0" borderId="0" xfId="1" applyFont="1" applyBorder="1" applyProtection="1"/>
    <xf numFmtId="0" fontId="8" fillId="2" borderId="0" xfId="1" applyFont="1" applyFill="1" applyBorder="1" applyAlignment="1" applyProtection="1">
      <alignment horizontal="right"/>
    </xf>
    <xf numFmtId="0" fontId="9" fillId="0" borderId="6" xfId="3" applyFont="1" applyFill="1" applyBorder="1" applyAlignment="1" applyProtection="1">
      <alignment horizontal="left"/>
      <protection locked="0"/>
    </xf>
    <xf numFmtId="164" fontId="9" fillId="0" borderId="6" xfId="1" applyNumberFormat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Protection="1">
      <protection locked="0"/>
    </xf>
    <xf numFmtId="0" fontId="8" fillId="2" borderId="0" xfId="1" applyFont="1" applyFill="1" applyBorder="1" applyProtection="1"/>
    <xf numFmtId="14" fontId="9" fillId="0" borderId="6" xfId="1" applyNumberFormat="1" applyFont="1" applyFill="1" applyBorder="1" applyAlignment="1" applyProtection="1">
      <alignment horizontal="left"/>
      <protection locked="0"/>
    </xf>
    <xf numFmtId="2" fontId="9" fillId="0" borderId="0" xfId="1" applyNumberFormat="1" applyFont="1" applyFill="1" applyBorder="1" applyAlignment="1" applyProtection="1">
      <alignment horizontal="left"/>
      <protection locked="0"/>
    </xf>
    <xf numFmtId="0" fontId="4" fillId="0" borderId="0" xfId="1" applyFont="1" applyProtection="1"/>
    <xf numFmtId="0" fontId="9" fillId="0" borderId="0" xfId="1" applyFont="1" applyBorder="1" applyProtection="1"/>
    <xf numFmtId="0" fontId="13" fillId="2" borderId="4" xfId="1" applyFont="1" applyFill="1" applyBorder="1" applyProtection="1"/>
    <xf numFmtId="0" fontId="14" fillId="0" borderId="0" xfId="1" applyFont="1" applyProtection="1"/>
    <xf numFmtId="0" fontId="3" fillId="0" borderId="0" xfId="1" applyFont="1" applyFill="1" applyBorder="1" applyAlignment="1" applyProtection="1">
      <alignment wrapText="1"/>
    </xf>
    <xf numFmtId="0" fontId="4" fillId="0" borderId="2" xfId="1" applyFont="1" applyBorder="1" applyAlignment="1" applyProtection="1">
      <alignment vertical="center"/>
    </xf>
    <xf numFmtId="0" fontId="2" fillId="0" borderId="2" xfId="1" applyFill="1" applyBorder="1" applyProtection="1"/>
    <xf numFmtId="0" fontId="2" fillId="0" borderId="4" xfId="1" applyBorder="1" applyProtection="1"/>
    <xf numFmtId="0" fontId="4" fillId="0" borderId="8" xfId="1" applyFont="1" applyFill="1" applyBorder="1" applyProtection="1"/>
    <xf numFmtId="0" fontId="4" fillId="0" borderId="0" xfId="1" applyFont="1" applyFill="1" applyBorder="1" applyProtection="1"/>
    <xf numFmtId="0" fontId="2" fillId="0" borderId="0" xfId="1" applyFill="1" applyBorder="1" applyProtection="1"/>
    <xf numFmtId="0" fontId="15" fillId="0" borderId="0" xfId="1" applyFont="1" applyFill="1" applyProtection="1"/>
    <xf numFmtId="0" fontId="4" fillId="3" borderId="8" xfId="1" applyFont="1" applyFill="1" applyBorder="1" applyProtection="1"/>
    <xf numFmtId="0" fontId="4" fillId="0" borderId="4" xfId="1" applyFont="1" applyBorder="1" applyProtection="1"/>
    <xf numFmtId="0" fontId="4" fillId="4" borderId="8" xfId="1" applyFont="1" applyFill="1" applyBorder="1" applyProtection="1"/>
    <xf numFmtId="0" fontId="4" fillId="5" borderId="8" xfId="1" applyFont="1" applyFill="1" applyBorder="1" applyProtection="1"/>
    <xf numFmtId="0" fontId="4" fillId="6" borderId="8" xfId="1" applyFont="1" applyFill="1" applyBorder="1" applyProtection="1"/>
    <xf numFmtId="0" fontId="4" fillId="0" borderId="9" xfId="1" applyFont="1" applyFill="1" applyBorder="1" applyProtection="1"/>
    <xf numFmtId="0" fontId="4" fillId="0" borderId="10" xfId="1" applyFont="1" applyFill="1" applyBorder="1" applyProtection="1"/>
    <xf numFmtId="0" fontId="2" fillId="0" borderId="10" xfId="1" applyFill="1" applyBorder="1" applyProtection="1"/>
    <xf numFmtId="0" fontId="2" fillId="0" borderId="11" xfId="1" applyBorder="1" applyProtection="1"/>
    <xf numFmtId="0" fontId="16" fillId="0" borderId="2" xfId="1" applyFont="1" applyBorder="1" applyProtection="1"/>
    <xf numFmtId="0" fontId="7" fillId="0" borderId="2" xfId="1" applyFont="1" applyBorder="1" applyAlignment="1" applyProtection="1">
      <alignment vertical="center"/>
    </xf>
    <xf numFmtId="0" fontId="7" fillId="0" borderId="2" xfId="1" applyFont="1" applyBorder="1"/>
    <xf numFmtId="0" fontId="8" fillId="0" borderId="4" xfId="1" applyFont="1" applyBorder="1" applyProtection="1"/>
    <xf numFmtId="0" fontId="6" fillId="0" borderId="0" xfId="2" applyFont="1" applyBorder="1" applyAlignment="1" applyProtection="1"/>
    <xf numFmtId="0" fontId="4" fillId="2" borderId="0" xfId="1" applyFont="1" applyFill="1" applyBorder="1" applyProtection="1"/>
    <xf numFmtId="0" fontId="5" fillId="0" borderId="0" xfId="2" applyBorder="1" applyAlignment="1" applyProtection="1"/>
    <xf numFmtId="0" fontId="8" fillId="0" borderId="9" xfId="1" applyFont="1" applyBorder="1" applyProtection="1"/>
    <xf numFmtId="0" fontId="8" fillId="0" borderId="10" xfId="1" applyFont="1" applyFill="1" applyBorder="1" applyProtection="1"/>
    <xf numFmtId="0" fontId="4" fillId="2" borderId="10" xfId="1" applyFont="1" applyFill="1" applyBorder="1" applyProtection="1"/>
    <xf numFmtId="0" fontId="4" fillId="0" borderId="10" xfId="1" applyFont="1" applyBorder="1" applyProtection="1"/>
    <xf numFmtId="0" fontId="2" fillId="0" borderId="10" xfId="1" applyBorder="1" applyProtection="1"/>
    <xf numFmtId="0" fontId="6" fillId="0" borderId="10" xfId="2" applyFont="1" applyBorder="1" applyAlignment="1" applyProtection="1"/>
    <xf numFmtId="0" fontId="4" fillId="0" borderId="11" xfId="1" applyFont="1" applyBorder="1" applyProtection="1"/>
    <xf numFmtId="0" fontId="8" fillId="0" borderId="0" xfId="1" applyFont="1" applyBorder="1" applyProtection="1"/>
    <xf numFmtId="0" fontId="2" fillId="0" borderId="12" xfId="1" applyBorder="1" applyProtection="1"/>
    <xf numFmtId="0" fontId="2" fillId="0" borderId="12" xfId="1" applyBorder="1" applyAlignment="1" applyProtection="1">
      <alignment horizontal="center"/>
    </xf>
    <xf numFmtId="0" fontId="17" fillId="0" borderId="13" xfId="1" applyFont="1" applyFill="1" applyBorder="1" applyProtection="1"/>
    <xf numFmtId="0" fontId="2" fillId="0" borderId="13" xfId="1" applyFill="1" applyBorder="1" applyProtection="1"/>
    <xf numFmtId="0" fontId="2" fillId="0" borderId="13" xfId="1" applyFill="1" applyBorder="1" applyAlignment="1" applyProtection="1">
      <alignment horizontal="center"/>
    </xf>
    <xf numFmtId="0" fontId="18" fillId="0" borderId="13" xfId="1" applyFont="1" applyFill="1" applyBorder="1" applyAlignment="1" applyProtection="1">
      <alignment horizontal="left"/>
    </xf>
    <xf numFmtId="0" fontId="19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alignment horizontal="left"/>
      <protection hidden="1"/>
    </xf>
    <xf numFmtId="0" fontId="19" fillId="0" borderId="14" xfId="1" applyFont="1" applyFill="1" applyBorder="1" applyAlignment="1" applyProtection="1">
      <alignment horizontal="center"/>
      <protection hidden="1"/>
    </xf>
    <xf numFmtId="1" fontId="19" fillId="0" borderId="12" xfId="1" applyNumberFormat="1" applyFont="1" applyFill="1" applyBorder="1" applyAlignment="1" applyProtection="1">
      <alignment horizontal="center" wrapText="1"/>
      <protection hidden="1"/>
    </xf>
    <xf numFmtId="0" fontId="19" fillId="0" borderId="12" xfId="1" applyNumberFormat="1" applyFont="1" applyFill="1" applyBorder="1" applyAlignment="1" applyProtection="1">
      <alignment horizontal="center" wrapText="1"/>
      <protection hidden="1"/>
    </xf>
    <xf numFmtId="0" fontId="20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protection hidden="1"/>
    </xf>
    <xf numFmtId="0" fontId="20" fillId="0" borderId="15" xfId="1" applyFont="1" applyFill="1" applyBorder="1" applyAlignment="1" applyProtection="1">
      <alignment horizontal="center"/>
      <protection hidden="1"/>
    </xf>
    <xf numFmtId="0" fontId="19" fillId="0" borderId="15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Protection="1">
      <protection hidden="1"/>
    </xf>
    <xf numFmtId="2" fontId="21" fillId="0" borderId="12" xfId="1" applyNumberFormat="1" applyFont="1" applyFill="1" applyBorder="1" applyAlignment="1" applyProtection="1">
      <alignment vertical="center"/>
      <protection hidden="1"/>
    </xf>
    <xf numFmtId="0" fontId="19" fillId="0" borderId="12" xfId="1" applyFont="1" applyFill="1" applyBorder="1" applyAlignment="1" applyProtection="1">
      <alignment vertical="center"/>
      <protection hidden="1"/>
    </xf>
    <xf numFmtId="0" fontId="22" fillId="0" borderId="12" xfId="1" applyFont="1" applyFill="1" applyBorder="1" applyProtection="1">
      <protection hidden="1"/>
    </xf>
    <xf numFmtId="0" fontId="21" fillId="0" borderId="12" xfId="1" applyFont="1" applyFill="1" applyBorder="1" applyAlignment="1" applyProtection="1">
      <alignment horizontal="left"/>
      <protection hidden="1"/>
    </xf>
    <xf numFmtId="2" fontId="21" fillId="0" borderId="12" xfId="1" applyNumberFormat="1" applyFont="1" applyFill="1" applyBorder="1" applyAlignment="1" applyProtection="1">
      <alignment vertical="center" wrapText="1"/>
      <protection hidden="1"/>
    </xf>
    <xf numFmtId="0" fontId="21" fillId="0" borderId="16" xfId="1" applyFont="1" applyFill="1" applyBorder="1" applyProtection="1">
      <protection hidden="1"/>
    </xf>
    <xf numFmtId="0" fontId="21" fillId="0" borderId="16" xfId="1" applyFont="1" applyFill="1" applyBorder="1" applyAlignment="1" applyProtection="1">
      <alignment horizontal="center"/>
      <protection hidden="1"/>
    </xf>
    <xf numFmtId="0" fontId="8" fillId="0" borderId="12" xfId="1" applyFont="1" applyBorder="1" applyProtection="1"/>
    <xf numFmtId="0" fontId="23" fillId="0" borderId="12" xfId="1" applyFont="1" applyBorder="1" applyAlignment="1" applyProtection="1">
      <alignment textRotation="90"/>
    </xf>
    <xf numFmtId="0" fontId="24" fillId="0" borderId="12" xfId="1" applyFont="1" applyBorder="1" applyAlignment="1" applyProtection="1">
      <alignment textRotation="90"/>
    </xf>
    <xf numFmtId="1" fontId="25" fillId="0" borderId="12" xfId="1" applyNumberFormat="1" applyFont="1" applyBorder="1" applyAlignment="1" applyProtection="1">
      <alignment horizontal="center" textRotation="90"/>
    </xf>
    <xf numFmtId="0" fontId="24" fillId="0" borderId="12" xfId="1" applyFont="1" applyFill="1" applyBorder="1" applyAlignment="1" applyProtection="1">
      <alignment textRotation="90"/>
    </xf>
    <xf numFmtId="0" fontId="26" fillId="0" borderId="12" xfId="1" applyFont="1" applyBorder="1" applyAlignment="1" applyProtection="1"/>
    <xf numFmtId="0" fontId="9" fillId="0" borderId="12" xfId="1" applyFont="1" applyBorder="1" applyAlignment="1" applyProtection="1">
      <alignment horizontal="right"/>
    </xf>
    <xf numFmtId="2" fontId="9" fillId="0" borderId="12" xfId="1" applyNumberFormat="1" applyFont="1" applyBorder="1" applyAlignment="1" applyProtection="1">
      <alignment horizontal="center"/>
    </xf>
    <xf numFmtId="0" fontId="9" fillId="0" borderId="12" xfId="1" applyFont="1" applyFill="1" applyBorder="1" applyAlignment="1" applyProtection="1"/>
    <xf numFmtId="0" fontId="12" fillId="2" borderId="0" xfId="1" applyFont="1" applyFill="1" applyBorder="1" applyProtection="1"/>
    <xf numFmtId="0" fontId="12" fillId="2" borderId="0" xfId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wrapText="1"/>
    </xf>
    <xf numFmtId="0" fontId="27" fillId="2" borderId="0" xfId="1" applyFont="1" applyFill="1" applyBorder="1" applyAlignment="1" applyProtection="1">
      <alignment horizontal="center" vertical="center"/>
    </xf>
    <xf numFmtId="0" fontId="2" fillId="0" borderId="12" xfId="1" applyFill="1" applyBorder="1" applyProtection="1"/>
    <xf numFmtId="0" fontId="2" fillId="0" borderId="12" xfId="1" applyFill="1" applyBorder="1" applyAlignment="1" applyProtection="1">
      <alignment horizontal="center"/>
    </xf>
    <xf numFmtId="0" fontId="2" fillId="0" borderId="13" xfId="1" applyBorder="1" applyProtection="1"/>
    <xf numFmtId="0" fontId="2" fillId="0" borderId="13" xfId="1" applyBorder="1" applyAlignment="1" applyProtection="1">
      <alignment horizontal="center"/>
    </xf>
    <xf numFmtId="0" fontId="28" fillId="0" borderId="12" xfId="1" applyFont="1" applyBorder="1" applyAlignment="1" applyProtection="1">
      <alignment textRotation="90"/>
    </xf>
    <xf numFmtId="0" fontId="25" fillId="0" borderId="12" xfId="1" applyFont="1" applyBorder="1" applyAlignment="1" applyProtection="1">
      <alignment textRotation="90"/>
    </xf>
    <xf numFmtId="0" fontId="25" fillId="0" borderId="12" xfId="1" applyFont="1" applyFill="1" applyBorder="1" applyAlignment="1" applyProtection="1">
      <alignment textRotation="90"/>
    </xf>
    <xf numFmtId="0" fontId="9" fillId="0" borderId="14" xfId="1" applyFont="1" applyBorder="1" applyAlignment="1" applyProtection="1"/>
    <xf numFmtId="0" fontId="2" fillId="0" borderId="14" xfId="1" applyBorder="1" applyProtection="1"/>
    <xf numFmtId="0" fontId="2" fillId="0" borderId="17" xfId="1" applyBorder="1" applyAlignment="1" applyProtection="1">
      <alignment horizontal="center"/>
    </xf>
    <xf numFmtId="0" fontId="2" fillId="0" borderId="15" xfId="1" applyBorder="1" applyProtection="1"/>
    <xf numFmtId="0" fontId="2" fillId="0" borderId="15" xfId="1" applyBorder="1" applyAlignment="1" applyProtection="1">
      <alignment horizontal="center"/>
    </xf>
    <xf numFmtId="0" fontId="27" fillId="2" borderId="18" xfId="1" applyFont="1" applyFill="1" applyBorder="1" applyProtection="1"/>
    <xf numFmtId="0" fontId="27" fillId="2" borderId="19" xfId="1" applyFont="1" applyFill="1" applyBorder="1" applyAlignment="1" applyProtection="1">
      <alignment horizontal="center"/>
    </xf>
    <xf numFmtId="0" fontId="2" fillId="2" borderId="19" xfId="1" applyFill="1" applyBorder="1" applyAlignment="1" applyProtection="1">
      <alignment horizontal="center"/>
    </xf>
    <xf numFmtId="0" fontId="2" fillId="2" borderId="20" xfId="1" applyFill="1" applyBorder="1" applyAlignment="1" applyProtection="1">
      <alignment horizontal="center"/>
    </xf>
    <xf numFmtId="0" fontId="2" fillId="2" borderId="23" xfId="1" applyFill="1" applyBorder="1" applyAlignment="1" applyProtection="1">
      <alignment horizontal="center"/>
    </xf>
    <xf numFmtId="0" fontId="2" fillId="0" borderId="24" xfId="1" applyBorder="1" applyAlignment="1" applyProtection="1">
      <alignment horizontal="center"/>
    </xf>
    <xf numFmtId="0" fontId="27" fillId="2" borderId="25" xfId="1" applyFont="1" applyFill="1" applyBorder="1" applyProtection="1"/>
    <xf numFmtId="0" fontId="27" fillId="2" borderId="0" xfId="1" applyFon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/>
    </xf>
    <xf numFmtId="0" fontId="2" fillId="2" borderId="12" xfId="1" applyFill="1" applyBorder="1" applyAlignment="1" applyProtection="1">
      <alignment horizontal="center"/>
    </xf>
    <xf numFmtId="0" fontId="2" fillId="2" borderId="28" xfId="1" applyFill="1" applyBorder="1" applyAlignment="1" applyProtection="1">
      <alignment horizontal="center"/>
    </xf>
    <xf numFmtId="1" fontId="27" fillId="2" borderId="0" xfId="1" applyNumberFormat="1" applyFont="1" applyFill="1" applyBorder="1" applyAlignment="1" applyProtection="1">
      <alignment horizontal="center"/>
    </xf>
    <xf numFmtId="2" fontId="12" fillId="2" borderId="26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left"/>
    </xf>
    <xf numFmtId="0" fontId="2" fillId="2" borderId="24" xfId="1" applyFill="1" applyBorder="1" applyAlignment="1" applyProtection="1">
      <alignment horizontal="center"/>
    </xf>
    <xf numFmtId="0" fontId="27" fillId="2" borderId="29" xfId="1" applyFont="1" applyFill="1" applyBorder="1" applyProtection="1"/>
    <xf numFmtId="0" fontId="27" fillId="2" borderId="7" xfId="1" applyFont="1" applyFill="1" applyBorder="1" applyAlignment="1" applyProtection="1">
      <alignment horizontal="center"/>
    </xf>
    <xf numFmtId="0" fontId="2" fillId="2" borderId="7" xfId="1" applyFill="1" applyBorder="1" applyAlignment="1" applyProtection="1">
      <alignment horizontal="center"/>
    </xf>
    <xf numFmtId="0" fontId="2" fillId="2" borderId="30" xfId="1" applyFill="1" applyBorder="1" applyAlignment="1" applyProtection="1">
      <alignment horizontal="center"/>
    </xf>
    <xf numFmtId="0" fontId="2" fillId="2" borderId="31" xfId="1" applyFill="1" applyBorder="1" applyAlignment="1" applyProtection="1">
      <alignment horizontal="center"/>
    </xf>
    <xf numFmtId="0" fontId="2" fillId="2" borderId="32" xfId="1" applyFill="1" applyBorder="1" applyAlignment="1" applyProtection="1">
      <alignment horizontal="center"/>
    </xf>
    <xf numFmtId="0" fontId="2" fillId="2" borderId="33" xfId="1" applyFill="1" applyBorder="1" applyAlignment="1" applyProtection="1">
      <alignment horizontal="center"/>
    </xf>
    <xf numFmtId="0" fontId="30" fillId="2" borderId="0" xfId="1" applyFont="1" applyFill="1" applyBorder="1" applyAlignment="1" applyProtection="1">
      <alignment vertical="center"/>
      <protection locked="0"/>
    </xf>
    <xf numFmtId="0" fontId="17" fillId="2" borderId="13" xfId="1" applyFont="1" applyFill="1" applyBorder="1" applyAlignment="1" applyProtection="1">
      <alignment vertical="center"/>
      <protection locked="0"/>
    </xf>
    <xf numFmtId="0" fontId="31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/>
      <protection locked="0"/>
    </xf>
    <xf numFmtId="0" fontId="2" fillId="2" borderId="12" xfId="1" applyFill="1" applyBorder="1" applyAlignment="1" applyProtection="1">
      <alignment vertical="center"/>
      <protection locked="0"/>
    </xf>
    <xf numFmtId="0" fontId="32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 wrapText="1"/>
      <protection locked="0"/>
    </xf>
    <xf numFmtId="0" fontId="30" fillId="2" borderId="0" xfId="1" applyFont="1" applyFill="1" applyBorder="1" applyAlignment="1" applyProtection="1">
      <alignment vertical="center" wrapText="1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0" fontId="8" fillId="0" borderId="35" xfId="1" applyFont="1" applyBorder="1" applyAlignment="1" applyProtection="1">
      <alignment horizontal="center" vertical="center" wrapText="1"/>
      <protection locked="0"/>
    </xf>
    <xf numFmtId="0" fontId="8" fillId="2" borderId="35" xfId="1" applyFont="1" applyFill="1" applyBorder="1" applyAlignment="1" applyProtection="1">
      <alignment horizontal="center" vertical="center" wrapText="1"/>
      <protection locked="0"/>
    </xf>
    <xf numFmtId="0" fontId="33" fillId="2" borderId="0" xfId="1" applyFont="1" applyFill="1" applyBorder="1" applyAlignment="1" applyProtection="1">
      <alignment wrapText="1"/>
      <protection locked="0"/>
    </xf>
    <xf numFmtId="1" fontId="34" fillId="2" borderId="0" xfId="1" applyNumberFormat="1" applyFont="1" applyFill="1" applyBorder="1" applyAlignment="1" applyProtection="1">
      <alignment wrapText="1"/>
    </xf>
    <xf numFmtId="0" fontId="2" fillId="2" borderId="0" xfId="1" applyFill="1" applyAlignment="1" applyProtection="1">
      <alignment wrapText="1"/>
      <protection locked="0"/>
    </xf>
    <xf numFmtId="165" fontId="34" fillId="2" borderId="0" xfId="1" applyNumberFormat="1" applyFont="1" applyFill="1" applyBorder="1" applyProtection="1">
      <protection locked="0"/>
    </xf>
    <xf numFmtId="1" fontId="34" fillId="2" borderId="0" xfId="1" applyNumberFormat="1" applyFont="1" applyFill="1" applyBorder="1" applyAlignment="1" applyProtection="1">
      <alignment wrapText="1"/>
      <protection locked="0"/>
    </xf>
    <xf numFmtId="0" fontId="9" fillId="2" borderId="0" xfId="1" applyFont="1" applyFill="1" applyBorder="1" applyProtection="1">
      <protection locked="0"/>
    </xf>
    <xf numFmtId="0" fontId="34" fillId="2" borderId="0" xfId="1" applyFont="1" applyFill="1" applyBorder="1" applyProtection="1">
      <protection locked="0"/>
    </xf>
    <xf numFmtId="2" fontId="34" fillId="2" borderId="0" xfId="1" applyNumberFormat="1" applyFont="1" applyFill="1" applyBorder="1" applyProtection="1">
      <protection locked="0"/>
    </xf>
    <xf numFmtId="165" fontId="9" fillId="2" borderId="0" xfId="1" applyNumberFormat="1" applyFont="1" applyFill="1" applyBorder="1" applyProtection="1">
      <protection locked="0"/>
    </xf>
    <xf numFmtId="1" fontId="9" fillId="2" borderId="0" xfId="1" applyNumberFormat="1" applyFont="1" applyFill="1" applyBorder="1" applyProtection="1"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25" fillId="2" borderId="18" xfId="1" applyFont="1" applyFill="1" applyBorder="1" applyAlignment="1" applyProtection="1">
      <alignment vertical="center"/>
      <protection locked="0"/>
    </xf>
    <xf numFmtId="0" fontId="25" fillId="2" borderId="19" xfId="1" applyFont="1" applyFill="1" applyBorder="1" applyAlignment="1" applyProtection="1">
      <alignment vertical="center"/>
      <protection locked="0"/>
    </xf>
    <xf numFmtId="2" fontId="9" fillId="2" borderId="37" xfId="1" applyNumberFormat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/>
      <protection locked="0"/>
    </xf>
    <xf numFmtId="0" fontId="25" fillId="2" borderId="0" xfId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center" vertical="center"/>
      <protection locked="0"/>
    </xf>
    <xf numFmtId="1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left"/>
      <protection locked="0"/>
    </xf>
    <xf numFmtId="0" fontId="9" fillId="2" borderId="0" xfId="1" applyFont="1" applyFill="1" applyBorder="1" applyAlignment="1" applyProtection="1">
      <alignment horizontal="left" vertical="center" wrapText="1"/>
      <protection locked="0"/>
    </xf>
    <xf numFmtId="0" fontId="25" fillId="2" borderId="29" xfId="1" applyFont="1" applyFill="1" applyBorder="1" applyAlignment="1" applyProtection="1">
      <alignment vertical="center"/>
      <protection locked="0"/>
    </xf>
    <xf numFmtId="0" fontId="25" fillId="2" borderId="7" xfId="1" applyFont="1" applyFill="1" applyBorder="1" applyAlignment="1" applyProtection="1">
      <alignment vertical="center"/>
      <protection locked="0"/>
    </xf>
    <xf numFmtId="2" fontId="9" fillId="2" borderId="39" xfId="1" applyNumberFormat="1" applyFont="1" applyFill="1" applyBorder="1" applyAlignment="1" applyProtection="1">
      <alignment horizontal="left" vertical="center"/>
      <protection locked="0"/>
    </xf>
    <xf numFmtId="0" fontId="26" fillId="2" borderId="0" xfId="1" applyFont="1" applyFill="1" applyBorder="1" applyAlignment="1" applyProtection="1">
      <alignment wrapText="1"/>
      <protection locked="0"/>
    </xf>
    <xf numFmtId="0" fontId="30" fillId="2" borderId="0" xfId="1" applyFont="1" applyFill="1" applyBorder="1" applyProtection="1">
      <protection locked="0"/>
    </xf>
    <xf numFmtId="0" fontId="2" fillId="2" borderId="0" xfId="1" applyFill="1" applyBorder="1" applyProtection="1">
      <protection locked="0"/>
    </xf>
    <xf numFmtId="0" fontId="12" fillId="2" borderId="0" xfId="1" applyFont="1" applyFill="1" applyBorder="1" applyProtection="1">
      <protection locked="0"/>
    </xf>
    <xf numFmtId="0" fontId="2" fillId="2" borderId="0" xfId="1" applyFill="1" applyBorder="1" applyAlignment="1" applyProtection="1">
      <alignment wrapText="1"/>
      <protection locked="0"/>
    </xf>
    <xf numFmtId="0" fontId="17" fillId="2" borderId="0" xfId="1" applyFont="1" applyFill="1" applyBorder="1" applyProtection="1">
      <protection locked="0"/>
    </xf>
    <xf numFmtId="0" fontId="16" fillId="2" borderId="0" xfId="1" applyFont="1" applyFill="1" applyBorder="1" applyProtection="1">
      <protection locked="0"/>
    </xf>
    <xf numFmtId="0" fontId="25" fillId="2" borderId="0" xfId="1" applyNumberFormat="1" applyFont="1" applyFill="1" applyBorder="1" applyAlignment="1" applyProtection="1">
      <alignment vertical="center"/>
      <protection locked="0"/>
    </xf>
    <xf numFmtId="0" fontId="17" fillId="2" borderId="17" xfId="1" applyFont="1" applyFill="1" applyBorder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vertical="center"/>
      <protection locked="0"/>
    </xf>
    <xf numFmtId="49" fontId="31" fillId="2" borderId="0" xfId="1" applyNumberFormat="1" applyFont="1" applyFill="1" applyAlignment="1" applyProtection="1">
      <alignment vertical="center"/>
      <protection locked="0"/>
    </xf>
    <xf numFmtId="0" fontId="16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Border="1" applyAlignment="1" applyProtection="1">
      <alignment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35" fillId="2" borderId="0" xfId="1" applyFont="1" applyFill="1" applyBorder="1" applyAlignment="1" applyProtection="1">
      <alignment horizontal="center" vertical="center"/>
      <protection locked="0"/>
    </xf>
    <xf numFmtId="0" fontId="36" fillId="2" borderId="0" xfId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horizontal="center" vertical="center" wrapText="1"/>
      <protection locked="0"/>
    </xf>
    <xf numFmtId="2" fontId="34" fillId="2" borderId="0" xfId="1" applyNumberFormat="1" applyFont="1" applyFill="1" applyBorder="1" applyProtection="1"/>
    <xf numFmtId="0" fontId="34" fillId="2" borderId="0" xfId="1" applyFont="1" applyFill="1" applyBorder="1" applyProtection="1"/>
    <xf numFmtId="0" fontId="2" fillId="2" borderId="0" xfId="1" applyFill="1" applyProtection="1">
      <protection locked="0"/>
    </xf>
    <xf numFmtId="49" fontId="34" fillId="2" borderId="0" xfId="1" applyNumberFormat="1" applyFont="1" applyFill="1" applyBorder="1" applyProtection="1">
      <protection locked="0"/>
    </xf>
    <xf numFmtId="49" fontId="34" fillId="2" borderId="0" xfId="1" applyNumberFormat="1" applyFont="1" applyFill="1" applyBorder="1" applyProtection="1"/>
    <xf numFmtId="0" fontId="9" fillId="2" borderId="39" xfId="1" applyFont="1" applyFill="1" applyBorder="1" applyAlignment="1" applyProtection="1">
      <alignment horizontal="left" vertical="center"/>
      <protection locked="0"/>
    </xf>
    <xf numFmtId="0" fontId="25" fillId="2" borderId="0" xfId="1" applyFont="1" applyFill="1" applyBorder="1" applyProtection="1">
      <protection locked="0"/>
    </xf>
    <xf numFmtId="0" fontId="12" fillId="2" borderId="0" xfId="1" applyFont="1" applyFill="1" applyProtection="1">
      <protection locked="0"/>
    </xf>
    <xf numFmtId="49" fontId="16" fillId="2" borderId="0" xfId="1" applyNumberFormat="1" applyFont="1" applyFill="1" applyAlignment="1" applyProtection="1">
      <protection locked="0"/>
    </xf>
    <xf numFmtId="2" fontId="16" fillId="0" borderId="0" xfId="1" applyNumberFormat="1" applyFont="1" applyFill="1" applyBorder="1" applyAlignment="1" applyProtection="1">
      <alignment horizontal="center"/>
      <protection locked="0"/>
    </xf>
    <xf numFmtId="2" fontId="12" fillId="2" borderId="0" xfId="1" applyNumberFormat="1" applyFont="1" applyFill="1" applyProtection="1">
      <protection locked="0"/>
    </xf>
    <xf numFmtId="9" fontId="20" fillId="0" borderId="0" xfId="8" applyFont="1" applyFill="1" applyBorder="1" applyAlignment="1" applyProtection="1">
      <alignment horizontal="center"/>
      <protection locked="0"/>
    </xf>
    <xf numFmtId="166" fontId="20" fillId="0" borderId="0" xfId="1" applyNumberFormat="1" applyFont="1" applyFill="1" applyBorder="1" applyAlignment="1" applyProtection="1">
      <alignment horizontal="center"/>
      <protection locked="0"/>
    </xf>
    <xf numFmtId="49" fontId="12" fillId="2" borderId="0" xfId="1" applyNumberFormat="1" applyFont="1" applyFill="1" applyBorder="1" applyAlignment="1" applyProtection="1">
      <protection locked="0"/>
    </xf>
    <xf numFmtId="0" fontId="29" fillId="2" borderId="0" xfId="1" applyFont="1" applyFill="1" applyProtection="1">
      <protection locked="0"/>
    </xf>
    <xf numFmtId="0" fontId="9" fillId="2" borderId="39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 applyProtection="1"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center" vertical="center"/>
      <protection locked="0"/>
    </xf>
    <xf numFmtId="166" fontId="12" fillId="2" borderId="0" xfId="1" applyNumberFormat="1" applyFont="1" applyFill="1" applyBorder="1" applyAlignment="1" applyProtection="1">
      <alignment vertical="center"/>
      <protection locked="0"/>
    </xf>
    <xf numFmtId="0" fontId="2" fillId="2" borderId="0" xfId="1" applyFill="1" applyAlignment="1">
      <alignment vertical="center"/>
    </xf>
    <xf numFmtId="1" fontId="8" fillId="4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0" xfId="1" applyNumberFormat="1" applyFont="1" applyFill="1" applyBorder="1" applyAlignment="1" applyProtection="1">
      <alignment horizontal="center" vertical="center" wrapText="1"/>
      <protection locked="0"/>
    </xf>
    <xf numFmtId="2" fontId="30" fillId="2" borderId="0" xfId="1" applyNumberFormat="1" applyFont="1" applyFill="1" applyBorder="1" applyProtection="1">
      <protection locked="0"/>
    </xf>
    <xf numFmtId="49" fontId="30" fillId="2" borderId="0" xfId="1" applyNumberFormat="1" applyFont="1" applyFill="1" applyBorder="1" applyProtection="1">
      <protection locked="0"/>
    </xf>
    <xf numFmtId="1" fontId="30" fillId="2" borderId="0" xfId="1" applyNumberFormat="1" applyFont="1" applyFill="1" applyBorder="1" applyProtection="1">
      <protection locked="0"/>
    </xf>
    <xf numFmtId="0" fontId="38" fillId="2" borderId="0" xfId="1" applyFont="1" applyFill="1" applyBorder="1" applyAlignment="1" applyProtection="1">
      <alignment horizontal="center"/>
    </xf>
    <xf numFmtId="1" fontId="33" fillId="2" borderId="0" xfId="1" applyNumberFormat="1" applyFont="1" applyFill="1" applyBorder="1" applyAlignment="1" applyProtection="1">
      <alignment horizontal="center"/>
    </xf>
    <xf numFmtId="165" fontId="34" fillId="2" borderId="0" xfId="1" applyNumberFormat="1" applyFont="1" applyFill="1" applyBorder="1"/>
    <xf numFmtId="0" fontId="30" fillId="2" borderId="0" xfId="1" applyFont="1" applyFill="1"/>
    <xf numFmtId="0" fontId="2" fillId="2" borderId="0" xfId="1" applyFill="1"/>
    <xf numFmtId="0" fontId="2" fillId="2" borderId="0" xfId="1" applyFill="1" applyAlignment="1">
      <alignment wrapText="1"/>
    </xf>
    <xf numFmtId="49" fontId="2" fillId="2" borderId="0" xfId="1" applyNumberFormat="1" applyFill="1"/>
    <xf numFmtId="0" fontId="30" fillId="2" borderId="0" xfId="1" applyFont="1" applyFill="1" applyBorder="1"/>
    <xf numFmtId="0" fontId="2" fillId="2" borderId="0" xfId="1" applyFill="1" applyBorder="1"/>
    <xf numFmtId="0" fontId="39" fillId="2" borderId="0" xfId="1" applyFont="1" applyFill="1"/>
    <xf numFmtId="49" fontId="12" fillId="2" borderId="0" xfId="1" applyNumberFormat="1" applyFont="1" applyFill="1" applyAlignment="1" applyProtection="1">
      <protection locked="0"/>
    </xf>
    <xf numFmtId="0" fontId="2" fillId="2" borderId="14" xfId="1" applyFill="1" applyBorder="1" applyProtection="1"/>
    <xf numFmtId="0" fontId="17" fillId="2" borderId="0" xfId="1" applyFont="1" applyFill="1" applyBorder="1" applyProtection="1"/>
    <xf numFmtId="0" fontId="4" fillId="2" borderId="0" xfId="1" applyFont="1" applyFill="1" applyBorder="1" applyAlignment="1" applyProtection="1">
      <alignment wrapText="1"/>
    </xf>
    <xf numFmtId="1" fontId="2" fillId="2" borderId="0" xfId="1" applyNumberForma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 vertical="center"/>
    </xf>
    <xf numFmtId="0" fontId="36" fillId="0" borderId="24" xfId="1" applyFont="1" applyFill="1" applyBorder="1" applyProtection="1"/>
    <xf numFmtId="0" fontId="2" fillId="2" borderId="12" xfId="1" applyFill="1" applyBorder="1" applyProtection="1"/>
    <xf numFmtId="0" fontId="2" fillId="2" borderId="0" xfId="1" applyFill="1" applyProtection="1"/>
    <xf numFmtId="0" fontId="20" fillId="2" borderId="0" xfId="1" applyFont="1" applyFill="1" applyBorder="1" applyProtection="1"/>
    <xf numFmtId="0" fontId="29" fillId="2" borderId="0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 applyProtection="1">
      <alignment vertical="center"/>
    </xf>
    <xf numFmtId="0" fontId="8" fillId="0" borderId="43" xfId="1" applyFont="1" applyBorder="1" applyAlignment="1" applyProtection="1">
      <alignment horizontal="center" vertical="center" wrapText="1"/>
      <protection locked="0"/>
    </xf>
    <xf numFmtId="0" fontId="27" fillId="2" borderId="0" xfId="1" applyFont="1" applyFill="1" applyProtection="1">
      <protection locked="0"/>
    </xf>
    <xf numFmtId="0" fontId="27" fillId="6" borderId="54" xfId="1" applyFont="1" applyFill="1" applyBorder="1" applyAlignment="1" applyProtection="1">
      <alignment horizontal="center" vertical="center"/>
      <protection locked="0"/>
    </xf>
    <xf numFmtId="1" fontId="27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 wrapText="1"/>
    </xf>
    <xf numFmtId="0" fontId="27" fillId="2" borderId="0" xfId="1" applyFont="1" applyFill="1" applyBorder="1" applyProtection="1"/>
    <xf numFmtId="0" fontId="12" fillId="6" borderId="54" xfId="1" applyFont="1" applyFill="1" applyBorder="1" applyAlignment="1" applyProtection="1">
      <alignment horizontal="center" vertical="center" wrapText="1"/>
    </xf>
    <xf numFmtId="1" fontId="27" fillId="6" borderId="39" xfId="1" applyNumberFormat="1" applyFont="1" applyFill="1" applyBorder="1" applyAlignment="1" applyProtection="1">
      <alignment horizontal="center" wrapText="1"/>
    </xf>
    <xf numFmtId="0" fontId="12" fillId="6" borderId="39" xfId="1" applyFont="1" applyFill="1" applyBorder="1" applyAlignment="1" applyProtection="1">
      <alignment horizontal="center" vertical="center" wrapText="1"/>
    </xf>
    <xf numFmtId="0" fontId="40" fillId="0" borderId="54" xfId="1" applyFont="1" applyFill="1" applyBorder="1" applyAlignment="1" applyProtection="1">
      <alignment horizontal="center" vertical="center" wrapText="1"/>
    </xf>
    <xf numFmtId="0" fontId="12" fillId="2" borderId="39" xfId="1" applyFont="1" applyFill="1" applyBorder="1" applyAlignment="1" applyProtection="1">
      <alignment vertical="center"/>
      <protection locked="0"/>
    </xf>
    <xf numFmtId="0" fontId="12" fillId="0" borderId="39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2" fillId="2" borderId="0" xfId="1" applyFill="1" applyBorder="1" applyProtection="1"/>
    <xf numFmtId="0" fontId="12" fillId="6" borderId="6" xfId="1" applyFont="1" applyFill="1" applyBorder="1" applyAlignment="1" applyProtection="1">
      <alignment horizontal="center" vertical="center" wrapText="1"/>
    </xf>
    <xf numFmtId="1" fontId="20" fillId="6" borderId="6" xfId="1" applyNumberFormat="1" applyFont="1" applyFill="1" applyBorder="1" applyAlignment="1" applyProtection="1">
      <alignment horizontal="center" wrapText="1"/>
    </xf>
    <xf numFmtId="0" fontId="12" fillId="6" borderId="36" xfId="1" applyFont="1" applyFill="1" applyBorder="1" applyAlignment="1" applyProtection="1">
      <alignment horizontal="center" vertical="center" wrapText="1"/>
    </xf>
    <xf numFmtId="1" fontId="12" fillId="6" borderId="6" xfId="1" applyNumberFormat="1" applyFont="1" applyFill="1" applyBorder="1" applyAlignment="1" applyProtection="1">
      <alignment horizontal="center" wrapText="1"/>
    </xf>
    <xf numFmtId="1" fontId="27" fillId="6" borderId="6" xfId="1" applyNumberFormat="1" applyFont="1" applyFill="1" applyBorder="1" applyAlignment="1" applyProtection="1">
      <alignment horizontal="center" wrapText="1"/>
    </xf>
    <xf numFmtId="0" fontId="12" fillId="0" borderId="36" xfId="1" applyFont="1" applyFill="1" applyBorder="1" applyAlignment="1" applyProtection="1">
      <alignment horizontal="center" vertical="center" wrapText="1"/>
    </xf>
    <xf numFmtId="1" fontId="27" fillId="6" borderId="6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center" vertical="center"/>
      <protection locked="0"/>
    </xf>
    <xf numFmtId="0" fontId="12" fillId="6" borderId="54" xfId="1" applyFont="1" applyFill="1" applyBorder="1" applyAlignment="1" applyProtection="1">
      <alignment horizontal="center" vertical="center"/>
      <protection locked="0"/>
    </xf>
    <xf numFmtId="0" fontId="12" fillId="0" borderId="54" xfId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/>
      <protection locked="0"/>
    </xf>
    <xf numFmtId="0" fontId="27" fillId="6" borderId="54" xfId="1" applyFont="1" applyFill="1" applyBorder="1" applyAlignment="1" applyProtection="1">
      <alignment horizontal="center" vertical="center"/>
    </xf>
    <xf numFmtId="0" fontId="12" fillId="6" borderId="54" xfId="1" applyFont="1" applyFill="1" applyBorder="1" applyAlignment="1" applyProtection="1">
      <alignment horizontal="center"/>
      <protection locked="0"/>
    </xf>
    <xf numFmtId="0" fontId="40" fillId="0" borderId="54" xfId="1" applyFont="1" applyFill="1" applyBorder="1" applyAlignment="1" applyProtection="1">
      <alignment horizontal="center" wrapText="1"/>
    </xf>
    <xf numFmtId="1" fontId="16" fillId="6" borderId="6" xfId="1" applyNumberFormat="1" applyFont="1" applyFill="1" applyBorder="1" applyAlignment="1" applyProtection="1">
      <alignment horizontal="center"/>
    </xf>
    <xf numFmtId="2" fontId="12" fillId="6" borderId="54" xfId="1" applyNumberFormat="1" applyFont="1" applyFill="1" applyBorder="1" applyAlignment="1" applyProtection="1">
      <alignment horizontal="center"/>
      <protection locked="0"/>
    </xf>
    <xf numFmtId="1" fontId="2" fillId="2" borderId="0" xfId="1" applyNumberFormat="1" applyFill="1" applyBorder="1" applyProtection="1"/>
    <xf numFmtId="0" fontId="12" fillId="2" borderId="0" xfId="1" applyFont="1" applyFill="1" applyBorder="1" applyAlignment="1" applyProtection="1">
      <alignment horizontal="center" wrapText="1"/>
    </xf>
    <xf numFmtId="1" fontId="9" fillId="2" borderId="37" xfId="1" applyNumberFormat="1" applyFont="1" applyFill="1" applyBorder="1" applyAlignment="1" applyProtection="1">
      <alignment horizontal="left" vertical="center"/>
      <protection locked="0"/>
    </xf>
    <xf numFmtId="1" fontId="9" fillId="2" borderId="39" xfId="1" applyNumberFormat="1" applyFont="1" applyFill="1" applyBorder="1" applyAlignment="1" applyProtection="1">
      <alignment horizontal="left" vertical="center"/>
      <protection locked="0"/>
    </xf>
    <xf numFmtId="49" fontId="12" fillId="2" borderId="10" xfId="1" applyNumberFormat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vertical="center"/>
      <protection locked="0"/>
    </xf>
    <xf numFmtId="0" fontId="8" fillId="0" borderId="80" xfId="1" applyFont="1" applyBorder="1" applyAlignment="1" applyProtection="1">
      <alignment horizontal="center" vertical="center" wrapText="1"/>
      <protection locked="0"/>
    </xf>
    <xf numFmtId="49" fontId="8" fillId="0" borderId="53" xfId="1" applyNumberFormat="1" applyFont="1" applyBorder="1" applyAlignment="1" applyProtection="1">
      <alignment horizontal="center" vertical="center" wrapText="1"/>
      <protection locked="0"/>
    </xf>
    <xf numFmtId="1" fontId="37" fillId="5" borderId="40" xfId="1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1" applyNumberFormat="1" applyFont="1" applyFill="1" applyBorder="1" applyProtection="1">
      <protection locked="0"/>
    </xf>
    <xf numFmtId="0" fontId="40" fillId="2" borderId="6" xfId="1" applyFont="1" applyFill="1" applyBorder="1" applyAlignment="1" applyProtection="1">
      <alignment horizontal="center" vertical="center"/>
      <protection locked="0"/>
    </xf>
    <xf numFmtId="2" fontId="21" fillId="5" borderId="62" xfId="1" applyNumberFormat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wrapText="1"/>
      <protection locked="0"/>
    </xf>
    <xf numFmtId="49" fontId="16" fillId="2" borderId="0" xfId="1" applyNumberFormat="1" applyFont="1" applyFill="1" applyAlignment="1" applyProtection="1">
      <alignment horizontal="center"/>
      <protection locked="0"/>
    </xf>
    <xf numFmtId="9" fontId="20" fillId="0" borderId="0" xfId="8" applyFont="1" applyFill="1" applyBorder="1" applyAlignment="1" applyProtection="1">
      <alignment horizontal="center"/>
    </xf>
    <xf numFmtId="2" fontId="16" fillId="2" borderId="0" xfId="1" applyNumberFormat="1" applyFont="1" applyFill="1" applyBorder="1" applyAlignment="1" applyProtection="1">
      <alignment horizontal="center"/>
      <protection locked="0"/>
    </xf>
    <xf numFmtId="9" fontId="20" fillId="2" borderId="0" xfId="8" applyFont="1" applyFill="1" applyBorder="1" applyAlignment="1" applyProtection="1">
      <alignment horizontal="center"/>
    </xf>
    <xf numFmtId="166" fontId="20" fillId="2" borderId="0" xfId="1" applyNumberFormat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wrapText="1"/>
      <protection locked="0"/>
    </xf>
    <xf numFmtId="49" fontId="12" fillId="2" borderId="0" xfId="1" applyNumberFormat="1" applyFont="1" applyFill="1" applyBorder="1" applyAlignment="1" applyProtection="1">
      <alignment horizontal="center"/>
      <protection locked="0"/>
    </xf>
    <xf numFmtId="0" fontId="25" fillId="2" borderId="18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 wrapText="1"/>
      <protection locked="0"/>
    </xf>
    <xf numFmtId="0" fontId="25" fillId="2" borderId="29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left" vertical="center" wrapText="1"/>
      <protection locked="0"/>
    </xf>
    <xf numFmtId="2" fontId="26" fillId="2" borderId="0" xfId="1" applyNumberFormat="1" applyFont="1" applyFill="1" applyBorder="1" applyProtection="1">
      <protection locked="0"/>
    </xf>
    <xf numFmtId="0" fontId="20" fillId="2" borderId="0" xfId="1" applyFont="1" applyFill="1" applyBorder="1" applyAlignment="1" applyProtection="1">
      <alignment horizontal="center"/>
    </xf>
    <xf numFmtId="2" fontId="28" fillId="2" borderId="0" xfId="1" applyNumberFormat="1" applyFont="1" applyFill="1" applyBorder="1" applyAlignment="1" applyProtection="1">
      <alignment horizontal="center"/>
    </xf>
    <xf numFmtId="1" fontId="16" fillId="2" borderId="0" xfId="1" applyNumberFormat="1" applyFont="1" applyFill="1" applyBorder="1" applyProtection="1">
      <protection locked="0"/>
    </xf>
    <xf numFmtId="0" fontId="2" fillId="0" borderId="0" xfId="1" applyBorder="1" applyAlignment="1"/>
    <xf numFmtId="49" fontId="12" fillId="2" borderId="0" xfId="1" applyNumberFormat="1" applyFont="1" applyFill="1" applyBorder="1" applyAlignment="1" applyProtection="1">
      <alignment horizontal="left" wrapText="1"/>
      <protection locked="0"/>
    </xf>
    <xf numFmtId="49" fontId="2" fillId="2" borderId="0" xfId="1" applyNumberFormat="1" applyFill="1" applyAlignment="1">
      <alignment horizontal="left" wrapText="1"/>
    </xf>
    <xf numFmtId="49" fontId="12" fillId="2" borderId="0" xfId="1" applyNumberFormat="1" applyFont="1" applyFill="1" applyAlignment="1" applyProtection="1">
      <alignment horizontal="center"/>
      <protection locked="0"/>
    </xf>
    <xf numFmtId="0" fontId="2" fillId="7" borderId="0" xfId="1" applyFont="1" applyFill="1" applyBorder="1" applyAlignment="1">
      <alignment horizontal="center" vertical="center"/>
    </xf>
    <xf numFmtId="0" fontId="2" fillId="7" borderId="0" xfId="1" applyFont="1" applyFill="1" applyBorder="1"/>
    <xf numFmtId="0" fontId="17" fillId="7" borderId="0" xfId="1" applyFont="1" applyFill="1" applyBorder="1" applyAlignment="1" applyProtection="1">
      <alignment vertical="center"/>
      <protection locked="0"/>
    </xf>
    <xf numFmtId="0" fontId="27" fillId="7" borderId="0" xfId="1" applyFont="1" applyFill="1" applyBorder="1" applyAlignment="1">
      <alignment vertical="center"/>
    </xf>
    <xf numFmtId="0" fontId="41" fillId="7" borderId="55" xfId="1" applyFont="1" applyFill="1" applyBorder="1" applyAlignment="1">
      <alignment vertical="center" wrapText="1"/>
    </xf>
    <xf numFmtId="0" fontId="41" fillId="7" borderId="57" xfId="1" applyFont="1" applyFill="1" applyBorder="1" applyAlignment="1">
      <alignment vertical="center" wrapText="1"/>
    </xf>
    <xf numFmtId="0" fontId="25" fillId="7" borderId="0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>
      <alignment horizontal="center" vertical="center" wrapText="1"/>
    </xf>
    <xf numFmtId="0" fontId="43" fillId="10" borderId="4" xfId="1" applyFont="1" applyFill="1" applyBorder="1" applyAlignment="1">
      <alignment horizontal="left" vertical="center"/>
    </xf>
    <xf numFmtId="0" fontId="2" fillId="1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2" fontId="9" fillId="2" borderId="37" xfId="1" applyNumberFormat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vertical="center"/>
      <protection locked="0"/>
    </xf>
    <xf numFmtId="1" fontId="9" fillId="2" borderId="38" xfId="1" applyNumberFormat="1" applyFont="1" applyFill="1" applyBorder="1" applyAlignment="1" applyProtection="1">
      <alignment vertical="center"/>
      <protection locked="0"/>
    </xf>
    <xf numFmtId="49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2" fontId="12" fillId="4" borderId="6" xfId="1" applyNumberFormat="1" applyFont="1" applyFill="1" applyBorder="1" applyAlignment="1" applyProtection="1">
      <alignment horizontal="center" vertical="center"/>
      <protection locked="0"/>
    </xf>
    <xf numFmtId="2" fontId="12" fillId="3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41" xfId="1" applyNumberFormat="1" applyFont="1" applyFill="1" applyBorder="1" applyAlignment="1" applyProtection="1">
      <alignment horizontal="center" vertical="center"/>
      <protection locked="0"/>
    </xf>
    <xf numFmtId="0" fontId="40" fillId="2" borderId="6" xfId="1" applyFont="1" applyFill="1" applyBorder="1" applyAlignment="1" applyProtection="1">
      <alignment horizontal="left" vertical="center"/>
      <protection locked="0"/>
    </xf>
    <xf numFmtId="1" fontId="12" fillId="0" borderId="36" xfId="1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horizontal="left" vertical="center" wrapText="1"/>
    </xf>
    <xf numFmtId="1" fontId="12" fillId="6" borderId="39" xfId="1" applyNumberFormat="1" applyFont="1" applyFill="1" applyBorder="1" applyAlignment="1" applyProtection="1">
      <alignment horizontal="center" wrapText="1"/>
    </xf>
    <xf numFmtId="2" fontId="12" fillId="0" borderId="6" xfId="1" applyNumberFormat="1" applyFont="1" applyFill="1" applyBorder="1" applyAlignment="1" applyProtection="1">
      <alignment horizontal="center" vertical="center"/>
      <protection locked="0"/>
    </xf>
    <xf numFmtId="2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12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36" xfId="1" applyFont="1" applyFill="1" applyBorder="1" applyAlignment="1" applyProtection="1">
      <alignment horizontal="center" vertical="center" wrapText="1"/>
      <protection locked="0"/>
    </xf>
    <xf numFmtId="0" fontId="27" fillId="6" borderId="6" xfId="1" applyFont="1" applyFill="1" applyBorder="1" applyAlignment="1" applyProtection="1">
      <alignment horizontal="center" vertical="center" wrapText="1"/>
    </xf>
    <xf numFmtId="0" fontId="44" fillId="0" borderId="0" xfId="0" applyFont="1"/>
    <xf numFmtId="165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45" fillId="7" borderId="53" xfId="1" applyFont="1" applyFill="1" applyBorder="1" applyAlignment="1">
      <alignment horizontal="center" wrapText="1"/>
    </xf>
    <xf numFmtId="0" fontId="27" fillId="7" borderId="80" xfId="1" applyFont="1" applyFill="1" applyBorder="1" applyAlignment="1">
      <alignment horizontal="center" vertical="center" wrapText="1"/>
    </xf>
    <xf numFmtId="0" fontId="27" fillId="7" borderId="60" xfId="1" applyFont="1" applyFill="1" applyBorder="1" applyAlignment="1">
      <alignment horizontal="center" vertical="center" wrapText="1"/>
    </xf>
    <xf numFmtId="0" fontId="45" fillId="7" borderId="58" xfId="1" applyFont="1" applyFill="1" applyBorder="1" applyAlignment="1">
      <alignment vertical="center" wrapText="1"/>
    </xf>
    <xf numFmtId="0" fontId="27" fillId="7" borderId="68" xfId="1" applyFont="1" applyFill="1" applyBorder="1" applyAlignment="1">
      <alignment horizontal="center" vertical="center"/>
    </xf>
    <xf numFmtId="0" fontId="27" fillId="7" borderId="56" xfId="1" applyFont="1" applyFill="1" applyBorder="1" applyAlignment="1">
      <alignment horizontal="center" vertical="center"/>
    </xf>
    <xf numFmtId="0" fontId="27" fillId="0" borderId="41" xfId="1" applyFont="1" applyFill="1" applyBorder="1" applyAlignment="1" applyProtection="1">
      <alignment vertical="center" wrapText="1"/>
    </xf>
    <xf numFmtId="1" fontId="27" fillId="0" borderId="41" xfId="1" applyNumberFormat="1" applyFont="1" applyFill="1" applyBorder="1" applyAlignment="1" applyProtection="1">
      <alignment horizontal="center" vertical="center" wrapText="1"/>
    </xf>
    <xf numFmtId="0" fontId="27" fillId="0" borderId="41" xfId="1" applyFont="1" applyBorder="1" applyAlignment="1" applyProtection="1">
      <alignment horizontal="center" vertical="center" wrapText="1"/>
      <protection locked="0"/>
    </xf>
    <xf numFmtId="1" fontId="27" fillId="4" borderId="41" xfId="1" applyNumberFormat="1" applyFont="1" applyFill="1" applyBorder="1" applyAlignment="1" applyProtection="1">
      <alignment horizontal="center" vertical="center" wrapText="1"/>
    </xf>
    <xf numFmtId="1" fontId="19" fillId="5" borderId="41" xfId="1" applyNumberFormat="1" applyFont="1" applyFill="1" applyBorder="1" applyAlignment="1" applyProtection="1">
      <alignment horizontal="center" vertical="center" wrapText="1"/>
    </xf>
    <xf numFmtId="1" fontId="27" fillId="0" borderId="64" xfId="1" applyNumberFormat="1" applyFont="1" applyFill="1" applyBorder="1" applyAlignment="1" applyProtection="1">
      <alignment horizontal="center" vertical="center" wrapText="1"/>
    </xf>
    <xf numFmtId="0" fontId="27" fillId="6" borderId="39" xfId="1" applyFont="1" applyFill="1" applyBorder="1" applyAlignment="1" applyProtection="1">
      <alignment vertical="center" wrapText="1"/>
    </xf>
    <xf numFmtId="0" fontId="12" fillId="6" borderId="39" xfId="1" applyFont="1" applyFill="1" applyBorder="1" applyAlignment="1" applyProtection="1">
      <alignment vertical="center" wrapText="1"/>
    </xf>
    <xf numFmtId="2" fontId="12" fillId="0" borderId="50" xfId="1" applyNumberFormat="1" applyFont="1" applyFill="1" applyBorder="1" applyAlignment="1" applyProtection="1">
      <alignment horizontal="center" vertical="center"/>
      <protection locked="0"/>
    </xf>
    <xf numFmtId="2" fontId="21" fillId="5" borderId="51" xfId="1" applyNumberFormat="1" applyFont="1" applyFill="1" applyBorder="1" applyAlignment="1" applyProtection="1">
      <alignment horizontal="center" vertical="center"/>
      <protection locked="0"/>
    </xf>
    <xf numFmtId="165" fontId="12" fillId="6" borderId="8" xfId="1" applyNumberFormat="1" applyFont="1" applyFill="1" applyBorder="1" applyAlignment="1" applyProtection="1">
      <alignment horizontal="center" vertical="center" wrapText="1"/>
    </xf>
    <xf numFmtId="2" fontId="12" fillId="3" borderId="6" xfId="1" applyNumberFormat="1" applyFont="1" applyFill="1" applyBorder="1" applyAlignment="1" applyProtection="1">
      <alignment horizontal="center" vertical="center"/>
    </xf>
    <xf numFmtId="49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8" xfId="1" applyFont="1" applyFill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27" fillId="2" borderId="6" xfId="1" applyFont="1" applyFill="1" applyBorder="1" applyAlignment="1" applyProtection="1">
      <alignment horizontal="center" vertical="center" wrapText="1"/>
      <protection locked="0"/>
    </xf>
    <xf numFmtId="49" fontId="1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2" fontId="12" fillId="4" borderId="58" xfId="1" applyNumberFormat="1" applyFont="1" applyFill="1" applyBorder="1" applyAlignment="1" applyProtection="1">
      <alignment horizontal="center" vertical="center"/>
      <protection locked="0"/>
    </xf>
    <xf numFmtId="2" fontId="12" fillId="0" borderId="58" xfId="1" applyNumberFormat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vertical="center" wrapText="1"/>
      <protection locked="0"/>
    </xf>
    <xf numFmtId="1" fontId="12" fillId="6" borderId="6" xfId="1" applyNumberFormat="1" applyFont="1" applyFill="1" applyBorder="1" applyAlignment="1" applyProtection="1">
      <alignment horizontal="center" vertical="center"/>
      <protection locked="0"/>
    </xf>
    <xf numFmtId="1" fontId="12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left" vertical="center" wrapText="1"/>
    </xf>
    <xf numFmtId="0" fontId="12" fillId="6" borderId="6" xfId="1" applyFont="1" applyFill="1" applyBorder="1" applyAlignment="1" applyProtection="1">
      <alignment vertical="center" wrapText="1"/>
      <protection locked="0"/>
    </xf>
    <xf numFmtId="0" fontId="12" fillId="6" borderId="6" xfId="1" applyFont="1" applyFill="1" applyBorder="1" applyAlignment="1" applyProtection="1">
      <alignment horizontal="left" vertical="center" wrapText="1"/>
    </xf>
    <xf numFmtId="1" fontId="12" fillId="6" borderId="6" xfId="1" applyNumberFormat="1" applyFont="1" applyFill="1" applyBorder="1" applyAlignment="1" applyProtection="1">
      <alignment horizontal="center"/>
    </xf>
    <xf numFmtId="0" fontId="12" fillId="6" borderId="39" xfId="1" applyFont="1" applyFill="1" applyBorder="1" applyAlignment="1" applyProtection="1">
      <alignment horizontal="center" vertical="center"/>
    </xf>
    <xf numFmtId="0" fontId="12" fillId="0" borderId="61" xfId="1" applyFont="1" applyFill="1" applyBorder="1" applyAlignment="1" applyProtection="1">
      <alignment horizontal="center" vertical="center"/>
    </xf>
    <xf numFmtId="0" fontId="12" fillId="0" borderId="58" xfId="1" applyFont="1" applyFill="1" applyBorder="1" applyAlignment="1" applyProtection="1">
      <alignment horizontal="center" vertical="center"/>
      <protection locked="0"/>
    </xf>
    <xf numFmtId="2" fontId="21" fillId="5" borderId="58" xfId="1" applyNumberFormat="1" applyFont="1" applyFill="1" applyBorder="1" applyAlignment="1" applyProtection="1">
      <alignment horizontal="center" vertical="center"/>
      <protection locked="0"/>
    </xf>
    <xf numFmtId="0" fontId="46" fillId="0" borderId="0" xfId="3" applyFont="1" applyBorder="1" applyProtection="1"/>
    <xf numFmtId="0" fontId="8" fillId="0" borderId="38" xfId="1" applyFont="1" applyFill="1" applyBorder="1" applyAlignment="1" applyProtection="1">
      <alignment horizontal="right"/>
    </xf>
    <xf numFmtId="0" fontId="47" fillId="0" borderId="0" xfId="3" applyFont="1" applyBorder="1" applyProtection="1"/>
    <xf numFmtId="0" fontId="5" fillId="0" borderId="4" xfId="2" applyBorder="1" applyAlignment="1" applyProtection="1">
      <alignment vertical="center"/>
    </xf>
    <xf numFmtId="0" fontId="2" fillId="0" borderId="1" xfId="1" applyBorder="1" applyProtection="1"/>
    <xf numFmtId="0" fontId="6" fillId="0" borderId="9" xfId="2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2" fillId="0" borderId="2" xfId="1" applyBorder="1" applyAlignment="1" applyProtection="1"/>
    <xf numFmtId="0" fontId="4" fillId="0" borderId="4" xfId="1" applyFont="1" applyBorder="1" applyAlignment="1" applyProtection="1">
      <alignment vertical="center"/>
    </xf>
    <xf numFmtId="0" fontId="2" fillId="10" borderId="45" xfId="1" applyFont="1" applyFill="1" applyBorder="1" applyAlignment="1">
      <alignment horizontal="center" vertical="center"/>
    </xf>
    <xf numFmtId="0" fontId="43" fillId="10" borderId="49" xfId="1" applyFont="1" applyFill="1" applyBorder="1" applyAlignment="1">
      <alignment horizontal="left" vertical="center"/>
    </xf>
    <xf numFmtId="0" fontId="2" fillId="10" borderId="73" xfId="1" applyFont="1" applyFill="1" applyBorder="1" applyAlignment="1">
      <alignment horizontal="center" vertical="center"/>
    </xf>
    <xf numFmtId="0" fontId="2" fillId="10" borderId="85" xfId="1" applyFont="1" applyFill="1" applyBorder="1" applyAlignment="1">
      <alignment horizontal="center" vertical="center"/>
    </xf>
    <xf numFmtId="0" fontId="43" fillId="10" borderId="74" xfId="1" applyFont="1" applyFill="1" applyBorder="1" applyAlignment="1">
      <alignment horizontal="left" vertical="center"/>
    </xf>
    <xf numFmtId="49" fontId="2" fillId="0" borderId="6" xfId="1" applyNumberFormat="1" applyFont="1" applyFill="1" applyBorder="1" applyAlignment="1" applyProtection="1">
      <alignment horizontal="left" vertical="center" wrapText="1"/>
      <protection locked="0"/>
    </xf>
    <xf numFmtId="2" fontId="12" fillId="4" borderId="36" xfId="1" applyNumberFormat="1" applyFont="1" applyFill="1" applyBorder="1" applyAlignment="1" applyProtection="1">
      <alignment horizontal="center" vertical="center"/>
      <protection locked="0"/>
    </xf>
    <xf numFmtId="2" fontId="21" fillId="5" borderId="36" xfId="1" applyNumberFormat="1" applyFont="1" applyFill="1" applyBorder="1" applyAlignment="1" applyProtection="1">
      <alignment horizontal="center" vertical="center"/>
      <protection locked="0"/>
    </xf>
    <xf numFmtId="2" fontId="12" fillId="0" borderId="36" xfId="1" applyNumberFormat="1" applyFont="1" applyFill="1" applyBorder="1" applyAlignment="1" applyProtection="1">
      <alignment horizontal="center" vertical="center"/>
      <protection locked="0"/>
    </xf>
    <xf numFmtId="2" fontId="12" fillId="0" borderId="48" xfId="1" applyNumberFormat="1" applyFont="1" applyFill="1" applyBorder="1" applyAlignment="1" applyProtection="1">
      <alignment horizontal="center" vertical="center"/>
      <protection locked="0"/>
    </xf>
    <xf numFmtId="0" fontId="25" fillId="6" borderId="6" xfId="0" applyFont="1" applyFill="1" applyBorder="1" applyAlignment="1" applyProtection="1">
      <alignment horizontal="center" vertical="center" wrapText="1"/>
    </xf>
    <xf numFmtId="0" fontId="9" fillId="6" borderId="6" xfId="0" applyFont="1" applyFill="1" applyBorder="1" applyAlignment="1" applyProtection="1">
      <alignment horizontal="center" vertical="center" wrapText="1"/>
    </xf>
    <xf numFmtId="0" fontId="2" fillId="7" borderId="62" xfId="1" applyFont="1" applyFill="1" applyBorder="1" applyAlignment="1">
      <alignment horizontal="center" vertical="center"/>
    </xf>
    <xf numFmtId="0" fontId="2" fillId="7" borderId="63" xfId="1" applyFont="1" applyFill="1" applyBorder="1" applyAlignment="1">
      <alignment horizontal="center" vertical="center" wrapText="1"/>
    </xf>
    <xf numFmtId="0" fontId="2" fillId="7" borderId="61" xfId="1" applyFont="1" applyFill="1" applyBorder="1" applyAlignment="1">
      <alignment horizontal="center" vertical="center" wrapText="1"/>
    </xf>
    <xf numFmtId="0" fontId="2" fillId="7" borderId="62" xfId="1" applyFont="1" applyFill="1" applyBorder="1" applyAlignment="1">
      <alignment horizontal="center" vertical="center" wrapText="1"/>
    </xf>
    <xf numFmtId="0" fontId="45" fillId="7" borderId="80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10" fontId="2" fillId="0" borderId="36" xfId="1" applyNumberFormat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/>
    </xf>
    <xf numFmtId="0" fontId="2" fillId="0" borderId="48" xfId="1" applyFont="1" applyFill="1" applyBorder="1" applyAlignment="1">
      <alignment horizontal="center" vertical="center"/>
    </xf>
    <xf numFmtId="165" fontId="2" fillId="11" borderId="54" xfId="1" applyNumberFormat="1" applyFont="1" applyFill="1" applyBorder="1" applyAlignment="1">
      <alignment horizontal="center" vertical="center"/>
    </xf>
    <xf numFmtId="0" fontId="2" fillId="0" borderId="36" xfId="1" quotePrefix="1" applyFont="1" applyFill="1" applyBorder="1" applyAlignment="1">
      <alignment horizontal="center" vertical="center"/>
    </xf>
    <xf numFmtId="165" fontId="2" fillId="0" borderId="36" xfId="1" applyNumberFormat="1" applyFont="1" applyFill="1" applyBorder="1" applyAlignment="1">
      <alignment horizontal="center" vertical="center"/>
    </xf>
    <xf numFmtId="165" fontId="2" fillId="11" borderId="36" xfId="1" applyNumberFormat="1" applyFont="1" applyFill="1" applyBorder="1" applyAlignment="1">
      <alignment horizontal="center" vertical="center"/>
    </xf>
    <xf numFmtId="0" fontId="2" fillId="7" borderId="43" xfId="1" applyFont="1" applyFill="1" applyBorder="1" applyAlignment="1">
      <alignment horizontal="center" vertical="center"/>
    </xf>
    <xf numFmtId="0" fontId="2" fillId="7" borderId="64" xfId="1" applyFont="1" applyFill="1" applyBorder="1" applyAlignment="1">
      <alignment horizontal="center" vertical="center"/>
    </xf>
    <xf numFmtId="165" fontId="2" fillId="0" borderId="54" xfId="1" applyNumberFormat="1" applyFont="1" applyFill="1" applyBorder="1" applyAlignment="1">
      <alignment horizontal="center" vertical="center"/>
    </xf>
    <xf numFmtId="0" fontId="2" fillId="7" borderId="54" xfId="1" applyFont="1" applyFill="1" applyBorder="1" applyAlignment="1">
      <alignment horizontal="center" vertical="center"/>
    </xf>
    <xf numFmtId="0" fontId="2" fillId="7" borderId="48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50" xfId="1" applyFont="1" applyFill="1" applyBorder="1" applyAlignment="1">
      <alignment horizontal="center" vertical="center"/>
    </xf>
    <xf numFmtId="0" fontId="2" fillId="0" borderId="62" xfId="1" applyFont="1" applyFill="1" applyBorder="1" applyAlignment="1">
      <alignment horizontal="center" vertical="center"/>
    </xf>
    <xf numFmtId="0" fontId="2" fillId="0" borderId="63" xfId="1" applyFont="1" applyFill="1" applyBorder="1" applyAlignment="1">
      <alignment horizontal="center" vertical="center"/>
    </xf>
    <xf numFmtId="165" fontId="2" fillId="0" borderId="61" xfId="1" applyNumberFormat="1" applyFont="1" applyFill="1" applyBorder="1" applyAlignment="1">
      <alignment horizontal="center" vertical="center"/>
    </xf>
    <xf numFmtId="165" fontId="2" fillId="0" borderId="62" xfId="1" applyNumberFormat="1" applyFont="1" applyFill="1" applyBorder="1" applyAlignment="1">
      <alignment horizontal="center" vertical="center"/>
    </xf>
    <xf numFmtId="0" fontId="2" fillId="7" borderId="61" xfId="1" applyFont="1" applyFill="1" applyBorder="1" applyAlignment="1">
      <alignment horizontal="center" vertical="center"/>
    </xf>
    <xf numFmtId="0" fontId="2" fillId="7" borderId="63" xfId="1" applyFont="1" applyFill="1" applyBorder="1" applyAlignment="1">
      <alignment horizontal="center" vertical="center"/>
    </xf>
    <xf numFmtId="0" fontId="2" fillId="12" borderId="62" xfId="1" applyFont="1" applyFill="1" applyBorder="1" applyAlignment="1">
      <alignment horizontal="center" vertical="center" wrapText="1"/>
    </xf>
    <xf numFmtId="0" fontId="2" fillId="12" borderId="62" xfId="1" applyFont="1" applyFill="1" applyBorder="1" applyAlignment="1">
      <alignment horizontal="center" vertical="center"/>
    </xf>
    <xf numFmtId="0" fontId="2" fillId="11" borderId="36" xfId="1" quotePrefix="1" applyFont="1" applyFill="1" applyBorder="1" applyAlignment="1">
      <alignment horizontal="center" vertical="center" wrapText="1"/>
    </xf>
    <xf numFmtId="165" fontId="2" fillId="11" borderId="6" xfId="1" applyNumberFormat="1" applyFont="1" applyFill="1" applyBorder="1" applyAlignment="1">
      <alignment horizontal="center" vertical="center"/>
    </xf>
    <xf numFmtId="0" fontId="2" fillId="11" borderId="58" xfId="1" quotePrefix="1" applyFont="1" applyFill="1" applyBorder="1" applyAlignment="1">
      <alignment horizontal="center" vertical="center" wrapText="1"/>
    </xf>
    <xf numFmtId="165" fontId="2" fillId="11" borderId="62" xfId="1" applyNumberFormat="1" applyFont="1" applyFill="1" applyBorder="1" applyAlignment="1">
      <alignment horizontal="center" vertical="center"/>
    </xf>
    <xf numFmtId="0" fontId="27" fillId="12" borderId="60" xfId="1" applyFont="1" applyFill="1" applyBorder="1" applyAlignment="1">
      <alignment horizontal="center" vertical="center" wrapText="1"/>
    </xf>
    <xf numFmtId="0" fontId="2" fillId="12" borderId="63" xfId="1" applyFont="1" applyFill="1" applyBorder="1" applyAlignment="1">
      <alignment horizontal="center" vertical="center"/>
    </xf>
    <xf numFmtId="0" fontId="2" fillId="12" borderId="68" xfId="1" applyFont="1" applyFill="1" applyBorder="1" applyAlignment="1">
      <alignment horizontal="center" vertical="center" wrapText="1"/>
    </xf>
    <xf numFmtId="0" fontId="2" fillId="12" borderId="51" xfId="1" applyFont="1" applyFill="1" applyBorder="1" applyAlignment="1">
      <alignment horizontal="center" vertical="center" wrapText="1"/>
    </xf>
    <xf numFmtId="0" fontId="2" fillId="12" borderId="51" xfId="1" applyFont="1" applyFill="1" applyBorder="1" applyAlignment="1">
      <alignment horizontal="center" vertical="center"/>
    </xf>
    <xf numFmtId="0" fontId="2" fillId="12" borderId="56" xfId="1" applyFont="1" applyFill="1" applyBorder="1" applyAlignment="1">
      <alignment horizontal="center" vertical="center"/>
    </xf>
    <xf numFmtId="0" fontId="2" fillId="11" borderId="43" xfId="1" quotePrefix="1" applyFont="1" applyFill="1" applyBorder="1" applyAlignment="1">
      <alignment horizontal="center" vertical="center" wrapText="1"/>
    </xf>
    <xf numFmtId="0" fontId="2" fillId="11" borderId="41" xfId="1" quotePrefix="1" applyFont="1" applyFill="1" applyBorder="1" applyAlignment="1">
      <alignment horizontal="center" vertical="center" wrapText="1"/>
    </xf>
    <xf numFmtId="0" fontId="2" fillId="11" borderId="54" xfId="1" quotePrefix="1" applyFont="1" applyFill="1" applyBorder="1" applyAlignment="1">
      <alignment horizontal="center" vertical="center" wrapText="1"/>
    </xf>
    <xf numFmtId="0" fontId="2" fillId="11" borderId="8" xfId="1" quotePrefix="1" applyFont="1" applyFill="1" applyBorder="1" applyAlignment="1">
      <alignment horizontal="center" vertical="center" wrapText="1"/>
    </xf>
    <xf numFmtId="0" fontId="2" fillId="11" borderId="6" xfId="1" quotePrefix="1" applyFont="1" applyFill="1" applyBorder="1" applyAlignment="1">
      <alignment horizontal="center" vertical="center" wrapText="1"/>
    </xf>
    <xf numFmtId="0" fontId="2" fillId="11" borderId="61" xfId="1" quotePrefix="1" applyFont="1" applyFill="1" applyBorder="1" applyAlignment="1">
      <alignment horizontal="center" vertical="center" wrapText="1"/>
    </xf>
    <xf numFmtId="0" fontId="2" fillId="11" borderId="62" xfId="1" quotePrefix="1" applyFont="1" applyFill="1" applyBorder="1" applyAlignment="1">
      <alignment horizontal="center" vertical="center" wrapText="1"/>
    </xf>
    <xf numFmtId="1" fontId="2" fillId="11" borderId="41" xfId="1" applyNumberFormat="1" applyFont="1" applyFill="1" applyBorder="1" applyAlignment="1">
      <alignment horizontal="center" vertical="center"/>
    </xf>
    <xf numFmtId="1" fontId="2" fillId="11" borderId="36" xfId="1" applyNumberFormat="1" applyFont="1" applyFill="1" applyBorder="1" applyAlignment="1">
      <alignment horizontal="center" vertical="center"/>
    </xf>
    <xf numFmtId="1" fontId="2" fillId="11" borderId="6" xfId="1" applyNumberFormat="1" applyFont="1" applyFill="1" applyBorder="1" applyAlignment="1">
      <alignment horizontal="center" vertical="center"/>
    </xf>
    <xf numFmtId="1" fontId="2" fillId="11" borderId="62" xfId="1" applyNumberFormat="1" applyFont="1" applyFill="1" applyBorder="1" applyAlignment="1">
      <alignment horizontal="center" vertical="center"/>
    </xf>
    <xf numFmtId="1" fontId="2" fillId="11" borderId="69" xfId="1" applyNumberFormat="1" applyFont="1" applyFill="1" applyBorder="1" applyAlignment="1">
      <alignment horizontal="center" vertical="center"/>
    </xf>
    <xf numFmtId="1" fontId="2" fillId="11" borderId="29" xfId="1" applyNumberFormat="1" applyFont="1" applyFill="1" applyBorder="1" applyAlignment="1">
      <alignment horizontal="center" vertical="center"/>
    </xf>
    <xf numFmtId="1" fontId="2" fillId="11" borderId="74" xfId="1" applyNumberFormat="1" applyFont="1" applyFill="1" applyBorder="1" applyAlignment="1">
      <alignment horizontal="center" vertical="center"/>
    </xf>
    <xf numFmtId="1" fontId="2" fillId="11" borderId="81" xfId="1" applyNumberFormat="1" applyFont="1" applyFill="1" applyBorder="1" applyAlignment="1">
      <alignment horizontal="center" vertical="center"/>
    </xf>
    <xf numFmtId="0" fontId="2" fillId="2" borderId="39" xfId="1" applyFont="1" applyFill="1" applyBorder="1" applyAlignment="1" applyProtection="1">
      <alignment vertical="center"/>
      <protection locked="0"/>
    </xf>
    <xf numFmtId="2" fontId="2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39" xfId="1" applyFont="1" applyFill="1" applyBorder="1" applyAlignment="1" applyProtection="1">
      <alignment horizontal="center" vertical="center" wrapText="1"/>
    </xf>
    <xf numFmtId="165" fontId="2" fillId="0" borderId="50" xfId="1" applyNumberFormat="1" applyFont="1" applyFill="1" applyBorder="1" applyAlignment="1" applyProtection="1">
      <alignment horizontal="center" vertical="center"/>
      <protection locked="0"/>
    </xf>
    <xf numFmtId="165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3" xfId="1" applyNumberFormat="1" applyFont="1" applyFill="1" applyBorder="1" applyAlignment="1" applyProtection="1">
      <alignment horizontal="center" vertical="center"/>
      <protection locked="0"/>
    </xf>
    <xf numFmtId="2" fontId="2" fillId="0" borderId="41" xfId="1" applyNumberFormat="1" applyFont="1" applyFill="1" applyBorder="1" applyAlignment="1" applyProtection="1">
      <alignment horizontal="center" vertical="center"/>
      <protection locked="0"/>
    </xf>
    <xf numFmtId="2" fontId="2" fillId="0" borderId="64" xfId="1" applyNumberFormat="1" applyFont="1" applyFill="1" applyBorder="1" applyAlignment="1" applyProtection="1">
      <alignment horizontal="center" vertical="center"/>
      <protection locked="0"/>
    </xf>
    <xf numFmtId="2" fontId="2" fillId="0" borderId="50" xfId="1" applyNumberFormat="1" applyFont="1" applyFill="1" applyBorder="1" applyAlignment="1" applyProtection="1">
      <alignment horizontal="center" vertical="center"/>
      <protection locked="0"/>
    </xf>
    <xf numFmtId="2" fontId="2" fillId="3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62" xfId="1" applyNumberFormat="1" applyFont="1" applyFill="1" applyBorder="1" applyAlignment="1" applyProtection="1">
      <alignment horizontal="center" vertical="center"/>
      <protection locked="0"/>
    </xf>
    <xf numFmtId="165" fontId="2" fillId="3" borderId="64" xfId="1" applyNumberFormat="1" applyFont="1" applyFill="1" applyBorder="1" applyAlignment="1" applyProtection="1">
      <alignment horizontal="center" vertical="center"/>
      <protection locked="0"/>
    </xf>
    <xf numFmtId="165" fontId="2" fillId="3" borderId="62" xfId="1" applyNumberFormat="1" applyFont="1" applyFill="1" applyBorder="1" applyAlignment="1" applyProtection="1">
      <alignment horizontal="center" vertical="center"/>
      <protection locked="0"/>
    </xf>
    <xf numFmtId="9" fontId="2" fillId="3" borderId="36" xfId="8" applyFont="1" applyFill="1" applyBorder="1" applyAlignment="1" applyProtection="1">
      <alignment horizontal="center" vertical="center"/>
      <protection locked="0"/>
    </xf>
    <xf numFmtId="9" fontId="2" fillId="3" borderId="58" xfId="8" applyFont="1" applyFill="1" applyBorder="1" applyAlignment="1" applyProtection="1">
      <alignment horizontal="center" vertical="center"/>
      <protection locked="0"/>
    </xf>
    <xf numFmtId="9" fontId="2" fillId="3" borderId="59" xfId="8" applyFont="1" applyFill="1" applyBorder="1" applyAlignment="1" applyProtection="1">
      <alignment horizontal="center" vertical="center"/>
      <protection locked="0"/>
    </xf>
    <xf numFmtId="2" fontId="2" fillId="0" borderId="6" xfId="10" applyNumberFormat="1" applyFont="1" applyFill="1" applyBorder="1" applyAlignment="1" applyProtection="1">
      <alignment horizontal="center" vertical="center"/>
      <protection locked="0"/>
    </xf>
    <xf numFmtId="2" fontId="2" fillId="0" borderId="74" xfId="10" applyNumberFormat="1" applyFont="1" applyFill="1" applyBorder="1" applyAlignment="1" applyProtection="1">
      <alignment horizontal="center" vertical="center"/>
      <protection locked="0"/>
    </xf>
    <xf numFmtId="2" fontId="2" fillId="0" borderId="50" xfId="10" applyNumberFormat="1" applyFont="1" applyFill="1" applyBorder="1" applyAlignment="1" applyProtection="1">
      <alignment horizontal="center" vertical="center"/>
      <protection locked="0"/>
    </xf>
    <xf numFmtId="2" fontId="2" fillId="0" borderId="51" xfId="10" applyNumberFormat="1" applyFont="1" applyFill="1" applyBorder="1" applyAlignment="1" applyProtection="1">
      <alignment horizontal="center" vertical="center"/>
      <protection locked="0"/>
    </xf>
    <xf numFmtId="2" fontId="2" fillId="0" borderId="18" xfId="10" applyNumberFormat="1" applyFont="1" applyFill="1" applyBorder="1" applyAlignment="1" applyProtection="1">
      <alignment horizontal="center" vertical="center"/>
      <protection locked="0"/>
    </xf>
    <xf numFmtId="2" fontId="2" fillId="0" borderId="56" xfId="10" applyNumberFormat="1" applyFont="1" applyFill="1" applyBorder="1" applyAlignment="1" applyProtection="1">
      <alignment horizontal="center" vertical="center"/>
      <protection locked="0"/>
    </xf>
    <xf numFmtId="2" fontId="12" fillId="0" borderId="6" xfId="7" applyNumberFormat="1" applyFont="1" applyFill="1" applyBorder="1" applyAlignment="1" applyProtection="1">
      <alignment horizontal="center" vertical="center"/>
      <protection locked="0"/>
    </xf>
    <xf numFmtId="0" fontId="12" fillId="0" borderId="36" xfId="4" applyFont="1" applyFill="1" applyBorder="1" applyAlignment="1" applyProtection="1">
      <alignment horizontal="center" vertical="center"/>
      <protection locked="0"/>
    </xf>
    <xf numFmtId="0" fontId="12" fillId="0" borderId="6" xfId="5" applyFont="1" applyFill="1" applyBorder="1" applyAlignment="1" applyProtection="1">
      <alignment horizontal="center" vertical="center"/>
      <protection locked="0"/>
    </xf>
    <xf numFmtId="2" fontId="12" fillId="0" borderId="6" xfId="6" applyNumberFormat="1" applyFont="1" applyFill="1" applyBorder="1" applyAlignment="1">
      <alignment horizontal="center" vertical="center"/>
    </xf>
    <xf numFmtId="0" fontId="27" fillId="2" borderId="0" xfId="1" applyFont="1" applyFill="1" applyBorder="1" applyAlignment="1" applyProtection="1">
      <alignment horizontal="center" vertical="center" wrapText="1"/>
      <protection locked="0"/>
    </xf>
    <xf numFmtId="0" fontId="12" fillId="0" borderId="6" xfId="4" applyFont="1" applyFill="1" applyBorder="1" applyAlignment="1" applyProtection="1">
      <alignment horizontal="center" vertical="center"/>
      <protection locked="0"/>
    </xf>
    <xf numFmtId="2" fontId="12" fillId="0" borderId="29" xfId="1" applyNumberFormat="1" applyFont="1" applyFill="1" applyBorder="1" applyAlignment="1" applyProtection="1">
      <alignment horizontal="center" vertical="center"/>
      <protection locked="0"/>
    </xf>
    <xf numFmtId="2" fontId="12" fillId="0" borderId="59" xfId="1" applyNumberFormat="1" applyFont="1" applyFill="1" applyBorder="1" applyAlignment="1" applyProtection="1">
      <alignment horizontal="center" vertical="center"/>
      <protection locked="0"/>
    </xf>
    <xf numFmtId="168" fontId="51" fillId="0" borderId="0" xfId="11"/>
    <xf numFmtId="168" fontId="53" fillId="13" borderId="0" xfId="12" applyFont="1" applyFill="1" applyAlignment="1"/>
    <xf numFmtId="168" fontId="52" fillId="13" borderId="0" xfId="12" applyFill="1"/>
    <xf numFmtId="168" fontId="52" fillId="13" borderId="0" xfId="12" applyFill="1" applyBorder="1"/>
    <xf numFmtId="168" fontId="45" fillId="13" borderId="0" xfId="12" applyFont="1" applyFill="1" applyBorder="1" applyAlignment="1" applyProtection="1">
      <alignment horizontal="right"/>
    </xf>
    <xf numFmtId="169" fontId="48" fillId="0" borderId="86" xfId="12" applyNumberFormat="1" applyFont="1" applyFill="1" applyBorder="1" applyAlignment="1" applyProtection="1">
      <alignment horizontal="left" vertical="center"/>
      <protection locked="0"/>
    </xf>
    <xf numFmtId="168" fontId="49" fillId="13" borderId="0" xfId="12" applyFont="1" applyFill="1"/>
    <xf numFmtId="166" fontId="52" fillId="13" borderId="0" xfId="12" applyNumberFormat="1" applyFont="1" applyFill="1"/>
    <xf numFmtId="169" fontId="52" fillId="13" borderId="87" xfId="12" applyNumberFormat="1" applyFont="1" applyFill="1" applyBorder="1"/>
    <xf numFmtId="169" fontId="54" fillId="13" borderId="87" xfId="12" applyNumberFormat="1" applyFont="1" applyFill="1" applyBorder="1"/>
    <xf numFmtId="0" fontId="55" fillId="0" borderId="0" xfId="13"/>
    <xf numFmtId="168" fontId="56" fillId="0" borderId="0" xfId="12" applyFont="1" applyFill="1" applyAlignment="1"/>
    <xf numFmtId="170" fontId="57" fillId="0" borderId="88" xfId="12" applyNumberFormat="1" applyFont="1" applyFill="1" applyBorder="1" applyAlignment="1" applyProtection="1">
      <alignment horizontal="center" vertical="center"/>
      <protection locked="0"/>
    </xf>
    <xf numFmtId="168" fontId="58" fillId="14" borderId="0" xfId="12" applyFont="1" applyFill="1"/>
    <xf numFmtId="168" fontId="59" fillId="13" borderId="0" xfId="12" applyFont="1" applyFill="1" applyBorder="1"/>
    <xf numFmtId="168" fontId="52" fillId="13" borderId="0" xfId="12" applyFont="1" applyFill="1" applyAlignment="1"/>
    <xf numFmtId="168" fontId="60" fillId="13" borderId="0" xfId="12" applyFont="1" applyFill="1"/>
    <xf numFmtId="168" fontId="52" fillId="13" borderId="0" xfId="12" applyFont="1" applyFill="1"/>
    <xf numFmtId="168" fontId="52" fillId="13" borderId="86" xfId="12" applyFont="1" applyFill="1" applyBorder="1"/>
    <xf numFmtId="168" fontId="52" fillId="13" borderId="0" xfId="12" applyFont="1" applyFill="1" applyBorder="1"/>
    <xf numFmtId="168" fontId="49" fillId="13" borderId="86" xfId="12" applyFont="1" applyFill="1" applyBorder="1" applyAlignment="1"/>
    <xf numFmtId="168" fontId="45" fillId="14" borderId="0" xfId="12" applyFont="1" applyFill="1" applyBorder="1" applyAlignment="1">
      <alignment wrapText="1"/>
    </xf>
    <xf numFmtId="168" fontId="54" fillId="13" borderId="0" xfId="12" applyFont="1" applyFill="1" applyBorder="1"/>
    <xf numFmtId="168" fontId="52" fillId="0" borderId="0" xfId="11" applyFont="1"/>
    <xf numFmtId="168" fontId="45" fillId="15" borderId="87" xfId="12" applyFont="1" applyFill="1" applyBorder="1" applyAlignment="1" applyProtection="1">
      <alignment horizontal="center" vertical="center" wrapText="1"/>
      <protection locked="0"/>
    </xf>
    <xf numFmtId="168" fontId="45" fillId="15" borderId="89" xfId="12" applyFont="1" applyFill="1" applyBorder="1" applyAlignment="1" applyProtection="1">
      <alignment vertical="center" wrapText="1"/>
    </xf>
    <xf numFmtId="168" fontId="45" fillId="15" borderId="87" xfId="12" applyFont="1" applyFill="1" applyBorder="1" applyAlignment="1" applyProtection="1">
      <alignment horizontal="left" vertical="center" wrapText="1"/>
    </xf>
    <xf numFmtId="168" fontId="45" fillId="15" borderId="87" xfId="12" applyFont="1" applyFill="1" applyBorder="1" applyAlignment="1" applyProtection="1">
      <alignment horizontal="center" vertical="center" wrapText="1"/>
    </xf>
    <xf numFmtId="168" fontId="45" fillId="15" borderId="88" xfId="12" applyFont="1" applyFill="1" applyBorder="1" applyAlignment="1" applyProtection="1">
      <alignment horizontal="center" vertical="center" wrapText="1"/>
    </xf>
    <xf numFmtId="168" fontId="45" fillId="15" borderId="87" xfId="12" applyFont="1" applyFill="1" applyBorder="1" applyAlignment="1" applyProtection="1">
      <alignment horizontal="center" wrapText="1"/>
    </xf>
    <xf numFmtId="168" fontId="45" fillId="15" borderId="89" xfId="12" applyFont="1" applyFill="1" applyBorder="1" applyAlignment="1" applyProtection="1">
      <alignment horizontal="center" wrapText="1"/>
    </xf>
    <xf numFmtId="168" fontId="45" fillId="15" borderId="90" xfId="12" applyFont="1" applyFill="1" applyBorder="1" applyAlignment="1" applyProtection="1">
      <alignment horizontal="center" vertical="center" wrapText="1"/>
    </xf>
    <xf numFmtId="168" fontId="45" fillId="15" borderId="86" xfId="12" applyFont="1" applyFill="1" applyBorder="1" applyAlignment="1" applyProtection="1">
      <alignment horizontal="center" vertical="center" wrapText="1"/>
    </xf>
    <xf numFmtId="168" fontId="45" fillId="15" borderId="87" xfId="12" applyFont="1" applyFill="1" applyBorder="1" applyAlignment="1">
      <alignment vertical="center" wrapText="1"/>
    </xf>
    <xf numFmtId="168" fontId="45" fillId="15" borderId="91" xfId="12" applyFont="1" applyFill="1" applyBorder="1" applyAlignment="1">
      <alignment vertical="center" wrapText="1"/>
    </xf>
    <xf numFmtId="168" fontId="61" fillId="0" borderId="92" xfId="12" applyFont="1" applyFill="1" applyBorder="1" applyAlignment="1">
      <alignment vertical="center" wrapText="1"/>
    </xf>
    <xf numFmtId="168" fontId="61" fillId="0" borderId="89" xfId="12" applyFont="1" applyFill="1" applyBorder="1" applyAlignment="1">
      <alignment vertical="center" wrapText="1"/>
    </xf>
    <xf numFmtId="168" fontId="52" fillId="13" borderId="0" xfId="12" applyFont="1" applyFill="1" applyBorder="1" applyAlignment="1">
      <alignment vertical="center" wrapText="1"/>
    </xf>
    <xf numFmtId="168" fontId="62" fillId="15" borderId="93" xfId="12" applyFont="1" applyFill="1" applyBorder="1" applyAlignment="1" applyProtection="1">
      <alignment horizontal="center" vertical="center" wrapText="1"/>
    </xf>
    <xf numFmtId="168" fontId="45" fillId="15" borderId="94" xfId="12" applyFont="1" applyFill="1" applyBorder="1" applyAlignment="1">
      <alignment vertical="center"/>
    </xf>
    <xf numFmtId="168" fontId="45" fillId="15" borderId="95" xfId="12" applyFont="1" applyFill="1" applyBorder="1" applyAlignment="1">
      <alignment wrapText="1"/>
    </xf>
    <xf numFmtId="168" fontId="45" fillId="15" borderId="95" xfId="12" applyFont="1" applyFill="1" applyBorder="1"/>
    <xf numFmtId="168" fontId="45" fillId="15" borderId="95" xfId="12" applyFont="1" applyFill="1" applyBorder="1" applyAlignment="1" applyProtection="1">
      <alignment horizontal="center" wrapText="1"/>
    </xf>
    <xf numFmtId="168" fontId="45" fillId="15" borderId="96" xfId="12" applyFont="1" applyFill="1" applyBorder="1" applyAlignment="1" applyProtection="1">
      <alignment horizontal="center" wrapText="1"/>
    </xf>
    <xf numFmtId="168" fontId="52" fillId="15" borderId="97" xfId="12" applyFont="1" applyFill="1" applyBorder="1"/>
    <xf numFmtId="168" fontId="52" fillId="15" borderId="98" xfId="12" applyFont="1" applyFill="1" applyBorder="1"/>
    <xf numFmtId="168" fontId="45" fillId="15" borderId="94" xfId="12" applyFont="1" applyFill="1" applyBorder="1" applyAlignment="1" applyProtection="1">
      <alignment horizontal="center" wrapText="1"/>
    </xf>
    <xf numFmtId="168" fontId="45" fillId="15" borderId="0" xfId="12" applyFont="1" applyFill="1" applyBorder="1"/>
    <xf numFmtId="168" fontId="52" fillId="15" borderId="0" xfId="12" applyFont="1" applyFill="1" applyBorder="1"/>
    <xf numFmtId="168" fontId="52" fillId="15" borderId="0" xfId="12" applyFill="1" applyBorder="1"/>
    <xf numFmtId="168" fontId="52" fillId="15" borderId="0" xfId="12" applyFont="1" applyFill="1" applyBorder="1" applyAlignment="1" applyProtection="1">
      <alignment horizontal="left" vertical="center"/>
    </xf>
    <xf numFmtId="168" fontId="52" fillId="15" borderId="98" xfId="12" applyFill="1" applyBorder="1"/>
    <xf numFmtId="168" fontId="52" fillId="0" borderId="97" xfId="12" applyFill="1" applyBorder="1"/>
    <xf numFmtId="168" fontId="52" fillId="0" borderId="0" xfId="12" applyFill="1" applyBorder="1"/>
    <xf numFmtId="168" fontId="52" fillId="0" borderId="98" xfId="12" applyFill="1" applyBorder="1"/>
    <xf numFmtId="168" fontId="57" fillId="15" borderId="99" xfId="12" applyFont="1" applyFill="1" applyBorder="1" applyAlignment="1" applyProtection="1">
      <alignment horizontal="center" vertical="center"/>
    </xf>
    <xf numFmtId="168" fontId="52" fillId="15" borderId="0" xfId="12" applyFont="1" applyFill="1" applyBorder="1" applyAlignment="1" applyProtection="1">
      <alignment vertical="center"/>
    </xf>
    <xf numFmtId="168" fontId="52" fillId="15" borderId="0" xfId="12" applyFont="1" applyFill="1" applyBorder="1" applyAlignment="1">
      <alignment wrapText="1"/>
    </xf>
    <xf numFmtId="168" fontId="60" fillId="15" borderId="0" xfId="12" applyFont="1" applyFill="1" applyBorder="1" applyAlignment="1" applyProtection="1">
      <alignment horizontal="center" wrapText="1"/>
    </xf>
    <xf numFmtId="168" fontId="45" fillId="15" borderId="0" xfId="12" applyFont="1" applyFill="1" applyBorder="1" applyAlignment="1" applyProtection="1">
      <alignment horizontal="center" wrapText="1"/>
    </xf>
    <xf numFmtId="168" fontId="45" fillId="15" borderId="98" xfId="12" applyFont="1" applyFill="1" applyBorder="1" applyAlignment="1" applyProtection="1">
      <alignment horizontal="center" wrapText="1"/>
    </xf>
    <xf numFmtId="168" fontId="63" fillId="15" borderId="97" xfId="12" applyFont="1" applyFill="1" applyBorder="1" applyAlignment="1" applyProtection="1">
      <alignment horizontal="left" wrapText="1"/>
    </xf>
    <xf numFmtId="168" fontId="45" fillId="15" borderId="98" xfId="12" applyFont="1" applyFill="1" applyBorder="1"/>
    <xf numFmtId="168" fontId="45" fillId="0" borderId="0" xfId="12" applyFont="1" applyFill="1" applyBorder="1"/>
    <xf numFmtId="168" fontId="45" fillId="0" borderId="100" xfId="12" applyFont="1" applyFill="1" applyBorder="1"/>
    <xf numFmtId="2" fontId="34" fillId="0" borderId="8" xfId="14" applyNumberFormat="1" applyFont="1" applyFill="1" applyBorder="1" applyAlignment="1" applyProtection="1">
      <alignment horizontal="center" vertical="center"/>
      <protection locked="0"/>
    </xf>
    <xf numFmtId="2" fontId="2" fillId="0" borderId="6" xfId="14" applyNumberFormat="1" applyFont="1" applyFill="1" applyBorder="1" applyAlignment="1" applyProtection="1">
      <alignment horizontal="center" vertical="center"/>
      <protection locked="0"/>
    </xf>
    <xf numFmtId="2" fontId="2" fillId="0" borderId="6" xfId="14" applyNumberFormat="1" applyFont="1" applyFill="1" applyBorder="1" applyAlignment="1" applyProtection="1">
      <alignment horizontal="center" vertical="center" wrapText="1"/>
      <protection locked="0"/>
    </xf>
    <xf numFmtId="2" fontId="2" fillId="3" borderId="6" xfId="14" applyNumberFormat="1" applyFont="1" applyFill="1" applyBorder="1" applyAlignment="1" applyProtection="1">
      <alignment horizontal="center" vertical="center"/>
      <protection locked="0"/>
    </xf>
    <xf numFmtId="2" fontId="2" fillId="3" borderId="50" xfId="14" applyNumberFormat="1" applyFont="1" applyFill="1" applyBorder="1" applyAlignment="1" applyProtection="1">
      <alignment horizontal="center" vertical="center"/>
      <protection locked="0"/>
    </xf>
    <xf numFmtId="2" fontId="2" fillId="11" borderId="8" xfId="14" applyNumberFormat="1" applyFont="1" applyFill="1" applyBorder="1" applyAlignment="1" applyProtection="1">
      <alignment horizontal="center" vertical="center"/>
      <protection locked="0"/>
    </xf>
    <xf numFmtId="2" fontId="2" fillId="11" borderId="73" xfId="14" applyNumberFormat="1" applyFont="1" applyFill="1" applyBorder="1" applyAlignment="1" applyProtection="1">
      <alignment horizontal="center" vertical="center"/>
      <protection locked="0"/>
    </xf>
    <xf numFmtId="2" fontId="2" fillId="0" borderId="8" xfId="14" applyNumberFormat="1" applyFont="1" applyBorder="1" applyAlignment="1">
      <alignment horizontal="left" vertical="center" wrapText="1"/>
    </xf>
    <xf numFmtId="2" fontId="2" fillId="0" borderId="6" xfId="14" applyNumberFormat="1" applyFont="1" applyBorder="1" applyAlignment="1">
      <alignment horizontal="center" vertical="center"/>
    </xf>
    <xf numFmtId="2" fontId="2" fillId="0" borderId="6" xfId="14" applyNumberFormat="1" applyFont="1" applyBorder="1" applyAlignment="1">
      <alignment horizontal="left" vertical="center"/>
    </xf>
    <xf numFmtId="2" fontId="2" fillId="0" borderId="74" xfId="14" applyNumberFormat="1" applyFont="1" applyFill="1" applyBorder="1" applyAlignment="1" applyProtection="1">
      <alignment horizontal="center" vertical="center"/>
      <protection locked="0"/>
    </xf>
    <xf numFmtId="2" fontId="2" fillId="0" borderId="50" xfId="14" applyNumberFormat="1" applyFont="1" applyFill="1" applyBorder="1" applyAlignment="1" applyProtection="1">
      <alignment horizontal="center" vertical="center"/>
      <protection locked="0"/>
    </xf>
    <xf numFmtId="2" fontId="21" fillId="0" borderId="75" xfId="14" applyNumberFormat="1" applyFont="1" applyFill="1" applyBorder="1"/>
    <xf numFmtId="2" fontId="21" fillId="0" borderId="76" xfId="14" applyNumberFormat="1" applyFont="1" applyFill="1" applyBorder="1"/>
    <xf numFmtId="2" fontId="21" fillId="0" borderId="77" xfId="14" applyNumberFormat="1" applyFont="1" applyFill="1" applyBorder="1"/>
    <xf numFmtId="2" fontId="34" fillId="2" borderId="4" xfId="14" applyNumberFormat="1" applyFont="1" applyFill="1" applyBorder="1" applyAlignment="1" applyProtection="1">
      <alignment horizontal="center" vertical="center"/>
      <protection locked="0"/>
    </xf>
    <xf numFmtId="2" fontId="30" fillId="2" borderId="25" xfId="14" applyNumberFormat="1" applyFont="1" applyFill="1" applyBorder="1" applyAlignment="1" applyProtection="1">
      <alignment horizontal="center" vertical="center"/>
      <protection locked="0"/>
    </xf>
    <xf numFmtId="1" fontId="30" fillId="2" borderId="0" xfId="14" applyNumberFormat="1" applyFont="1" applyFill="1" applyBorder="1" applyAlignment="1" applyProtection="1">
      <alignment horizontal="center" vertical="center"/>
      <protection locked="0"/>
    </xf>
    <xf numFmtId="2" fontId="30" fillId="2" borderId="0" xfId="14" applyNumberFormat="1" applyFont="1" applyFill="1" applyBorder="1" applyAlignment="1" applyProtection="1">
      <alignment horizontal="center" vertical="center"/>
      <protection locked="0"/>
    </xf>
    <xf numFmtId="2" fontId="30" fillId="2" borderId="5" xfId="14" applyNumberFormat="1" applyFont="1" applyFill="1" applyBorder="1" applyAlignment="1" applyProtection="1">
      <alignment horizontal="center" vertical="center"/>
      <protection locked="0"/>
    </xf>
    <xf numFmtId="2" fontId="2" fillId="0" borderId="8" xfId="14" applyNumberFormat="1" applyFont="1" applyBorder="1" applyAlignment="1">
      <alignment horizontal="left" vertical="center"/>
    </xf>
    <xf numFmtId="0" fontId="30" fillId="2" borderId="4" xfId="14" applyFont="1" applyFill="1" applyBorder="1"/>
    <xf numFmtId="0" fontId="30" fillId="2" borderId="25" xfId="14" applyFont="1" applyFill="1" applyBorder="1" applyAlignment="1">
      <alignment wrapText="1"/>
    </xf>
    <xf numFmtId="0" fontId="30" fillId="2" borderId="0" xfId="14" applyFont="1" applyFill="1" applyBorder="1"/>
    <xf numFmtId="2" fontId="30" fillId="2" borderId="0" xfId="14" applyNumberFormat="1" applyFont="1" applyFill="1" applyBorder="1"/>
    <xf numFmtId="2" fontId="30" fillId="2" borderId="5" xfId="14" applyNumberFormat="1" applyFont="1" applyFill="1" applyBorder="1"/>
    <xf numFmtId="168" fontId="52" fillId="0" borderId="0" xfId="12" applyFill="1"/>
    <xf numFmtId="0" fontId="2" fillId="2" borderId="4" xfId="14" applyFill="1" applyBorder="1"/>
    <xf numFmtId="0" fontId="2" fillId="2" borderId="25" xfId="14" applyFont="1" applyFill="1" applyBorder="1" applyAlignment="1">
      <alignment wrapText="1"/>
    </xf>
    <xf numFmtId="0" fontId="2" fillId="2" borderId="0" xfId="14" applyFont="1" applyFill="1" applyBorder="1"/>
    <xf numFmtId="2" fontId="2" fillId="2" borderId="0" xfId="14" applyNumberFormat="1" applyFont="1" applyFill="1" applyBorder="1"/>
    <xf numFmtId="2" fontId="2" fillId="2" borderId="5" xfId="14" applyNumberFormat="1" applyFont="1" applyFill="1" applyBorder="1"/>
    <xf numFmtId="2" fontId="2" fillId="0" borderId="45" xfId="14" applyNumberFormat="1" applyFont="1" applyBorder="1" applyAlignment="1">
      <alignment horizontal="left" vertical="center"/>
    </xf>
    <xf numFmtId="0" fontId="2" fillId="2" borderId="4" xfId="14" applyFill="1" applyBorder="1" applyAlignment="1">
      <alignment horizontal="left"/>
    </xf>
    <xf numFmtId="0" fontId="2" fillId="2" borderId="25" xfId="14" applyFill="1" applyBorder="1" applyAlignment="1">
      <alignment horizontal="left"/>
    </xf>
    <xf numFmtId="0" fontId="2" fillId="2" borderId="0" xfId="14" applyFill="1" applyBorder="1"/>
    <xf numFmtId="2" fontId="2" fillId="2" borderId="0" xfId="14" applyNumberFormat="1" applyFill="1" applyBorder="1"/>
    <xf numFmtId="2" fontId="2" fillId="2" borderId="5" xfId="14" applyNumberFormat="1" applyFill="1" applyBorder="1"/>
    <xf numFmtId="2" fontId="2" fillId="2" borderId="8" xfId="14" applyNumberFormat="1" applyFont="1" applyFill="1" applyBorder="1" applyAlignment="1">
      <alignment vertical="center"/>
    </xf>
    <xf numFmtId="2" fontId="2" fillId="2" borderId="6" xfId="14" applyNumberFormat="1" applyFont="1" applyFill="1" applyBorder="1" applyAlignment="1">
      <alignment horizontal="center" vertical="center"/>
    </xf>
    <xf numFmtId="0" fontId="2" fillId="2" borderId="4" xfId="14" applyFont="1" applyFill="1" applyBorder="1" applyAlignment="1" applyProtection="1">
      <alignment horizontal="left" wrapText="1"/>
    </xf>
    <xf numFmtId="2" fontId="2" fillId="0" borderId="68" xfId="14" applyNumberFormat="1" applyFont="1" applyBorder="1" applyAlignment="1">
      <alignment horizontal="left" vertical="center"/>
    </xf>
    <xf numFmtId="0" fontId="16" fillId="2" borderId="9" xfId="14" applyFont="1" applyFill="1" applyBorder="1" applyAlignment="1" applyProtection="1">
      <alignment horizontal="left" wrapText="1"/>
    </xf>
    <xf numFmtId="0" fontId="16" fillId="2" borderId="67" xfId="14" applyFont="1" applyFill="1" applyBorder="1" applyAlignment="1">
      <alignment horizontal="left"/>
    </xf>
    <xf numFmtId="0" fontId="16" fillId="2" borderId="10" xfId="14" applyFont="1" applyFill="1" applyBorder="1"/>
    <xf numFmtId="2" fontId="16" fillId="2" borderId="10" xfId="14" applyNumberFormat="1" applyFont="1" applyFill="1" applyBorder="1"/>
    <xf numFmtId="2" fontId="16" fillId="2" borderId="11" xfId="14" applyNumberFormat="1" applyFont="1" applyFill="1" applyBorder="1"/>
    <xf numFmtId="2" fontId="16" fillId="3" borderId="61" xfId="14" applyNumberFormat="1" applyFont="1" applyFill="1" applyBorder="1" applyAlignment="1">
      <alignment horizontal="left" vertical="center"/>
    </xf>
    <xf numFmtId="2" fontId="16" fillId="3" borderId="62" xfId="14" applyNumberFormat="1" applyFont="1" applyFill="1" applyBorder="1" applyAlignment="1">
      <alignment horizontal="center" vertical="center"/>
    </xf>
    <xf numFmtId="2" fontId="2" fillId="3" borderId="65" xfId="14" applyNumberFormat="1" applyFont="1" applyFill="1" applyBorder="1" applyAlignment="1">
      <alignment horizontal="left" vertical="center"/>
    </xf>
    <xf numFmtId="2" fontId="2" fillId="3" borderId="62" xfId="14" applyNumberFormat="1" applyFont="1" applyFill="1" applyBorder="1" applyAlignment="1" applyProtection="1">
      <alignment horizontal="center" vertical="center"/>
      <protection locked="0"/>
    </xf>
    <xf numFmtId="2" fontId="2" fillId="3" borderId="63" xfId="14" applyNumberFormat="1" applyFont="1" applyFill="1" applyBorder="1" applyAlignment="1" applyProtection="1">
      <alignment horizontal="center" vertical="center"/>
      <protection locked="0"/>
    </xf>
    <xf numFmtId="2" fontId="22" fillId="0" borderId="10" xfId="14" applyNumberFormat="1" applyFont="1" applyFill="1" applyBorder="1" applyAlignment="1" applyProtection="1">
      <alignment horizontal="center" vertical="center"/>
      <protection locked="0"/>
    </xf>
    <xf numFmtId="2" fontId="22" fillId="0" borderId="78" xfId="14" applyNumberFormat="1" applyFont="1" applyFill="1" applyBorder="1" applyAlignment="1" applyProtection="1">
      <alignment horizontal="center" vertical="center"/>
      <protection locked="0"/>
    </xf>
    <xf numFmtId="2" fontId="22" fillId="0" borderId="79" xfId="14" applyNumberFormat="1" applyFont="1" applyFill="1" applyBorder="1" applyAlignment="1" applyProtection="1">
      <alignment horizontal="center" vertical="center"/>
      <protection locked="0"/>
    </xf>
    <xf numFmtId="1" fontId="2" fillId="0" borderId="6" xfId="14" applyNumberFormat="1" applyFont="1" applyFill="1" applyBorder="1" applyAlignment="1" applyProtection="1">
      <alignment horizontal="center" vertical="center"/>
      <protection locked="0"/>
    </xf>
    <xf numFmtId="49" fontId="2" fillId="0" borderId="6" xfId="14" applyNumberFormat="1" applyFont="1" applyFill="1" applyBorder="1" applyAlignment="1" applyProtection="1">
      <alignment horizontal="center" vertical="center"/>
      <protection locked="0"/>
    </xf>
    <xf numFmtId="167" fontId="2" fillId="0" borderId="6" xfId="14" applyNumberFormat="1" applyFont="1" applyFill="1" applyBorder="1" applyAlignment="1" applyProtection="1">
      <alignment horizontal="center" vertical="center"/>
      <protection locked="0"/>
    </xf>
    <xf numFmtId="168" fontId="52" fillId="15" borderId="97" xfId="12" applyFill="1" applyBorder="1"/>
    <xf numFmtId="168" fontId="45" fillId="0" borderId="98" xfId="12" applyFont="1" applyFill="1" applyBorder="1"/>
    <xf numFmtId="168" fontId="62" fillId="15" borderId="99" xfId="12" applyFont="1" applyFill="1" applyBorder="1" applyAlignment="1" applyProtection="1">
      <alignment horizontal="center" vertical="center" wrapText="1"/>
    </xf>
    <xf numFmtId="168" fontId="45" fillId="15" borderId="0" xfId="12" applyFont="1" applyFill="1" applyBorder="1" applyAlignment="1">
      <alignment vertical="center"/>
    </xf>
    <xf numFmtId="168" fontId="45" fillId="15" borderId="97" xfId="12" applyFont="1" applyFill="1" applyBorder="1" applyAlignment="1" applyProtection="1">
      <alignment horizontal="center" wrapText="1"/>
    </xf>
    <xf numFmtId="2" fontId="2" fillId="0" borderId="8" xfId="14" applyNumberFormat="1" applyFont="1" applyFill="1" applyBorder="1" applyAlignment="1" applyProtection="1">
      <alignment horizontal="center" vertical="center"/>
      <protection locked="0"/>
    </xf>
    <xf numFmtId="2" fontId="2" fillId="0" borderId="73" xfId="14" applyNumberFormat="1" applyFont="1" applyFill="1" applyBorder="1" applyAlignment="1" applyProtection="1">
      <alignment horizontal="center" vertical="center"/>
      <protection locked="0"/>
    </xf>
    <xf numFmtId="2" fontId="2" fillId="0" borderId="45" xfId="14" applyNumberFormat="1" applyFont="1" applyFill="1" applyBorder="1" applyAlignment="1" applyProtection="1">
      <alignment horizontal="center" vertical="center"/>
      <protection locked="0"/>
    </xf>
    <xf numFmtId="2" fontId="2" fillId="0" borderId="85" xfId="14" applyNumberFormat="1" applyFont="1" applyFill="1" applyBorder="1" applyAlignment="1" applyProtection="1">
      <alignment horizontal="center" vertical="center"/>
      <protection locked="0"/>
    </xf>
    <xf numFmtId="168" fontId="41" fillId="15" borderId="0" xfId="12" applyFont="1" applyFill="1" applyBorder="1"/>
    <xf numFmtId="168" fontId="41" fillId="15" borderId="98" xfId="12" applyFont="1" applyFill="1" applyBorder="1"/>
    <xf numFmtId="168" fontId="41" fillId="0" borderId="0" xfId="12" applyFont="1" applyFill="1" applyBorder="1"/>
    <xf numFmtId="168" fontId="41" fillId="0" borderId="98" xfId="12" applyFont="1" applyFill="1" applyBorder="1"/>
    <xf numFmtId="168" fontId="51" fillId="15" borderId="99" xfId="12" applyFont="1" applyFill="1" applyBorder="1" applyAlignment="1" applyProtection="1">
      <alignment horizontal="center" vertical="center"/>
    </xf>
    <xf numFmtId="168" fontId="52" fillId="15" borderId="0" xfId="12" applyFont="1" applyFill="1" applyBorder="1" applyAlignment="1" applyProtection="1">
      <alignment vertical="center"/>
      <protection locked="0"/>
    </xf>
    <xf numFmtId="2" fontId="27" fillId="2" borderId="25" xfId="14" applyNumberFormat="1" applyFont="1" applyFill="1" applyBorder="1" applyAlignment="1" applyProtection="1">
      <alignment horizontal="left" vertical="center"/>
      <protection locked="0"/>
    </xf>
    <xf numFmtId="2" fontId="2" fillId="0" borderId="6" xfId="15" applyNumberFormat="1" applyFont="1" applyFill="1" applyBorder="1" applyAlignment="1" applyProtection="1">
      <alignment horizontal="center" vertical="center"/>
      <protection locked="0"/>
    </xf>
    <xf numFmtId="168" fontId="51" fillId="15" borderId="88" xfId="12" applyFont="1" applyFill="1" applyBorder="1" applyAlignment="1" applyProtection="1">
      <alignment horizontal="center" vertical="center"/>
    </xf>
    <xf numFmtId="168" fontId="52" fillId="15" borderId="86" xfId="12" applyFont="1" applyFill="1" applyBorder="1" applyAlignment="1" applyProtection="1">
      <alignment horizontal="left" vertical="center"/>
    </xf>
    <xf numFmtId="168" fontId="52" fillId="15" borderId="86" xfId="12" applyFill="1" applyBorder="1"/>
    <xf numFmtId="168" fontId="52" fillId="15" borderId="90" xfId="12" applyFill="1" applyBorder="1"/>
    <xf numFmtId="168" fontId="52" fillId="15" borderId="101" xfId="12" applyFill="1" applyBorder="1"/>
    <xf numFmtId="168" fontId="45" fillId="15" borderId="86" xfId="12" applyFont="1" applyFill="1" applyBorder="1"/>
    <xf numFmtId="168" fontId="45" fillId="15" borderId="90" xfId="12" applyFont="1" applyFill="1" applyBorder="1"/>
    <xf numFmtId="168" fontId="45" fillId="0" borderId="86" xfId="12" applyFont="1" applyFill="1" applyBorder="1"/>
    <xf numFmtId="168" fontId="45" fillId="0" borderId="90" xfId="12" applyFont="1" applyFill="1" applyBorder="1"/>
    <xf numFmtId="168" fontId="57" fillId="13" borderId="0" xfId="12" applyFont="1" applyFill="1" applyBorder="1" applyAlignment="1"/>
    <xf numFmtId="168" fontId="64" fillId="13" borderId="0" xfId="12" applyFont="1" applyFill="1" applyBorder="1"/>
    <xf numFmtId="168" fontId="57" fillId="13" borderId="0" xfId="12" applyFont="1" applyFill="1" applyBorder="1"/>
    <xf numFmtId="168" fontId="45" fillId="13" borderId="0" xfId="12" applyFont="1" applyFill="1" applyBorder="1" applyAlignment="1" applyProtection="1">
      <protection locked="0"/>
    </xf>
    <xf numFmtId="168" fontId="52" fillId="13" borderId="0" xfId="12" applyFont="1" applyFill="1" applyBorder="1" applyProtection="1">
      <protection locked="0"/>
    </xf>
    <xf numFmtId="168" fontId="52" fillId="0" borderId="0" xfId="12" applyFont="1" applyFill="1"/>
    <xf numFmtId="168" fontId="45" fillId="0" borderId="0" xfId="12" applyFont="1" applyFill="1"/>
    <xf numFmtId="170" fontId="52" fillId="0" borderId="0" xfId="12" applyNumberFormat="1" applyFont="1" applyFill="1"/>
    <xf numFmtId="1" fontId="12" fillId="6" borderId="39" xfId="1" applyNumberFormat="1" applyFont="1" applyFill="1" applyBorder="1" applyAlignment="1" applyProtection="1">
      <alignment horizontal="center"/>
    </xf>
    <xf numFmtId="1" fontId="16" fillId="6" borderId="39" xfId="1" applyNumberFormat="1" applyFont="1" applyFill="1" applyBorder="1" applyAlignment="1" applyProtection="1">
      <alignment horizontal="center"/>
    </xf>
    <xf numFmtId="1" fontId="12" fillId="0" borderId="53" xfId="1" applyNumberFormat="1" applyFont="1" applyFill="1" applyBorder="1" applyAlignment="1" applyProtection="1">
      <alignment horizontal="center" vertical="center"/>
      <protection locked="0"/>
    </xf>
    <xf numFmtId="1" fontId="9" fillId="2" borderId="0" xfId="1" applyNumberFormat="1" applyFont="1" applyFill="1" applyBorder="1" applyAlignment="1" applyProtection="1">
      <alignment horizontal="left" vertical="center"/>
      <protection locked="0"/>
    </xf>
    <xf numFmtId="171" fontId="45" fillId="13" borderId="6" xfId="12" applyNumberFormat="1" applyFont="1" applyFill="1" applyBorder="1" applyAlignment="1" applyProtection="1">
      <protection locked="0"/>
    </xf>
    <xf numFmtId="170" fontId="45" fillId="13" borderId="6" xfId="12" applyNumberFormat="1" applyFont="1" applyFill="1" applyBorder="1" applyAlignment="1" applyProtection="1">
      <protection locked="0"/>
    </xf>
    <xf numFmtId="2" fontId="27" fillId="4" borderId="36" xfId="1" applyNumberFormat="1" applyFont="1" applyFill="1" applyBorder="1" applyAlignment="1" applyProtection="1">
      <alignment horizontal="center" vertical="center"/>
      <protection locked="0"/>
    </xf>
    <xf numFmtId="2" fontId="19" fillId="5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48" xfId="1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2" applyAlignment="1" applyProtection="1"/>
    <xf numFmtId="14" fontId="44" fillId="0" borderId="0" xfId="0" applyNumberFormat="1" applyFont="1"/>
    <xf numFmtId="14" fontId="9" fillId="0" borderId="0" xfId="1" applyNumberFormat="1" applyFont="1" applyFill="1" applyBorder="1" applyProtection="1"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2" fontId="2" fillId="0" borderId="25" xfId="1" applyNumberFormat="1" applyFont="1" applyFill="1" applyBorder="1" applyAlignment="1" applyProtection="1">
      <alignment vertical="center"/>
      <protection locked="0"/>
    </xf>
    <xf numFmtId="2" fontId="2" fillId="0" borderId="0" xfId="1" applyNumberFormat="1" applyFont="1" applyFill="1" applyBorder="1" applyAlignment="1" applyProtection="1">
      <alignment vertical="center"/>
      <protection locked="0"/>
    </xf>
    <xf numFmtId="2" fontId="5" fillId="0" borderId="0" xfId="2" applyNumberFormat="1" applyFill="1" applyBorder="1" applyAlignment="1" applyProtection="1">
      <alignment vertical="center"/>
      <protection locked="0"/>
    </xf>
    <xf numFmtId="49" fontId="2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41" xfId="1" applyFont="1" applyFill="1" applyBorder="1" applyAlignment="1" applyProtection="1">
      <alignment horizontal="center" vertical="center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51" xfId="1" applyFont="1" applyFill="1" applyBorder="1" applyAlignment="1" applyProtection="1">
      <alignment horizontal="center" vertical="center"/>
      <protection locked="0"/>
    </xf>
    <xf numFmtId="2" fontId="2" fillId="4" borderId="51" xfId="1" applyNumberFormat="1" applyFont="1" applyFill="1" applyBorder="1" applyAlignment="1" applyProtection="1">
      <alignment horizontal="center" vertical="center"/>
      <protection locked="0"/>
    </xf>
    <xf numFmtId="2" fontId="2" fillId="0" borderId="51" xfId="1" applyNumberFormat="1" applyFont="1" applyFill="1" applyBorder="1" applyAlignment="1" applyProtection="1">
      <alignment horizontal="center" vertical="center"/>
      <protection locked="0"/>
    </xf>
    <xf numFmtId="2" fontId="2" fillId="0" borderId="56" xfId="1" applyNumberFormat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left" vertical="center" wrapText="1"/>
      <protection locked="0"/>
    </xf>
    <xf numFmtId="0" fontId="2" fillId="3" borderId="6" xfId="1" applyFont="1" applyFill="1" applyBorder="1" applyAlignment="1" applyProtection="1">
      <alignment horizontal="center" vertical="center"/>
      <protection locked="0"/>
    </xf>
    <xf numFmtId="2" fontId="2" fillId="3" borderId="50" xfId="1" applyNumberFormat="1" applyFont="1" applyFill="1" applyBorder="1" applyAlignment="1" applyProtection="1">
      <alignment horizontal="center" vertical="center"/>
      <protection locked="0"/>
    </xf>
    <xf numFmtId="165" fontId="2" fillId="4" borderId="6" xfId="1" applyNumberFormat="1" applyFont="1" applyFill="1" applyBorder="1" applyAlignment="1" applyProtection="1">
      <alignment horizontal="center" vertical="center"/>
      <protection locked="0"/>
    </xf>
    <xf numFmtId="0" fontId="2" fillId="6" borderId="8" xfId="1" applyFont="1" applyFill="1" applyBorder="1" applyAlignment="1" applyProtection="1">
      <alignment horizontal="center" vertical="center"/>
      <protection locked="0"/>
    </xf>
    <xf numFmtId="0" fontId="2" fillId="6" borderId="6" xfId="1" applyFont="1" applyFill="1" applyBorder="1" applyAlignment="1" applyProtection="1">
      <alignment horizontal="left" vertical="center" wrapText="1"/>
      <protection locked="0"/>
    </xf>
    <xf numFmtId="165" fontId="2" fillId="6" borderId="6" xfId="1" applyNumberFormat="1" applyFont="1" applyFill="1" applyBorder="1" applyAlignment="1" applyProtection="1">
      <alignment horizontal="center" vertical="center"/>
      <protection locked="0"/>
    </xf>
    <xf numFmtId="165" fontId="2" fillId="6" borderId="50" xfId="1" applyNumberFormat="1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50" xfId="1" applyNumberFormat="1" applyFont="1" applyFill="1" applyBorder="1" applyAlignment="1" applyProtection="1">
      <alignment horizontal="center" vertical="center"/>
      <protection locked="0"/>
    </xf>
    <xf numFmtId="165" fontId="2" fillId="0" borderId="6" xfId="1" applyNumberFormat="1" applyFont="1" applyFill="1" applyBorder="1" applyAlignment="1" applyProtection="1">
      <alignment horizontal="center" vertical="center"/>
      <protection locked="0"/>
    </xf>
    <xf numFmtId="49" fontId="2" fillId="2" borderId="6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2" xfId="1" applyFont="1" applyFill="1" applyBorder="1" applyAlignment="1" applyProtection="1">
      <alignment horizontal="center" vertical="center"/>
      <protection locked="0"/>
    </xf>
    <xf numFmtId="2" fontId="2" fillId="4" borderId="62" xfId="1" applyNumberFormat="1" applyFont="1" applyFill="1" applyBorder="1" applyAlignment="1" applyProtection="1">
      <alignment horizontal="center" vertical="center"/>
      <protection locked="0"/>
    </xf>
    <xf numFmtId="2" fontId="2" fillId="0" borderId="62" xfId="1" applyNumberFormat="1" applyFont="1" applyFill="1" applyBorder="1" applyAlignment="1" applyProtection="1">
      <alignment horizontal="center" vertical="center"/>
      <protection locked="0"/>
    </xf>
    <xf numFmtId="2" fontId="2" fillId="0" borderId="63" xfId="1" applyNumberFormat="1" applyFont="1" applyFill="1" applyBorder="1" applyAlignment="1" applyProtection="1">
      <alignment horizontal="center" vertical="center"/>
      <protection locked="0"/>
    </xf>
    <xf numFmtId="0" fontId="2" fillId="3" borderId="61" xfId="1" applyFont="1" applyFill="1" applyBorder="1" applyAlignment="1" applyProtection="1">
      <alignment horizontal="center" vertical="center"/>
      <protection locked="0"/>
    </xf>
    <xf numFmtId="0" fontId="2" fillId="3" borderId="62" xfId="1" applyFont="1" applyFill="1" applyBorder="1" applyAlignment="1" applyProtection="1">
      <alignment horizontal="left" vertical="center" wrapText="1"/>
      <protection locked="0"/>
    </xf>
    <xf numFmtId="49" fontId="2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41" xfId="1" applyFont="1" applyBorder="1" applyAlignment="1" applyProtection="1">
      <alignment horizontal="center" vertical="center"/>
    </xf>
    <xf numFmtId="2" fontId="2" fillId="4" borderId="4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</xf>
    <xf numFmtId="0" fontId="2" fillId="3" borderId="54" xfId="1" applyFont="1" applyFill="1" applyBorder="1" applyAlignment="1" applyProtection="1">
      <alignment horizontal="center" vertical="center"/>
    </xf>
    <xf numFmtId="0" fontId="2" fillId="3" borderId="36" xfId="1" applyFont="1" applyFill="1" applyBorder="1" applyAlignment="1" applyProtection="1">
      <alignment horizontal="left" vertical="center"/>
    </xf>
    <xf numFmtId="0" fontId="2" fillId="3" borderId="61" xfId="1" applyFont="1" applyFill="1" applyBorder="1" applyAlignment="1" applyProtection="1">
      <alignment horizontal="center" vertical="center"/>
    </xf>
    <xf numFmtId="49" fontId="2" fillId="3" borderId="62" xfId="1" applyNumberFormat="1" applyFont="1" applyFill="1" applyBorder="1" applyAlignment="1" applyProtection="1">
      <alignment horizontal="center" vertical="center" wrapText="1"/>
    </xf>
    <xf numFmtId="0" fontId="2" fillId="3" borderId="68" xfId="1" applyFont="1" applyFill="1" applyBorder="1" applyAlignment="1" applyProtection="1">
      <alignment horizontal="center" vertical="center"/>
    </xf>
    <xf numFmtId="49" fontId="2" fillId="3" borderId="51" xfId="1" applyNumberFormat="1" applyFont="1" applyFill="1" applyBorder="1" applyAlignment="1" applyProtection="1">
      <alignment horizontal="center" vertical="center" wrapText="1"/>
    </xf>
    <xf numFmtId="2" fontId="2" fillId="3" borderId="51" xfId="1" applyNumberFormat="1" applyFont="1" applyFill="1" applyBorder="1" applyAlignment="1" applyProtection="1">
      <alignment horizontal="center" vertical="center"/>
      <protection locked="0"/>
    </xf>
    <xf numFmtId="2" fontId="2" fillId="3" borderId="56" xfId="1" applyNumberFormat="1" applyFont="1" applyFill="1" applyBorder="1" applyAlignment="1" applyProtection="1">
      <alignment horizontal="center" vertical="center"/>
      <protection locked="0"/>
    </xf>
    <xf numFmtId="0" fontId="2" fillId="3" borderId="40" xfId="1" applyFont="1" applyFill="1" applyBorder="1" applyAlignment="1" applyProtection="1">
      <alignment horizontal="left" vertical="center"/>
    </xf>
    <xf numFmtId="49" fontId="2" fillId="3" borderId="40" xfId="1" applyNumberFormat="1" applyFont="1" applyFill="1" applyBorder="1" applyAlignment="1" applyProtection="1">
      <alignment horizontal="center" vertical="center" wrapText="1"/>
    </xf>
    <xf numFmtId="0" fontId="2" fillId="3" borderId="41" xfId="1" applyFont="1" applyFill="1" applyBorder="1" applyAlignment="1" applyProtection="1">
      <alignment horizontal="center" vertical="center"/>
    </xf>
    <xf numFmtId="0" fontId="2" fillId="3" borderId="40" xfId="1" applyFont="1" applyFill="1" applyBorder="1" applyAlignment="1" applyProtection="1">
      <alignment horizontal="center" vertical="center"/>
    </xf>
    <xf numFmtId="165" fontId="2" fillId="4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60" xfId="1" applyNumberFormat="1" applyFont="1" applyFill="1" applyBorder="1" applyAlignment="1" applyProtection="1">
      <alignment horizontal="center" vertical="center"/>
      <protection locked="0"/>
    </xf>
    <xf numFmtId="0" fontId="2" fillId="3" borderId="62" xfId="1" applyFont="1" applyFill="1" applyBorder="1" applyAlignment="1" applyProtection="1">
      <alignment horizontal="left" vertical="center"/>
    </xf>
    <xf numFmtId="0" fontId="2" fillId="3" borderId="58" xfId="1" applyFont="1" applyFill="1" applyBorder="1" applyAlignment="1" applyProtection="1">
      <alignment horizontal="center" vertical="center"/>
    </xf>
    <xf numFmtId="0" fontId="2" fillId="3" borderId="62" xfId="1" applyFont="1" applyFill="1" applyBorder="1" applyAlignment="1" applyProtection="1">
      <alignment horizontal="center" vertical="center"/>
    </xf>
    <xf numFmtId="49" fontId="2" fillId="3" borderId="36" xfId="1" applyNumberFormat="1" applyFont="1" applyFill="1" applyBorder="1" applyAlignment="1" applyProtection="1">
      <alignment horizontal="center" vertical="center" wrapText="1"/>
    </xf>
    <xf numFmtId="0" fontId="2" fillId="3" borderId="36" xfId="1" applyFont="1" applyFill="1" applyBorder="1" applyAlignment="1" applyProtection="1">
      <alignment horizontal="center" vertical="center"/>
    </xf>
    <xf numFmtId="9" fontId="2" fillId="4" borderId="36" xfId="8" applyFont="1" applyFill="1" applyBorder="1" applyAlignment="1" applyProtection="1">
      <alignment horizontal="center" vertical="center"/>
      <protection locked="0"/>
    </xf>
    <xf numFmtId="9" fontId="2" fillId="3" borderId="48" xfId="8" applyFont="1" applyFill="1" applyBorder="1" applyAlignment="1" applyProtection="1">
      <alignment horizontal="center" vertical="center"/>
      <protection locked="0"/>
    </xf>
    <xf numFmtId="0" fontId="2" fillId="3" borderId="62" xfId="1" applyFont="1" applyFill="1" applyBorder="1" applyAlignment="1" applyProtection="1">
      <alignment horizontal="left" vertical="center" wrapText="1"/>
    </xf>
    <xf numFmtId="9" fontId="2" fillId="4" borderId="58" xfId="8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Protection="1">
      <protection locked="0"/>
    </xf>
    <xf numFmtId="0" fontId="0" fillId="0" borderId="0" xfId="0" applyFill="1"/>
    <xf numFmtId="168" fontId="51" fillId="0" borderId="0" xfId="16"/>
    <xf numFmtId="2" fontId="30" fillId="0" borderId="8" xfId="14" applyNumberFormat="1" applyFont="1" applyFill="1" applyBorder="1" applyAlignment="1" applyProtection="1">
      <alignment horizontal="center" vertical="center"/>
      <protection locked="0"/>
    </xf>
    <xf numFmtId="172" fontId="2" fillId="3" borderId="6" xfId="14" applyNumberFormat="1" applyFont="1" applyFill="1" applyBorder="1" applyAlignment="1" applyProtection="1">
      <alignment horizontal="center" vertical="center"/>
      <protection locked="0"/>
    </xf>
    <xf numFmtId="1" fontId="2" fillId="0" borderId="8" xfId="14" applyNumberFormat="1" applyFont="1" applyFill="1" applyBorder="1" applyAlignment="1" applyProtection="1">
      <alignment horizontal="center" vertical="center"/>
      <protection locked="0"/>
    </xf>
    <xf numFmtId="1" fontId="2" fillId="0" borderId="73" xfId="14" applyNumberFormat="1" applyFont="1" applyFill="1" applyBorder="1" applyAlignment="1" applyProtection="1">
      <alignment horizontal="center" vertical="center"/>
      <protection locked="0"/>
    </xf>
    <xf numFmtId="0" fontId="2" fillId="0" borderId="8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/>
    </xf>
    <xf numFmtId="2" fontId="21" fillId="0" borderId="75" xfId="14" applyNumberFormat="1" applyFont="1" applyFill="1" applyBorder="1" applyAlignment="1">
      <alignment horizontal="center" vertical="center"/>
    </xf>
    <xf numFmtId="2" fontId="21" fillId="0" borderId="76" xfId="14" applyNumberFormat="1" applyFont="1" applyFill="1" applyBorder="1" applyAlignment="1">
      <alignment horizontal="center" vertical="center"/>
    </xf>
    <xf numFmtId="2" fontId="21" fillId="0" borderId="77" xfId="14" applyNumberFormat="1" applyFont="1" applyFill="1" applyBorder="1" applyAlignment="1">
      <alignment horizontal="center" vertical="center"/>
    </xf>
    <xf numFmtId="2" fontId="30" fillId="2" borderId="4" xfId="14" applyNumberFormat="1" applyFont="1" applyFill="1" applyBorder="1" applyAlignment="1" applyProtection="1">
      <alignment horizontal="center" vertical="center"/>
      <protection locked="0"/>
    </xf>
    <xf numFmtId="2" fontId="27" fillId="2" borderId="25" xfId="14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4" applyFont="1" applyBorder="1" applyAlignment="1">
      <alignment horizontal="center" vertical="center"/>
    </xf>
    <xf numFmtId="0" fontId="30" fillId="2" borderId="4" xfId="14" applyFont="1" applyFill="1" applyBorder="1" applyAlignment="1">
      <alignment horizontal="center" vertical="center"/>
    </xf>
    <xf numFmtId="0" fontId="30" fillId="2" borderId="25" xfId="14" applyFont="1" applyFill="1" applyBorder="1" applyAlignment="1">
      <alignment horizontal="center" vertical="center" wrapText="1"/>
    </xf>
    <xf numFmtId="0" fontId="30" fillId="2" borderId="0" xfId="14" applyFont="1" applyFill="1" applyBorder="1" applyAlignment="1">
      <alignment horizontal="center" vertical="center"/>
    </xf>
    <xf numFmtId="0" fontId="30" fillId="2" borderId="5" xfId="14" applyFont="1" applyFill="1" applyBorder="1" applyAlignment="1">
      <alignment horizontal="center" vertical="center"/>
    </xf>
    <xf numFmtId="0" fontId="2" fillId="2" borderId="4" xfId="14" applyFont="1" applyFill="1" applyBorder="1" applyAlignment="1">
      <alignment horizontal="center" vertical="center"/>
    </xf>
    <xf numFmtId="0" fontId="2" fillId="2" borderId="25" xfId="14" applyFont="1" applyFill="1" applyBorder="1" applyAlignment="1">
      <alignment horizontal="center" vertical="center" wrapText="1"/>
    </xf>
    <xf numFmtId="0" fontId="2" fillId="2" borderId="0" xfId="14" applyFont="1" applyFill="1" applyBorder="1" applyAlignment="1">
      <alignment horizontal="center" vertical="center"/>
    </xf>
    <xf numFmtId="0" fontId="2" fillId="2" borderId="5" xfId="14" applyFont="1" applyFill="1" applyBorder="1" applyAlignment="1">
      <alignment horizontal="center" vertical="center"/>
    </xf>
    <xf numFmtId="0" fontId="2" fillId="0" borderId="45" xfId="14" applyFont="1" applyBorder="1" applyAlignment="1">
      <alignment horizontal="center" vertical="center"/>
    </xf>
    <xf numFmtId="0" fontId="2" fillId="2" borderId="25" xfId="14" applyFont="1" applyFill="1" applyBorder="1" applyAlignment="1">
      <alignment horizontal="center" vertical="center"/>
    </xf>
    <xf numFmtId="0" fontId="2" fillId="2" borderId="8" xfId="14" applyFont="1" applyFill="1" applyBorder="1" applyAlignment="1">
      <alignment horizontal="center" vertical="center"/>
    </xf>
    <xf numFmtId="0" fontId="2" fillId="2" borderId="6" xfId="14" applyFont="1" applyFill="1" applyBorder="1" applyAlignment="1">
      <alignment horizontal="center" vertical="center"/>
    </xf>
    <xf numFmtId="0" fontId="2" fillId="2" borderId="4" xfId="14" applyFont="1" applyFill="1" applyBorder="1" applyAlignment="1" applyProtection="1">
      <alignment horizontal="center" vertical="center" wrapText="1"/>
    </xf>
    <xf numFmtId="0" fontId="2" fillId="0" borderId="68" xfId="14" applyFont="1" applyBorder="1" applyAlignment="1">
      <alignment horizontal="center" vertical="center"/>
    </xf>
    <xf numFmtId="0" fontId="16" fillId="2" borderId="9" xfId="14" applyFont="1" applyFill="1" applyBorder="1" applyAlignment="1" applyProtection="1">
      <alignment horizontal="center" vertical="center" wrapText="1"/>
    </xf>
    <xf numFmtId="0" fontId="16" fillId="2" borderId="67" xfId="14" applyFont="1" applyFill="1" applyBorder="1" applyAlignment="1">
      <alignment horizontal="center" vertical="center"/>
    </xf>
    <xf numFmtId="0" fontId="16" fillId="2" borderId="10" xfId="14" applyFont="1" applyFill="1" applyBorder="1" applyAlignment="1">
      <alignment horizontal="center" vertical="center"/>
    </xf>
    <xf numFmtId="0" fontId="16" fillId="2" borderId="11" xfId="14" applyFont="1" applyFill="1" applyBorder="1" applyAlignment="1">
      <alignment horizontal="center" vertical="center"/>
    </xf>
    <xf numFmtId="0" fontId="16" fillId="3" borderId="61" xfId="14" applyFont="1" applyFill="1" applyBorder="1" applyAlignment="1">
      <alignment horizontal="center" vertical="center"/>
    </xf>
    <xf numFmtId="0" fontId="16" fillId="3" borderId="62" xfId="14" applyFont="1" applyFill="1" applyBorder="1" applyAlignment="1">
      <alignment horizontal="center" vertical="center"/>
    </xf>
    <xf numFmtId="0" fontId="2" fillId="3" borderId="65" xfId="14" applyFont="1" applyFill="1" applyBorder="1" applyAlignment="1">
      <alignment horizontal="center" vertical="center"/>
    </xf>
    <xf numFmtId="2" fontId="68" fillId="0" borderId="10" xfId="14" applyNumberFormat="1" applyFont="1" applyFill="1" applyBorder="1" applyAlignment="1" applyProtection="1">
      <alignment horizontal="center" vertical="center"/>
      <protection locked="0"/>
    </xf>
    <xf numFmtId="2" fontId="68" fillId="0" borderId="78" xfId="14" applyNumberFormat="1" applyFont="1" applyFill="1" applyBorder="1" applyAlignment="1" applyProtection="1">
      <alignment horizontal="center" vertical="center"/>
      <protection locked="0"/>
    </xf>
    <xf numFmtId="2" fontId="68" fillId="0" borderId="79" xfId="14" applyNumberFormat="1" applyFont="1" applyFill="1" applyBorder="1" applyAlignment="1" applyProtection="1">
      <alignment horizontal="center" vertical="center"/>
      <protection locked="0"/>
    </xf>
    <xf numFmtId="0" fontId="67" fillId="0" borderId="0" xfId="0" applyFont="1" applyFill="1"/>
    <xf numFmtId="14" fontId="0" fillId="0" borderId="0" xfId="0" applyNumberFormat="1" applyFill="1"/>
    <xf numFmtId="0" fontId="5" fillId="0" borderId="0" xfId="2" applyFill="1" applyAlignment="1" applyProtection="1"/>
    <xf numFmtId="2" fontId="69" fillId="5" borderId="6" xfId="1" applyNumberFormat="1" applyFont="1" applyFill="1" applyBorder="1" applyAlignment="1" applyProtection="1">
      <alignment horizontal="center" vertical="center"/>
      <protection locked="0"/>
    </xf>
    <xf numFmtId="2" fontId="69" fillId="5" borderId="51" xfId="1" applyNumberFormat="1" applyFont="1" applyFill="1" applyBorder="1" applyAlignment="1" applyProtection="1">
      <alignment horizontal="center" vertical="center"/>
      <protection locked="0"/>
    </xf>
    <xf numFmtId="165" fontId="69" fillId="5" borderId="6" xfId="1" applyNumberFormat="1" applyFont="1" applyFill="1" applyBorder="1" applyAlignment="1" applyProtection="1">
      <alignment horizontal="center" vertical="center"/>
      <protection locked="0"/>
    </xf>
    <xf numFmtId="2" fontId="69" fillId="5" borderId="62" xfId="1" applyNumberFormat="1" applyFont="1" applyFill="1" applyBorder="1" applyAlignment="1" applyProtection="1">
      <alignment horizontal="center" vertical="center"/>
      <protection locked="0"/>
    </xf>
    <xf numFmtId="2" fontId="69" fillId="5" borderId="41" xfId="1" applyNumberFormat="1" applyFont="1" applyFill="1" applyBorder="1" applyAlignment="1" applyProtection="1">
      <alignment horizontal="center" vertical="center"/>
      <protection locked="0"/>
    </xf>
    <xf numFmtId="165" fontId="69" fillId="5" borderId="40" xfId="1" applyNumberFormat="1" applyFont="1" applyFill="1" applyBorder="1" applyAlignment="1" applyProtection="1">
      <alignment horizontal="center" vertical="center"/>
      <protection locked="0"/>
    </xf>
    <xf numFmtId="9" fontId="69" fillId="5" borderId="36" xfId="8" applyFont="1" applyFill="1" applyBorder="1" applyAlignment="1" applyProtection="1">
      <alignment horizontal="center" vertical="center"/>
      <protection locked="0"/>
    </xf>
    <xf numFmtId="9" fontId="69" fillId="5" borderId="58" xfId="8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61" xfId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</xf>
    <xf numFmtId="0" fontId="2" fillId="0" borderId="41" xfId="1" applyFont="1" applyFill="1" applyBorder="1" applyAlignment="1" applyProtection="1">
      <alignment horizontal="left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1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165" fontId="69" fillId="5" borderId="62" xfId="1" applyNumberFormat="1" applyFont="1" applyFill="1" applyBorder="1" applyAlignment="1" applyProtection="1">
      <alignment horizontal="center" vertical="center"/>
      <protection locked="0"/>
    </xf>
    <xf numFmtId="0" fontId="9" fillId="0" borderId="8" xfId="14" applyFont="1" applyBorder="1" applyAlignment="1">
      <alignment horizontal="left" vertical="center" wrapText="1"/>
    </xf>
    <xf numFmtId="0" fontId="9" fillId="0" borderId="6" xfId="14" applyFont="1" applyBorder="1" applyAlignment="1">
      <alignment horizontal="center" vertical="center"/>
    </xf>
    <xf numFmtId="0" fontId="9" fillId="0" borderId="6" xfId="14" applyFont="1" applyBorder="1" applyAlignment="1">
      <alignment horizontal="left" vertical="center"/>
    </xf>
    <xf numFmtId="165" fontId="2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74" xfId="14" applyNumberFormat="1" applyFont="1" applyFill="1" applyBorder="1" applyAlignment="1" applyProtection="1">
      <alignment horizontal="center" vertical="center"/>
      <protection locked="0"/>
    </xf>
    <xf numFmtId="165" fontId="9" fillId="0" borderId="50" xfId="14" applyNumberFormat="1" applyFont="1" applyFill="1" applyBorder="1" applyAlignment="1" applyProtection="1">
      <alignment horizontal="center" vertical="center"/>
      <protection locked="0"/>
    </xf>
    <xf numFmtId="165" fontId="21" fillId="0" borderId="75" xfId="14" applyNumberFormat="1" applyFont="1" applyFill="1" applyBorder="1"/>
    <xf numFmtId="165" fontId="21" fillId="0" borderId="76" xfId="14" applyNumberFormat="1" applyFont="1" applyFill="1" applyBorder="1"/>
    <xf numFmtId="165" fontId="21" fillId="0" borderId="77" xfId="14" applyNumberFormat="1" applyFont="1" applyFill="1" applyBorder="1"/>
    <xf numFmtId="0" fontId="2" fillId="0" borderId="0" xfId="14" applyFill="1" applyBorder="1"/>
    <xf numFmtId="0" fontId="9" fillId="0" borderId="8" xfId="14" applyFont="1" applyBorder="1" applyAlignment="1">
      <alignment horizontal="left" vertical="center"/>
    </xf>
    <xf numFmtId="0" fontId="30" fillId="2" borderId="5" xfId="14" applyFont="1" applyFill="1" applyBorder="1"/>
    <xf numFmtId="0" fontId="2" fillId="2" borderId="5" xfId="14" applyFont="1" applyFill="1" applyBorder="1"/>
    <xf numFmtId="0" fontId="9" fillId="0" borderId="45" xfId="14" applyFont="1" applyBorder="1" applyAlignment="1">
      <alignment horizontal="left" vertical="center"/>
    </xf>
    <xf numFmtId="0" fontId="2" fillId="2" borderId="5" xfId="14" applyFill="1" applyBorder="1"/>
    <xf numFmtId="0" fontId="9" fillId="2" borderId="8" xfId="14" applyFont="1" applyFill="1" applyBorder="1" applyAlignment="1">
      <alignment vertical="center"/>
    </xf>
    <xf numFmtId="0" fontId="9" fillId="2" borderId="6" xfId="14" applyFont="1" applyFill="1" applyBorder="1" applyAlignment="1">
      <alignment horizontal="center" vertical="center"/>
    </xf>
    <xf numFmtId="0" fontId="9" fillId="0" borderId="68" xfId="14" applyFont="1" applyBorder="1" applyAlignment="1">
      <alignment horizontal="left" vertical="center"/>
    </xf>
    <xf numFmtId="165" fontId="9" fillId="0" borderId="51" xfId="14" applyNumberFormat="1" applyFont="1" applyFill="1" applyBorder="1" applyAlignment="1" applyProtection="1">
      <alignment horizontal="center" vertical="center"/>
      <protection locked="0"/>
    </xf>
    <xf numFmtId="165" fontId="9" fillId="0" borderId="18" xfId="14" applyNumberFormat="1" applyFont="1" applyFill="1" applyBorder="1" applyAlignment="1" applyProtection="1">
      <alignment horizontal="center" vertical="center"/>
      <protection locked="0"/>
    </xf>
    <xf numFmtId="165" fontId="9" fillId="0" borderId="56" xfId="14" applyNumberFormat="1" applyFont="1" applyFill="1" applyBorder="1" applyAlignment="1" applyProtection="1">
      <alignment horizontal="center" vertical="center"/>
      <protection locked="0"/>
    </xf>
    <xf numFmtId="0" fontId="16" fillId="2" borderId="11" xfId="14" applyFont="1" applyFill="1" applyBorder="1"/>
    <xf numFmtId="0" fontId="26" fillId="3" borderId="61" xfId="14" applyFont="1" applyFill="1" applyBorder="1" applyAlignment="1">
      <alignment horizontal="left" vertical="center"/>
    </xf>
    <xf numFmtId="0" fontId="26" fillId="3" borderId="62" xfId="14" applyFont="1" applyFill="1" applyBorder="1" applyAlignment="1">
      <alignment horizontal="center" vertical="center"/>
    </xf>
    <xf numFmtId="0" fontId="9" fillId="3" borderId="65" xfId="14" applyFont="1" applyFill="1" applyBorder="1" applyAlignment="1">
      <alignment horizontal="left" vertical="center"/>
    </xf>
    <xf numFmtId="2" fontId="9" fillId="3" borderId="62" xfId="14" applyNumberFormat="1" applyFont="1" applyFill="1" applyBorder="1" applyAlignment="1" applyProtection="1">
      <alignment horizontal="center" vertical="center"/>
      <protection locked="0"/>
    </xf>
    <xf numFmtId="2" fontId="9" fillId="3" borderId="63" xfId="14" applyNumberFormat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vertical="center" wrapText="1"/>
      <protection locked="0"/>
    </xf>
    <xf numFmtId="0" fontId="9" fillId="2" borderId="1" xfId="1" applyFont="1" applyFill="1" applyBorder="1" applyProtection="1"/>
    <xf numFmtId="0" fontId="2" fillId="2" borderId="41" xfId="1" applyFont="1" applyFill="1" applyBorder="1" applyAlignment="1" applyProtection="1">
      <alignment horizontal="left" vertical="center"/>
      <protection locked="0"/>
    </xf>
    <xf numFmtId="0" fontId="2" fillId="3" borderId="8" xfId="1" applyFont="1" applyFill="1" applyBorder="1" applyAlignment="1" applyProtection="1">
      <alignment horizontal="center" vertical="center"/>
    </xf>
    <xf numFmtId="0" fontId="2" fillId="3" borderId="6" xfId="1" applyFont="1" applyFill="1" applyBorder="1" applyAlignment="1" applyProtection="1">
      <alignment horizontal="left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0" borderId="6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3" borderId="68" xfId="1" applyFont="1" applyFill="1" applyBorder="1" applyAlignment="1" applyProtection="1">
      <alignment horizontal="center" vertical="center"/>
      <protection locked="0"/>
    </xf>
    <xf numFmtId="49" fontId="2" fillId="3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51" xfId="1" applyFont="1" applyFill="1" applyBorder="1" applyAlignment="1" applyProtection="1">
      <alignment horizontal="center" vertical="center"/>
      <protection locked="0"/>
    </xf>
    <xf numFmtId="0" fontId="2" fillId="3" borderId="43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41" xfId="1" applyFont="1" applyFill="1" applyBorder="1" applyAlignment="1" applyProtection="1">
      <alignment horizontal="center" vertical="center"/>
      <protection locked="0"/>
    </xf>
    <xf numFmtId="2" fontId="2" fillId="3" borderId="41" xfId="1" applyNumberFormat="1" applyFont="1" applyFill="1" applyBorder="1" applyAlignment="1" applyProtection="1">
      <alignment horizontal="center" vertical="center"/>
      <protection locked="0"/>
    </xf>
    <xf numFmtId="2" fontId="2" fillId="3" borderId="64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62" xfId="1" applyFont="1" applyFill="1" applyBorder="1" applyAlignment="1" applyProtection="1">
      <alignment horizontal="left" vertical="center"/>
      <protection locked="0"/>
    </xf>
    <xf numFmtId="0" fontId="2" fillId="3" borderId="51" xfId="1" applyFont="1" applyFill="1" applyBorder="1" applyAlignment="1" applyProtection="1">
      <alignment horizontal="left" vertical="center" wrapText="1"/>
      <protection locked="0"/>
    </xf>
    <xf numFmtId="0" fontId="2" fillId="3" borderId="41" xfId="1" applyFont="1" applyFill="1" applyBorder="1" applyAlignment="1" applyProtection="1">
      <alignment horizontal="left" vertical="center" wrapText="1"/>
      <protection locked="0"/>
    </xf>
    <xf numFmtId="49" fontId="8" fillId="0" borderId="40" xfId="1" applyNumberFormat="1" applyFont="1" applyBorder="1" applyAlignment="1" applyProtection="1">
      <alignment horizontal="center" vertical="center" wrapText="1"/>
      <protection locked="0"/>
    </xf>
    <xf numFmtId="0" fontId="2" fillId="0" borderId="41" xfId="1" applyFont="1" applyFill="1" applyBorder="1" applyAlignment="1" applyProtection="1">
      <alignment horizontal="left" vertical="center" wrapText="1"/>
      <protection locked="0"/>
    </xf>
    <xf numFmtId="2" fontId="2" fillId="2" borderId="41" xfId="1" applyNumberFormat="1" applyFont="1" applyFill="1" applyBorder="1" applyAlignment="1" applyProtection="1">
      <alignment horizontal="center" vertical="center"/>
      <protection locked="0"/>
    </xf>
    <xf numFmtId="2" fontId="2" fillId="2" borderId="64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/>
    </xf>
    <xf numFmtId="0" fontId="2" fillId="6" borderId="68" xfId="1" applyFont="1" applyFill="1" applyBorder="1" applyAlignment="1" applyProtection="1">
      <alignment horizontal="center" vertical="center"/>
      <protection locked="0"/>
    </xf>
    <xf numFmtId="0" fontId="2" fillId="6" borderId="51" xfId="1" applyFont="1" applyFill="1" applyBorder="1" applyAlignment="1" applyProtection="1">
      <alignment horizontal="left" vertical="center" wrapText="1"/>
      <protection locked="0"/>
    </xf>
    <xf numFmtId="49" fontId="2" fillId="6" borderId="51" xfId="1" quotePrefix="1" applyNumberFormat="1" applyFont="1" applyFill="1" applyBorder="1" applyAlignment="1" applyProtection="1">
      <alignment horizontal="center" vertical="center" wrapText="1"/>
    </xf>
    <xf numFmtId="0" fontId="2" fillId="6" borderId="51" xfId="1" applyFont="1" applyFill="1" applyBorder="1" applyAlignment="1" applyProtection="1">
      <alignment horizontal="center" vertical="center"/>
      <protection locked="0"/>
    </xf>
    <xf numFmtId="165" fontId="2" fillId="4" borderId="51" xfId="1" applyNumberFormat="1" applyFont="1" applyFill="1" applyBorder="1" applyAlignment="1" applyProtection="1">
      <alignment horizontal="center" vertical="center"/>
      <protection locked="0"/>
    </xf>
    <xf numFmtId="165" fontId="69" fillId="6" borderId="51" xfId="1" applyNumberFormat="1" applyFont="1" applyFill="1" applyBorder="1" applyAlignment="1" applyProtection="1">
      <alignment horizontal="center" vertical="center"/>
      <protection locked="0"/>
    </xf>
    <xf numFmtId="165" fontId="2" fillId="6" borderId="51" xfId="1" applyNumberFormat="1" applyFont="1" applyFill="1" applyBorder="1" applyAlignment="1" applyProtection="1">
      <alignment horizontal="center" vertical="center"/>
      <protection locked="0"/>
    </xf>
    <xf numFmtId="165" fontId="2" fillId="6" borderId="56" xfId="1" applyNumberFormat="1" applyFont="1" applyFill="1" applyBorder="1" applyAlignment="1" applyProtection="1">
      <alignment horizontal="center" vertical="center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</xf>
    <xf numFmtId="165" fontId="2" fillId="4" borderId="41" xfId="1" applyNumberFormat="1" applyFont="1" applyFill="1" applyBorder="1" applyAlignment="1" applyProtection="1">
      <alignment horizontal="center" vertical="center"/>
      <protection locked="0"/>
    </xf>
    <xf numFmtId="165" fontId="69" fillId="5" borderId="41" xfId="1" applyNumberFormat="1" applyFont="1" applyFill="1" applyBorder="1" applyAlignment="1" applyProtection="1">
      <alignment horizontal="center" vertical="center"/>
      <protection locked="0"/>
    </xf>
    <xf numFmtId="165" fontId="2" fillId="3" borderId="41" xfId="1" applyNumberFormat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/>
    </xf>
    <xf numFmtId="165" fontId="2" fillId="3" borderId="50" xfId="1" applyNumberFormat="1" applyFont="1" applyFill="1" applyBorder="1" applyAlignment="1" applyProtection="1">
      <alignment horizontal="center" vertical="center"/>
      <protection locked="0"/>
    </xf>
    <xf numFmtId="0" fontId="2" fillId="0" borderId="68" xfId="1" applyFont="1" applyFill="1" applyBorder="1" applyAlignment="1" applyProtection="1">
      <alignment horizontal="center" vertical="center"/>
      <protection locked="0"/>
    </xf>
    <xf numFmtId="0" fontId="2" fillId="0" borderId="51" xfId="1" applyFont="1" applyFill="1" applyBorder="1" applyAlignment="1" applyProtection="1">
      <alignment horizontal="left" vertical="center" wrapText="1"/>
      <protection locked="0"/>
    </xf>
    <xf numFmtId="49" fontId="2" fillId="2" borderId="51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1" applyNumberFormat="1" applyFont="1" applyFill="1" applyBorder="1" applyAlignment="1" applyProtection="1">
      <alignment horizontal="center" vertical="center"/>
      <protection locked="0"/>
    </xf>
    <xf numFmtId="49" fontId="2" fillId="3" borderId="51" xfId="1" applyNumberFormat="1" applyFont="1" applyFill="1" applyBorder="1" applyAlignment="1" applyProtection="1">
      <alignment horizontal="center" vertical="center"/>
      <protection locked="0"/>
    </xf>
    <xf numFmtId="1" fontId="2" fillId="3" borderId="51" xfId="1" applyNumberFormat="1" applyFont="1" applyFill="1" applyBorder="1" applyAlignment="1" applyProtection="1">
      <alignment horizontal="center" vertical="center"/>
      <protection locked="0"/>
    </xf>
    <xf numFmtId="1" fontId="2" fillId="3" borderId="56" xfId="1" applyNumberFormat="1" applyFont="1" applyFill="1" applyBorder="1" applyAlignment="1" applyProtection="1">
      <alignment horizontal="center" vertical="center"/>
      <protection locked="0"/>
    </xf>
    <xf numFmtId="49" fontId="2" fillId="2" borderId="41" xfId="1" applyNumberFormat="1" applyFont="1" applyFill="1" applyBorder="1" applyAlignment="1" applyProtection="1">
      <alignment horizontal="left" vertical="center" wrapText="1"/>
      <protection locked="0"/>
    </xf>
    <xf numFmtId="0" fontId="2" fillId="3" borderId="6" xfId="1" applyFont="1" applyFill="1" applyBorder="1" applyAlignment="1" applyProtection="1">
      <alignment horizontal="left" vertical="center"/>
    </xf>
    <xf numFmtId="0" fontId="2" fillId="3" borderId="51" xfId="1" applyFont="1" applyFill="1" applyBorder="1" applyAlignment="1" applyProtection="1">
      <alignment horizontal="left" vertical="center"/>
    </xf>
    <xf numFmtId="0" fontId="2" fillId="3" borderId="51" xfId="1" applyFont="1" applyFill="1" applyBorder="1" applyAlignment="1" applyProtection="1">
      <alignment horizontal="center" vertical="center"/>
    </xf>
    <xf numFmtId="0" fontId="2" fillId="3" borderId="80" xfId="1" applyFont="1" applyFill="1" applyBorder="1" applyAlignment="1" applyProtection="1">
      <alignment horizontal="center" vertical="center"/>
    </xf>
    <xf numFmtId="165" fontId="2" fillId="4" borderId="62" xfId="1" applyNumberFormat="1" applyFont="1" applyFill="1" applyBorder="1" applyAlignment="1" applyProtection="1">
      <alignment horizontal="center" vertical="center"/>
      <protection locked="0"/>
    </xf>
    <xf numFmtId="165" fontId="2" fillId="3" borderId="63" xfId="1" applyNumberFormat="1" applyFont="1" applyFill="1" applyBorder="1" applyAlignment="1" applyProtection="1">
      <alignment horizontal="center" vertical="center"/>
      <protection locked="0"/>
    </xf>
    <xf numFmtId="173" fontId="2" fillId="3" borderId="41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vertical="center"/>
      <protection locked="0"/>
    </xf>
    <xf numFmtId="49" fontId="2" fillId="2" borderId="6" xfId="1" applyNumberFormat="1" applyFont="1" applyFill="1" applyBorder="1" applyAlignment="1" applyProtection="1">
      <alignment vertical="center" wrapText="1"/>
      <protection locked="0"/>
    </xf>
    <xf numFmtId="0" fontId="2" fillId="3" borderId="62" xfId="1" applyFont="1" applyFill="1" applyBorder="1" applyAlignment="1" applyProtection="1">
      <alignment horizontal="left" vertical="center"/>
      <protection locked="0"/>
    </xf>
    <xf numFmtId="49" fontId="2" fillId="3" borderId="62" xfId="1" applyNumberFormat="1" applyFont="1" applyFill="1" applyBorder="1" applyAlignment="1" applyProtection="1">
      <alignment vertical="center"/>
      <protection locked="0"/>
    </xf>
    <xf numFmtId="0" fontId="2" fillId="3" borderId="62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</xf>
    <xf numFmtId="49" fontId="2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51" xfId="1" applyFont="1" applyFill="1" applyBorder="1" applyAlignment="1" applyProtection="1">
      <alignment horizontal="center" vertical="center" wrapText="1"/>
      <protection locked="0"/>
    </xf>
    <xf numFmtId="49" fontId="2" fillId="2" borderId="51" xfId="1" applyNumberFormat="1" applyFont="1" applyFill="1" applyBorder="1" applyAlignment="1" applyProtection="1">
      <alignment horizontal="center" vertical="center"/>
      <protection locked="0"/>
    </xf>
    <xf numFmtId="0" fontId="40" fillId="2" borderId="51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49" fontId="2" fillId="3" borderId="62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40" xfId="1" applyNumberFormat="1" applyFont="1" applyFill="1" applyBorder="1" applyAlignment="1" applyProtection="1">
      <alignment horizontal="center" vertical="center" wrapText="1"/>
    </xf>
    <xf numFmtId="49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/>
    </xf>
    <xf numFmtId="165" fontId="21" fillId="6" borderId="6" xfId="1" applyNumberFormat="1" applyFont="1" applyFill="1" applyBorder="1" applyAlignment="1" applyProtection="1">
      <alignment horizontal="center" vertical="center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</xf>
    <xf numFmtId="0" fontId="2" fillId="6" borderId="51" xfId="1" applyFont="1" applyFill="1" applyBorder="1" applyAlignment="1" applyProtection="1">
      <alignment horizontal="center" vertical="center"/>
    </xf>
    <xf numFmtId="165" fontId="21" fillId="6" borderId="51" xfId="1" applyNumberFormat="1" applyFont="1" applyFill="1" applyBorder="1" applyAlignment="1" applyProtection="1">
      <alignment horizontal="center" vertical="center"/>
      <protection locked="0"/>
    </xf>
    <xf numFmtId="165" fontId="21" fillId="5" borderId="41" xfId="1" applyNumberFormat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165" fontId="21" fillId="5" borderId="6" xfId="1" applyNumberFormat="1" applyFont="1" applyFill="1" applyBorder="1" applyAlignment="1" applyProtection="1">
      <alignment horizontal="center" vertical="center"/>
      <protection locked="0"/>
    </xf>
    <xf numFmtId="165" fontId="21" fillId="5" borderId="51" xfId="1" applyNumberFormat="1" applyFont="1" applyFill="1" applyBorder="1" applyAlignment="1" applyProtection="1">
      <alignment horizontal="center" vertical="center"/>
      <protection locked="0"/>
    </xf>
    <xf numFmtId="165" fontId="2" fillId="3" borderId="51" xfId="1" applyNumberFormat="1" applyFont="1" applyFill="1" applyBorder="1" applyAlignment="1" applyProtection="1">
      <alignment horizontal="center" vertical="center"/>
      <protection locked="0"/>
    </xf>
    <xf numFmtId="165" fontId="2" fillId="3" borderId="56" xfId="1" applyNumberFormat="1" applyFont="1" applyFill="1" applyBorder="1" applyAlignment="1" applyProtection="1">
      <alignment horizontal="center" vertical="center"/>
      <protection locked="0"/>
    </xf>
    <xf numFmtId="2" fontId="2" fillId="3" borderId="8" xfId="1" applyNumberFormat="1" applyFont="1" applyFill="1" applyBorder="1" applyAlignment="1" applyProtection="1">
      <alignment horizontal="center" vertical="center"/>
    </xf>
    <xf numFmtId="2" fontId="2" fillId="3" borderId="6" xfId="1" applyNumberFormat="1" applyFont="1" applyFill="1" applyBorder="1" applyAlignment="1" applyProtection="1">
      <alignment horizontal="left" vertical="center"/>
    </xf>
    <xf numFmtId="2" fontId="2" fillId="3" borderId="6" xfId="1" applyNumberFormat="1" applyFont="1" applyFill="1" applyBorder="1" applyAlignment="1" applyProtection="1">
      <alignment horizontal="center" vertical="center"/>
    </xf>
    <xf numFmtId="1" fontId="2" fillId="3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left" vertical="center" wrapText="1"/>
    </xf>
    <xf numFmtId="0" fontId="2" fillId="2" borderId="41" xfId="1" applyFont="1" applyFill="1" applyBorder="1" applyAlignment="1" applyProtection="1">
      <alignment vertical="center"/>
    </xf>
    <xf numFmtId="0" fontId="2" fillId="2" borderId="6" xfId="1" applyFont="1" applyFill="1" applyBorder="1" applyAlignment="1" applyProtection="1">
      <alignment vertical="center"/>
    </xf>
    <xf numFmtId="0" fontId="2" fillId="3" borderId="40" xfId="1" applyFont="1" applyFill="1" applyBorder="1" applyAlignment="1" applyProtection="1">
      <alignment horizontal="left" vertical="center" wrapText="1"/>
    </xf>
    <xf numFmtId="165" fontId="2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74" xfId="14" applyNumberFormat="1" applyFont="1" applyFill="1" applyBorder="1" applyAlignment="1" applyProtection="1">
      <alignment horizontal="center" vertical="center"/>
      <protection locked="0"/>
    </xf>
    <xf numFmtId="165" fontId="9" fillId="0" borderId="50" xfId="14" applyNumberFormat="1" applyFont="1" applyFill="1" applyBorder="1" applyAlignment="1" applyProtection="1">
      <alignment horizontal="center" vertical="center"/>
      <protection locked="0"/>
    </xf>
    <xf numFmtId="165" fontId="9" fillId="0" borderId="51" xfId="14" applyNumberFormat="1" applyFont="1" applyFill="1" applyBorder="1" applyAlignment="1" applyProtection="1">
      <alignment horizontal="center" vertical="center"/>
      <protection locked="0"/>
    </xf>
    <xf numFmtId="165" fontId="9" fillId="0" borderId="18" xfId="14" applyNumberFormat="1" applyFont="1" applyFill="1" applyBorder="1" applyAlignment="1" applyProtection="1">
      <alignment horizontal="center" vertical="center"/>
      <protection locked="0"/>
    </xf>
    <xf numFmtId="165" fontId="9" fillId="0" borderId="56" xfId="14" applyNumberFormat="1" applyFont="1" applyFill="1" applyBorder="1" applyAlignment="1" applyProtection="1">
      <alignment horizontal="center" vertical="center"/>
      <protection locked="0"/>
    </xf>
    <xf numFmtId="0" fontId="3" fillId="0" borderId="82" xfId="1" applyFont="1" applyBorder="1" applyAlignment="1" applyProtection="1">
      <alignment horizontal="center"/>
    </xf>
    <xf numFmtId="0" fontId="3" fillId="0" borderId="83" xfId="1" applyFont="1" applyBorder="1" applyAlignment="1" applyProtection="1">
      <alignment horizontal="center"/>
    </xf>
    <xf numFmtId="0" fontId="3" fillId="0" borderId="84" xfId="1" applyFont="1" applyBorder="1" applyAlignment="1" applyProtection="1">
      <alignment horizontal="center"/>
    </xf>
    <xf numFmtId="0" fontId="4" fillId="16" borderId="4" xfId="1" applyFont="1" applyFill="1" applyBorder="1" applyAlignment="1" applyProtection="1">
      <alignment horizontal="center"/>
    </xf>
    <xf numFmtId="0" fontId="4" fillId="16" borderId="0" xfId="1" applyFont="1" applyFill="1" applyBorder="1" applyAlignment="1" applyProtection="1">
      <alignment horizontal="center"/>
    </xf>
    <xf numFmtId="0" fontId="4" fillId="16" borderId="5" xfId="1" applyFont="1" applyFill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5" fillId="0" borderId="4" xfId="2" applyBorder="1" applyAlignment="1" applyProtection="1">
      <alignment horizontal="center" vertical="center"/>
    </xf>
    <xf numFmtId="0" fontId="5" fillId="0" borderId="0" xfId="2" applyBorder="1" applyAlignment="1" applyProtection="1">
      <alignment horizontal="center" vertical="center"/>
    </xf>
    <xf numFmtId="0" fontId="5" fillId="0" borderId="5" xfId="2" applyBorder="1" applyAlignment="1" applyProtection="1">
      <alignment horizontal="center" vertical="center"/>
    </xf>
    <xf numFmtId="2" fontId="12" fillId="2" borderId="21" xfId="1" applyNumberFormat="1" applyFont="1" applyFill="1" applyBorder="1" applyAlignment="1" applyProtection="1">
      <alignment horizontal="left"/>
    </xf>
    <xf numFmtId="2" fontId="12" fillId="2" borderId="19" xfId="1" applyNumberFormat="1" applyFont="1" applyFill="1" applyBorder="1" applyAlignment="1" applyProtection="1">
      <alignment horizontal="left"/>
    </xf>
    <xf numFmtId="2" fontId="12" fillId="2" borderId="22" xfId="1" applyNumberFormat="1" applyFont="1" applyFill="1" applyBorder="1" applyAlignment="1" applyProtection="1">
      <alignment horizontal="left"/>
    </xf>
    <xf numFmtId="2" fontId="12" fillId="2" borderId="26" xfId="1" applyNumberFormat="1" applyFont="1" applyFill="1" applyBorder="1" applyAlignment="1" applyProtection="1">
      <alignment horizontal="left"/>
    </xf>
    <xf numFmtId="2" fontId="12" fillId="2" borderId="0" xfId="1" applyNumberFormat="1" applyFont="1" applyFill="1" applyBorder="1" applyAlignment="1" applyProtection="1">
      <alignment horizontal="left"/>
    </xf>
    <xf numFmtId="2" fontId="12" fillId="2" borderId="27" xfId="1" applyNumberFormat="1" applyFont="1" applyFill="1" applyBorder="1" applyAlignment="1" applyProtection="1">
      <alignment horizontal="left"/>
    </xf>
    <xf numFmtId="1" fontId="12" fillId="2" borderId="26" xfId="1" applyNumberFormat="1" applyFont="1" applyFill="1" applyBorder="1" applyAlignment="1" applyProtection="1">
      <alignment horizontal="left"/>
    </xf>
    <xf numFmtId="1" fontId="12" fillId="2" borderId="0" xfId="1" applyNumberFormat="1" applyFont="1" applyFill="1" applyBorder="1" applyAlignment="1" applyProtection="1">
      <alignment horizontal="left"/>
    </xf>
    <xf numFmtId="1" fontId="12" fillId="2" borderId="27" xfId="1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2" fillId="0" borderId="51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53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36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51" xfId="7" applyNumberFormat="1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2" fontId="12" fillId="0" borderId="51" xfId="6" applyNumberFormat="1" applyFont="1" applyFill="1" applyBorder="1" applyAlignment="1">
      <alignment horizontal="center" vertical="center"/>
    </xf>
    <xf numFmtId="2" fontId="12" fillId="0" borderId="53" xfId="6" applyNumberFormat="1" applyFont="1" applyFill="1" applyBorder="1" applyAlignment="1">
      <alignment horizontal="center" vertical="center"/>
    </xf>
    <xf numFmtId="2" fontId="12" fillId="0" borderId="36" xfId="6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27" fillId="2" borderId="4" xfId="1" applyFont="1" applyFill="1" applyBorder="1" applyAlignment="1" applyProtection="1">
      <alignment horizontal="center" vertical="center" textRotation="90"/>
    </xf>
    <xf numFmtId="0" fontId="27" fillId="2" borderId="9" xfId="1" applyFont="1" applyFill="1" applyBorder="1" applyAlignment="1" applyProtection="1">
      <alignment horizontal="center" vertical="center" textRotation="90"/>
    </xf>
    <xf numFmtId="0" fontId="25" fillId="2" borderId="1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4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9" xfId="1" applyFont="1" applyFill="1" applyBorder="1" applyAlignment="1" applyProtection="1">
      <alignment horizontal="center" vertical="center" textRotation="90" wrapText="1" readingOrder="1"/>
      <protection locked="0"/>
    </xf>
    <xf numFmtId="0" fontId="67" fillId="0" borderId="0" xfId="0" applyFont="1" applyFill="1" applyAlignment="1">
      <alignment horizontal="center"/>
    </xf>
    <xf numFmtId="0" fontId="25" fillId="0" borderId="42" xfId="1" applyFont="1" applyBorder="1" applyAlignment="1">
      <alignment horizontal="center" vertical="center" textRotation="90"/>
    </xf>
    <xf numFmtId="0" fontId="25" fillId="0" borderId="52" xfId="1" applyFont="1" applyBorder="1" applyAlignment="1">
      <alignment horizontal="center" vertical="center" textRotation="90"/>
    </xf>
    <xf numFmtId="0" fontId="25" fillId="0" borderId="4" xfId="1" applyFont="1" applyBorder="1" applyAlignment="1">
      <alignment horizontal="center" vertical="center" textRotation="90"/>
    </xf>
    <xf numFmtId="0" fontId="25" fillId="0" borderId="9" xfId="1" applyFont="1" applyBorder="1" applyAlignment="1">
      <alignment horizontal="center" vertical="center" textRotation="90"/>
    </xf>
    <xf numFmtId="166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25" fillId="2" borderId="1" xfId="1" applyFont="1" applyFill="1" applyBorder="1" applyAlignment="1" applyProtection="1">
      <alignment horizontal="center" vertical="center" textRotation="90"/>
    </xf>
    <xf numFmtId="0" fontId="25" fillId="2" borderId="4" xfId="1" applyFont="1" applyFill="1" applyBorder="1" applyAlignment="1" applyProtection="1">
      <alignment horizontal="center" vertical="center" textRotation="90"/>
    </xf>
    <xf numFmtId="0" fontId="25" fillId="2" borderId="9" xfId="1" applyFont="1" applyFill="1" applyBorder="1" applyAlignment="1" applyProtection="1">
      <alignment horizontal="center" vertical="center" textRotation="90"/>
    </xf>
    <xf numFmtId="0" fontId="25" fillId="0" borderId="1" xfId="1" applyFont="1" applyBorder="1" applyAlignment="1">
      <alignment horizontal="center" vertical="center" textRotation="90"/>
    </xf>
    <xf numFmtId="0" fontId="9" fillId="0" borderId="4" xfId="1" applyFont="1" applyBorder="1" applyAlignment="1"/>
    <xf numFmtId="0" fontId="9" fillId="0" borderId="9" xfId="1" applyFont="1" applyBorder="1" applyAlignment="1"/>
    <xf numFmtId="0" fontId="2" fillId="0" borderId="4" xfId="1" applyBorder="1" applyAlignment="1"/>
    <xf numFmtId="0" fontId="2" fillId="0" borderId="9" xfId="1" applyBorder="1" applyAlignment="1"/>
    <xf numFmtId="0" fontId="25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9" xfId="1" applyFill="1" applyBorder="1" applyAlignment="1" applyProtection="1">
      <alignment wrapText="1"/>
      <protection locked="0"/>
    </xf>
    <xf numFmtId="0" fontId="55" fillId="13" borderId="86" xfId="13" applyFill="1" applyBorder="1"/>
    <xf numFmtId="0" fontId="8" fillId="2" borderId="10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>
      <alignment vertical="center"/>
    </xf>
    <xf numFmtId="0" fontId="25" fillId="0" borderId="1" xfId="1" applyFont="1" applyBorder="1" applyAlignment="1">
      <alignment horizontal="center" vertical="center" textRotation="90" wrapText="1"/>
    </xf>
    <xf numFmtId="0" fontId="25" fillId="0" borderId="4" xfId="1" applyFont="1" applyBorder="1" applyAlignment="1">
      <alignment horizontal="center" vertical="center" textRotation="90" wrapText="1"/>
    </xf>
    <xf numFmtId="0" fontId="27" fillId="0" borderId="4" xfId="1" applyFont="1" applyBorder="1" applyAlignment="1">
      <alignment horizontal="center" vertical="center" textRotation="90" wrapText="1"/>
    </xf>
    <xf numFmtId="0" fontId="25" fillId="2" borderId="4" xfId="1" applyFont="1" applyFill="1" applyBorder="1" applyAlignment="1" applyProtection="1">
      <alignment horizontal="center" textRotation="90" wrapText="1"/>
      <protection locked="0"/>
    </xf>
    <xf numFmtId="0" fontId="2" fillId="0" borderId="9" xfId="1" applyBorder="1" applyAlignment="1">
      <alignment horizontal="center" textRotation="90" wrapText="1"/>
    </xf>
    <xf numFmtId="0" fontId="27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7" borderId="49" xfId="1" applyFont="1" applyFill="1" applyBorder="1" applyAlignment="1">
      <alignment horizontal="left" vertical="center" wrapText="1"/>
    </xf>
    <xf numFmtId="0" fontId="2" fillId="0" borderId="73" xfId="1" applyFont="1" applyFill="1" applyBorder="1" applyAlignment="1">
      <alignment vertical="center" wrapText="1"/>
    </xf>
    <xf numFmtId="0" fontId="2" fillId="0" borderId="45" xfId="1" applyFont="1" applyFill="1" applyBorder="1" applyAlignment="1">
      <alignment vertical="center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/>
    </xf>
    <xf numFmtId="0" fontId="2" fillId="7" borderId="50" xfId="1" applyFont="1" applyFill="1" applyBorder="1" applyAlignment="1">
      <alignment horizontal="left" vertical="top"/>
    </xf>
    <xf numFmtId="0" fontId="2" fillId="0" borderId="6" xfId="1" applyFont="1" applyFill="1" applyBorder="1" applyAlignment="1"/>
    <xf numFmtId="0" fontId="2" fillId="0" borderId="50" xfId="1" applyFont="1" applyFill="1" applyBorder="1" applyAlignment="1"/>
    <xf numFmtId="0" fontId="2" fillId="0" borderId="62" xfId="1" applyFont="1" applyFill="1" applyBorder="1" applyAlignment="1"/>
    <xf numFmtId="0" fontId="2" fillId="0" borderId="63" xfId="1" applyFont="1" applyFill="1" applyBorder="1" applyAlignment="1"/>
    <xf numFmtId="0" fontId="2" fillId="7" borderId="72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wrapText="1"/>
    </xf>
    <xf numFmtId="0" fontId="2" fillId="0" borderId="37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38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66" xfId="1" applyFont="1" applyFill="1" applyBorder="1" applyAlignment="1">
      <alignment wrapText="1"/>
    </xf>
    <xf numFmtId="2" fontId="2" fillId="8" borderId="0" xfId="1" applyNumberFormat="1" applyFont="1" applyFill="1" applyBorder="1" applyAlignment="1">
      <alignment horizontal="center" vertical="center"/>
    </xf>
    <xf numFmtId="0" fontId="27" fillId="11" borderId="0" xfId="1" quotePrefix="1" applyFont="1" applyFill="1" applyBorder="1" applyAlignment="1">
      <alignment horizontal="center" vertical="center" wrapText="1"/>
    </xf>
    <xf numFmtId="0" fontId="42" fillId="9" borderId="70" xfId="1" applyFont="1" applyFill="1" applyBorder="1" applyAlignment="1">
      <alignment horizontal="center" vertical="center"/>
    </xf>
    <xf numFmtId="0" fontId="42" fillId="9" borderId="71" xfId="1" applyFont="1" applyFill="1" applyBorder="1" applyAlignment="1">
      <alignment horizontal="center" vertical="center"/>
    </xf>
    <xf numFmtId="0" fontId="42" fillId="9" borderId="44" xfId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vertical="center"/>
    </xf>
    <xf numFmtId="0" fontId="2" fillId="0" borderId="45" xfId="1" applyFont="1" applyFill="1" applyBorder="1" applyAlignment="1">
      <alignment vertical="center"/>
    </xf>
    <xf numFmtId="0" fontId="2" fillId="7" borderId="74" xfId="1" applyFont="1" applyFill="1" applyBorder="1" applyAlignment="1">
      <alignment horizontal="left" vertical="center" wrapText="1"/>
    </xf>
    <xf numFmtId="0" fontId="2" fillId="0" borderId="73" xfId="1" applyFont="1" applyFill="1" applyBorder="1" applyAlignment="1"/>
    <xf numFmtId="0" fontId="2" fillId="0" borderId="85" xfId="1" applyFont="1" applyFill="1" applyBorder="1" applyAlignment="1"/>
    <xf numFmtId="0" fontId="27" fillId="7" borderId="68" xfId="1" applyFont="1" applyFill="1" applyBorder="1" applyAlignment="1">
      <alignment horizontal="center" vertical="center" wrapText="1"/>
    </xf>
    <xf numFmtId="0" fontId="27" fillId="7" borderId="55" xfId="1" applyFont="1" applyFill="1" applyBorder="1" applyAlignment="1">
      <alignment horizontal="center" vertical="center" wrapText="1"/>
    </xf>
    <xf numFmtId="0" fontId="27" fillId="7" borderId="57" xfId="1" applyFont="1" applyFill="1" applyBorder="1" applyAlignment="1">
      <alignment horizontal="center" vertical="center" wrapText="1"/>
    </xf>
    <xf numFmtId="0" fontId="27" fillId="7" borderId="0" xfId="1" applyFont="1" applyFill="1" applyBorder="1" applyAlignment="1">
      <alignment horizontal="left" vertical="center"/>
    </xf>
    <xf numFmtId="0" fontId="8" fillId="7" borderId="82" xfId="1" applyFont="1" applyFill="1" applyBorder="1" applyAlignment="1">
      <alignment horizontal="center" vertical="center"/>
    </xf>
    <xf numFmtId="0" fontId="27" fillId="7" borderId="83" xfId="1" applyFont="1" applyFill="1" applyBorder="1" applyAlignment="1">
      <alignment horizontal="center" vertical="center"/>
    </xf>
    <xf numFmtId="0" fontId="27" fillId="7" borderId="84" xfId="1" applyFont="1" applyFill="1" applyBorder="1" applyAlignment="1">
      <alignment horizontal="center" vertical="center"/>
    </xf>
    <xf numFmtId="0" fontId="45" fillId="7" borderId="82" xfId="1" applyFont="1" applyFill="1" applyBorder="1" applyAlignment="1">
      <alignment horizontal="center" vertical="center"/>
    </xf>
    <xf numFmtId="0" fontId="45" fillId="7" borderId="83" xfId="1" applyFont="1" applyFill="1" applyBorder="1" applyAlignment="1">
      <alignment horizontal="center" vertical="center"/>
    </xf>
    <xf numFmtId="0" fontId="45" fillId="7" borderId="84" xfId="1" applyFont="1" applyFill="1" applyBorder="1" applyAlignment="1">
      <alignment horizontal="center" vertical="center"/>
    </xf>
    <xf numFmtId="0" fontId="45" fillId="7" borderId="69" xfId="1" applyFont="1" applyFill="1" applyBorder="1" applyAlignment="1">
      <alignment horizontal="center" vertical="center" wrapText="1"/>
    </xf>
    <xf numFmtId="0" fontId="45" fillId="7" borderId="44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/>
    </xf>
    <xf numFmtId="0" fontId="27" fillId="7" borderId="41" xfId="1" applyFont="1" applyFill="1" applyBorder="1" applyAlignment="1">
      <alignment horizontal="center" vertical="center" wrapText="1"/>
    </xf>
    <xf numFmtId="0" fontId="27" fillId="7" borderId="41" xfId="1" applyFont="1" applyFill="1" applyBorder="1" applyAlignment="1">
      <alignment horizontal="center" vertical="center"/>
    </xf>
    <xf numFmtId="0" fontId="27" fillId="12" borderId="47" xfId="1" applyFont="1" applyFill="1" applyBorder="1" applyAlignment="1">
      <alignment horizontal="center" vertical="center" wrapText="1"/>
    </xf>
    <xf numFmtId="0" fontId="27" fillId="12" borderId="7" xfId="1" applyFont="1" applyFill="1" applyBorder="1" applyAlignment="1">
      <alignment horizontal="center" vertical="center" wrapText="1"/>
    </xf>
    <xf numFmtId="0" fontId="27" fillId="12" borderId="39" xfId="1" applyFont="1" applyFill="1" applyBorder="1" applyAlignment="1">
      <alignment horizontal="center" vertical="center" wrapText="1"/>
    </xf>
    <xf numFmtId="0" fontId="27" fillId="12" borderId="29" xfId="1" applyFont="1" applyFill="1" applyBorder="1" applyAlignment="1">
      <alignment horizontal="center" vertical="center" wrapText="1"/>
    </xf>
    <xf numFmtId="0" fontId="27" fillId="12" borderId="46" xfId="1" applyFont="1" applyFill="1" applyBorder="1" applyAlignment="1">
      <alignment horizontal="center" vertical="center" wrapText="1"/>
    </xf>
  </cellXfs>
  <cellStyles count="19">
    <cellStyle name="Currency 2" xfId="15"/>
    <cellStyle name="Hyperlink" xfId="2" builtinId="8"/>
    <cellStyle name="Hyperlink 2" xfId="9"/>
    <cellStyle name="Normal" xfId="0" builtinId="0"/>
    <cellStyle name="Normal 2" xfId="1"/>
    <cellStyle name="Normal 2 2" xfId="3"/>
    <cellStyle name="Normal 2 2 15" xfId="14"/>
    <cellStyle name="Normal 2 2 2" xfId="12"/>
    <cellStyle name="Normal 2 2_5. Feasible Options" xfId="10"/>
    <cellStyle name="Normal 3" xfId="4"/>
    <cellStyle name="Normal 3 2" xfId="11"/>
    <cellStyle name="Normal 3 2 2" xfId="16"/>
    <cellStyle name="Normal 3 2 3" xfId="18"/>
    <cellStyle name="Normal 4" xfId="5"/>
    <cellStyle name="Normal 5" xfId="6"/>
    <cellStyle name="Normal 6" xfId="7"/>
    <cellStyle name="Normal 7" xfId="13"/>
    <cellStyle name="Normal 8" xfId="17"/>
    <cellStyle name="Percent 2" xfId="8"/>
  </cellStyles>
  <dxfs count="11">
    <dxf>
      <fill>
        <patternFill>
          <bgColor rgb="FF70AD47"/>
        </patternFill>
      </fill>
    </dxf>
    <dxf>
      <fill>
        <patternFill>
          <bgColor rgb="FFA5A5A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Baseline Water Supply-Demand Balance and Components of Demand</a:t>
            </a:r>
          </a:p>
        </c:rich>
      </c:tx>
      <c:layout>
        <c:manualLayout>
          <c:xMode val="edge"/>
          <c:yMode val="edge"/>
          <c:x val="0.20958094702002655"/>
          <c:y val="2.9013693730272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43266856694813E-2"/>
          <c:y val="0.10444884139344435"/>
          <c:w val="0.89146608097046665"/>
          <c:h val="0.57482108106981478"/>
        </c:manualLayout>
      </c:layout>
      <c:areaChart>
        <c:grouping val="stacked"/>
        <c:varyColors val="0"/>
        <c:ser>
          <c:idx val="6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summary'!$H$10:$AF$10</c:f>
              <c:numCache>
                <c:formatCode>0.00</c:formatCode>
                <c:ptCount val="25"/>
                <c:pt idx="0">
                  <c:v>6.4346539696106744</c:v>
                </c:pt>
                <c:pt idx="1">
                  <c:v>6.553576247925105</c:v>
                </c:pt>
                <c:pt idx="2">
                  <c:v>6.6804734177253176</c:v>
                </c:pt>
                <c:pt idx="3">
                  <c:v>6.802093025501506</c:v>
                </c:pt>
                <c:pt idx="4">
                  <c:v>6.9227644648406397</c:v>
                </c:pt>
                <c:pt idx="5">
                  <c:v>7.0445373114875327</c:v>
                </c:pt>
                <c:pt idx="6">
                  <c:v>7.1587810536645078</c:v>
                </c:pt>
                <c:pt idx="7">
                  <c:v>7.2710496173766206</c:v>
                </c:pt>
                <c:pt idx="8">
                  <c:v>7.3824477776875694</c:v>
                </c:pt>
                <c:pt idx="9">
                  <c:v>7.486491484942146</c:v>
                </c:pt>
                <c:pt idx="10">
                  <c:v>7.5460213347905754</c:v>
                </c:pt>
                <c:pt idx="11">
                  <c:v>7.6330329796364484</c:v>
                </c:pt>
                <c:pt idx="12">
                  <c:v>7.7141502192543676</c:v>
                </c:pt>
                <c:pt idx="13">
                  <c:v>7.7982124083960658</c:v>
                </c:pt>
                <c:pt idx="14">
                  <c:v>7.8767092093751838</c:v>
                </c:pt>
                <c:pt idx="15">
                  <c:v>7.9617090712618896</c:v>
                </c:pt>
                <c:pt idx="16">
                  <c:v>8.0510764444425753</c:v>
                </c:pt>
                <c:pt idx="17">
                  <c:v>8.1341956469892338</c:v>
                </c:pt>
                <c:pt idx="18">
                  <c:v>8.2155263876241822</c:v>
                </c:pt>
                <c:pt idx="19">
                  <c:v>8.2959114693489617</c:v>
                </c:pt>
                <c:pt idx="20">
                  <c:v>8.3753686805495047</c:v>
                </c:pt>
                <c:pt idx="21">
                  <c:v>8.45319884914095</c:v>
                </c:pt>
                <c:pt idx="22">
                  <c:v>8.5298052842414016</c:v>
                </c:pt>
                <c:pt idx="23">
                  <c:v>8.6049126893697796</c:v>
                </c:pt>
                <c:pt idx="24">
                  <c:v>8.6842300368737639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09-40B5-9581-76D0512A4C54}"/>
            </c:ext>
          </c:extLst>
        </c:ser>
        <c:ser>
          <c:idx val="0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summary'!$H$8:$AF$8</c:f>
              <c:numCache>
                <c:formatCode>0.00</c:formatCode>
                <c:ptCount val="25"/>
                <c:pt idx="0">
                  <c:v>5.1807916928050091</c:v>
                </c:pt>
                <c:pt idx="1">
                  <c:v>5.0660695383941832</c:v>
                </c:pt>
                <c:pt idx="2">
                  <c:v>4.9515987613804286</c:v>
                </c:pt>
                <c:pt idx="3">
                  <c:v>4.8421884574847915</c:v>
                </c:pt>
                <c:pt idx="4">
                  <c:v>4.7366788289900734</c:v>
                </c:pt>
                <c:pt idx="5">
                  <c:v>4.6346454739246239</c:v>
                </c:pt>
                <c:pt idx="6">
                  <c:v>4.5358404815107161</c:v>
                </c:pt>
                <c:pt idx="7">
                  <c:v>4.4410487102836909</c:v>
                </c:pt>
                <c:pt idx="8">
                  <c:v>4.3538349335384092</c:v>
                </c:pt>
                <c:pt idx="9">
                  <c:v>4.269066734651652</c:v>
                </c:pt>
                <c:pt idx="10">
                  <c:v>4.1917900478848491</c:v>
                </c:pt>
                <c:pt idx="11">
                  <c:v>4.1020413688638921</c:v>
                </c:pt>
                <c:pt idx="12">
                  <c:v>4.0129168207398616</c:v>
                </c:pt>
                <c:pt idx="13">
                  <c:v>3.9277616329576239</c:v>
                </c:pt>
                <c:pt idx="14">
                  <c:v>3.8432678903192654</c:v>
                </c:pt>
                <c:pt idx="15">
                  <c:v>3.7635673917436097</c:v>
                </c:pt>
                <c:pt idx="16">
                  <c:v>3.6876783446115802</c:v>
                </c:pt>
                <c:pt idx="17">
                  <c:v>3.6119277284598557</c:v>
                </c:pt>
                <c:pt idx="18">
                  <c:v>3.5378037739301362</c:v>
                </c:pt>
                <c:pt idx="19">
                  <c:v>3.4655087198716719</c:v>
                </c:pt>
                <c:pt idx="20">
                  <c:v>3.3949777611641907</c:v>
                </c:pt>
                <c:pt idx="21">
                  <c:v>3.3259428562663231</c:v>
                </c:pt>
                <c:pt idx="22">
                  <c:v>3.2584606791307809</c:v>
                </c:pt>
                <c:pt idx="23">
                  <c:v>3.1924188283275954</c:v>
                </c:pt>
                <c:pt idx="24">
                  <c:v>3.1230141368542279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09-40B5-9581-76D0512A4C54}"/>
            </c:ext>
          </c:extLst>
        </c:ser>
        <c:ser>
          <c:idx val="1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summary'!$H$12:$AF$12</c:f>
              <c:numCache>
                <c:formatCode>0.00</c:formatCode>
                <c:ptCount val="25"/>
                <c:pt idx="0">
                  <c:v>4.9756561841259348</c:v>
                </c:pt>
                <c:pt idx="1">
                  <c:v>5.005270566720367</c:v>
                </c:pt>
                <c:pt idx="2">
                  <c:v>5.0260208791558263</c:v>
                </c:pt>
                <c:pt idx="3">
                  <c:v>5.0452859177614169</c:v>
                </c:pt>
                <c:pt idx="4">
                  <c:v>5.0458481521666094</c:v>
                </c:pt>
                <c:pt idx="5">
                  <c:v>5.0670019991073492</c:v>
                </c:pt>
                <c:pt idx="6">
                  <c:v>5.0736293029993096</c:v>
                </c:pt>
                <c:pt idx="7">
                  <c:v>5.0799492877526671</c:v>
                </c:pt>
                <c:pt idx="8">
                  <c:v>5.0721985409881905</c:v>
                </c:pt>
                <c:pt idx="9">
                  <c:v>5.0913195891553933</c:v>
                </c:pt>
                <c:pt idx="10">
                  <c:v>5.0979294684826311</c:v>
                </c:pt>
                <c:pt idx="11">
                  <c:v>5.1047770597313828</c:v>
                </c:pt>
                <c:pt idx="12">
                  <c:v>5.097312006749072</c:v>
                </c:pt>
                <c:pt idx="13">
                  <c:v>5.1164352905204282</c:v>
                </c:pt>
                <c:pt idx="14">
                  <c:v>5.1209603358956031</c:v>
                </c:pt>
                <c:pt idx="15">
                  <c:v>5.1251383299638729</c:v>
                </c:pt>
                <c:pt idx="16">
                  <c:v>5.1149001220519343</c:v>
                </c:pt>
                <c:pt idx="17">
                  <c:v>5.1335381032507144</c:v>
                </c:pt>
                <c:pt idx="18">
                  <c:v>5.1388000970366461</c:v>
                </c:pt>
                <c:pt idx="19">
                  <c:v>5.1442191286970136</c:v>
                </c:pt>
                <c:pt idx="20">
                  <c:v>5.1358750274150378</c:v>
                </c:pt>
                <c:pt idx="21">
                  <c:v>5.1555700220806919</c:v>
                </c:pt>
                <c:pt idx="22">
                  <c:v>5.1615065993459934</c:v>
                </c:pt>
                <c:pt idx="23">
                  <c:v>5.1675554436194844</c:v>
                </c:pt>
                <c:pt idx="24">
                  <c:v>5.1597497632510869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09-40B5-9581-76D0512A4C54}"/>
            </c:ext>
          </c:extLst>
        </c:ser>
        <c:ser>
          <c:idx val="2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summary'!$H$14:$AF$14</c:f>
              <c:numCache>
                <c:formatCode>0.00</c:formatCode>
                <c:ptCount val="25"/>
                <c:pt idx="0">
                  <c:v>5.38</c:v>
                </c:pt>
                <c:pt idx="1">
                  <c:v>5.38</c:v>
                </c:pt>
                <c:pt idx="2">
                  <c:v>5.38</c:v>
                </c:pt>
                <c:pt idx="3">
                  <c:v>5.379999999999999</c:v>
                </c:pt>
                <c:pt idx="4">
                  <c:v>5.38</c:v>
                </c:pt>
                <c:pt idx="5">
                  <c:v>5.38</c:v>
                </c:pt>
                <c:pt idx="6">
                  <c:v>5.379999999999999</c:v>
                </c:pt>
                <c:pt idx="7">
                  <c:v>5.3800000000000008</c:v>
                </c:pt>
                <c:pt idx="8">
                  <c:v>5.38</c:v>
                </c:pt>
                <c:pt idx="9">
                  <c:v>5.38</c:v>
                </c:pt>
                <c:pt idx="10">
                  <c:v>5.3800000000000008</c:v>
                </c:pt>
                <c:pt idx="11">
                  <c:v>5.379999999999999</c:v>
                </c:pt>
                <c:pt idx="12">
                  <c:v>5.379999999999999</c:v>
                </c:pt>
                <c:pt idx="13">
                  <c:v>5.379999999999999</c:v>
                </c:pt>
                <c:pt idx="14">
                  <c:v>5.3800000000000008</c:v>
                </c:pt>
                <c:pt idx="15">
                  <c:v>5.379999999999999</c:v>
                </c:pt>
                <c:pt idx="16">
                  <c:v>5.38</c:v>
                </c:pt>
                <c:pt idx="17">
                  <c:v>5.379999999999999</c:v>
                </c:pt>
                <c:pt idx="18">
                  <c:v>5.379999999999999</c:v>
                </c:pt>
                <c:pt idx="19">
                  <c:v>5.38</c:v>
                </c:pt>
                <c:pt idx="20">
                  <c:v>5.38</c:v>
                </c:pt>
                <c:pt idx="21">
                  <c:v>5.38</c:v>
                </c:pt>
                <c:pt idx="22">
                  <c:v>5.3800000000000008</c:v>
                </c:pt>
                <c:pt idx="23">
                  <c:v>5.379999999999999</c:v>
                </c:pt>
                <c:pt idx="24">
                  <c:v>5.38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C09-40B5-9581-76D0512A4C54}"/>
            </c:ext>
          </c:extLst>
        </c:ser>
        <c:ser>
          <c:idx val="3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summary'!$H$16:$AF$16</c:f>
              <c:numCache>
                <c:formatCode>0.00</c:formatCode>
                <c:ptCount val="25"/>
                <c:pt idx="0">
                  <c:v>0.58909111157393124</c:v>
                </c:pt>
                <c:pt idx="1">
                  <c:v>0.58909111157393124</c:v>
                </c:pt>
                <c:pt idx="2">
                  <c:v>0.58909111157393124</c:v>
                </c:pt>
                <c:pt idx="3">
                  <c:v>0.58909111157393568</c:v>
                </c:pt>
                <c:pt idx="4">
                  <c:v>0.58909111157393479</c:v>
                </c:pt>
                <c:pt idx="5">
                  <c:v>0.58909111157393124</c:v>
                </c:pt>
                <c:pt idx="6">
                  <c:v>0.58909111157393568</c:v>
                </c:pt>
                <c:pt idx="7">
                  <c:v>0.5890911115739339</c:v>
                </c:pt>
                <c:pt idx="8">
                  <c:v>0.58909111157393479</c:v>
                </c:pt>
                <c:pt idx="9">
                  <c:v>0.58909111157393124</c:v>
                </c:pt>
                <c:pt idx="10">
                  <c:v>0.58909111157393035</c:v>
                </c:pt>
                <c:pt idx="11">
                  <c:v>0.58909111157393212</c:v>
                </c:pt>
                <c:pt idx="12">
                  <c:v>0.58909111157393568</c:v>
                </c:pt>
                <c:pt idx="13">
                  <c:v>0.58909111157393212</c:v>
                </c:pt>
                <c:pt idx="14">
                  <c:v>0.5890911115739268</c:v>
                </c:pt>
                <c:pt idx="15">
                  <c:v>0.58909111157393568</c:v>
                </c:pt>
                <c:pt idx="16">
                  <c:v>0.58909111157393124</c:v>
                </c:pt>
                <c:pt idx="17">
                  <c:v>0.58909111157393212</c:v>
                </c:pt>
                <c:pt idx="18">
                  <c:v>0.58909111157393568</c:v>
                </c:pt>
                <c:pt idx="19">
                  <c:v>0.58909111157393479</c:v>
                </c:pt>
                <c:pt idx="20">
                  <c:v>0.58909111157393124</c:v>
                </c:pt>
                <c:pt idx="21">
                  <c:v>0.58909111157393124</c:v>
                </c:pt>
                <c:pt idx="22">
                  <c:v>0.5890911115739268</c:v>
                </c:pt>
                <c:pt idx="23">
                  <c:v>0.58909111157393212</c:v>
                </c:pt>
                <c:pt idx="24">
                  <c:v>0.58909111157393124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C09-40B5-9581-76D0512A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29272"/>
        <c:axId val="157630448"/>
      </c:areaChart>
      <c:lineChart>
        <c:grouping val="standard"/>
        <c:varyColors val="0"/>
        <c:ser>
          <c:idx val="4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summary'!$H$5:$AF$5</c:f>
              <c:numCache>
                <c:formatCode>0.00</c:formatCode>
                <c:ptCount val="25"/>
                <c:pt idx="0">
                  <c:v>24.239999046325668</c:v>
                </c:pt>
                <c:pt idx="1">
                  <c:v>24.239999046325668</c:v>
                </c:pt>
                <c:pt idx="2">
                  <c:v>24.239999046325668</c:v>
                </c:pt>
                <c:pt idx="3">
                  <c:v>24.239999046325668</c:v>
                </c:pt>
                <c:pt idx="4">
                  <c:v>24.239999046325668</c:v>
                </c:pt>
                <c:pt idx="5">
                  <c:v>24.239999046325668</c:v>
                </c:pt>
                <c:pt idx="6">
                  <c:v>24.239999046325668</c:v>
                </c:pt>
                <c:pt idx="7">
                  <c:v>24.239999046325668</c:v>
                </c:pt>
                <c:pt idx="8">
                  <c:v>24.239999046325668</c:v>
                </c:pt>
                <c:pt idx="9">
                  <c:v>24.239999046325668</c:v>
                </c:pt>
                <c:pt idx="10">
                  <c:v>24.239999046325668</c:v>
                </c:pt>
                <c:pt idx="11">
                  <c:v>24.239999046325668</c:v>
                </c:pt>
                <c:pt idx="12">
                  <c:v>24.239999046325668</c:v>
                </c:pt>
                <c:pt idx="13">
                  <c:v>24.239999046325668</c:v>
                </c:pt>
                <c:pt idx="14">
                  <c:v>24.239999046325668</c:v>
                </c:pt>
                <c:pt idx="15">
                  <c:v>24.239999046325668</c:v>
                </c:pt>
                <c:pt idx="16">
                  <c:v>24.239999046325668</c:v>
                </c:pt>
                <c:pt idx="17">
                  <c:v>24.239999046325668</c:v>
                </c:pt>
                <c:pt idx="18">
                  <c:v>24.239999046325668</c:v>
                </c:pt>
                <c:pt idx="19">
                  <c:v>24.239999046325668</c:v>
                </c:pt>
                <c:pt idx="20">
                  <c:v>24.239999046325668</c:v>
                </c:pt>
                <c:pt idx="21">
                  <c:v>24.239999046325668</c:v>
                </c:pt>
                <c:pt idx="22">
                  <c:v>24.239999046325668</c:v>
                </c:pt>
                <c:pt idx="23">
                  <c:v>24.239999046325668</c:v>
                </c:pt>
                <c:pt idx="24">
                  <c:v>24.239999046325668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C09-40B5-9581-76D0512A4C54}"/>
            </c:ext>
          </c:extLst>
        </c:ser>
        <c:ser>
          <c:idx val="5"/>
          <c:order val="6"/>
          <c:tx>
            <c:v>Total demand + target headroom (baseline)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summary'!$H$18:$AF$18</c:f>
              <c:numCache>
                <c:formatCode>0.00</c:formatCode>
                <c:ptCount val="25"/>
                <c:pt idx="0">
                  <c:v>23.706288179271933</c:v>
                </c:pt>
                <c:pt idx="1">
                  <c:v>23.703150538498235</c:v>
                </c:pt>
                <c:pt idx="2">
                  <c:v>23.742190132713599</c:v>
                </c:pt>
                <c:pt idx="3">
                  <c:v>23.753684465226304</c:v>
                </c:pt>
                <c:pt idx="4">
                  <c:v>23.721183174551982</c:v>
                </c:pt>
                <c:pt idx="5">
                  <c:v>23.472056123382089</c:v>
                </c:pt>
                <c:pt idx="6">
                  <c:v>23.483769825255337</c:v>
                </c:pt>
                <c:pt idx="7">
                  <c:v>23.504071994630806</c:v>
                </c:pt>
                <c:pt idx="8">
                  <c:v>23.511010845444474</c:v>
                </c:pt>
                <c:pt idx="9">
                  <c:v>23.565633736219553</c:v>
                </c:pt>
                <c:pt idx="10">
                  <c:v>23.567901270567443</c:v>
                </c:pt>
                <c:pt idx="11">
                  <c:v>23.56423552500614</c:v>
                </c:pt>
                <c:pt idx="12">
                  <c:v>23.567831233708603</c:v>
                </c:pt>
                <c:pt idx="13">
                  <c:v>23.565469480934063</c:v>
                </c:pt>
                <c:pt idx="14">
                  <c:v>23.571918361408773</c:v>
                </c:pt>
                <c:pt idx="15">
                  <c:v>23.633497054493176</c:v>
                </c:pt>
                <c:pt idx="16">
                  <c:v>23.670445220869812</c:v>
                </c:pt>
                <c:pt idx="17">
                  <c:v>23.679026577978128</c:v>
                </c:pt>
                <c:pt idx="18">
                  <c:v>23.730232642023992</c:v>
                </c:pt>
                <c:pt idx="19">
                  <c:v>23.755011209904556</c:v>
                </c:pt>
                <c:pt idx="20">
                  <c:v>23.929825571422807</c:v>
                </c:pt>
                <c:pt idx="21">
                  <c:v>23.987550995801715</c:v>
                </c:pt>
                <c:pt idx="22">
                  <c:v>24.021209604522895</c:v>
                </c:pt>
                <c:pt idx="23">
                  <c:v>24.047221281275828</c:v>
                </c:pt>
                <c:pt idx="24">
                  <c:v>24.084495100451232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C09-40B5-9581-76D0512A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29272"/>
        <c:axId val="157630448"/>
      </c:lineChart>
      <c:catAx>
        <c:axId val="157629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30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763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0359337875782993E-2"/>
              <c:y val="0.39858528733632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29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6452269470774322"/>
          <c:y val="0.82158446545736585"/>
          <c:w val="0.7156398695723647"/>
          <c:h val="0.164029122700770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Final Planning Water Supply-Demand Balance and Components of Demand</a:t>
            </a:r>
          </a:p>
        </c:rich>
      </c:tx>
      <c:layout>
        <c:manualLayout>
          <c:xMode val="edge"/>
          <c:yMode val="edge"/>
          <c:x val="0.25139146883447561"/>
          <c:y val="3.1007826724362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3946134444595E-2"/>
          <c:y val="0.13443854749105721"/>
          <c:w val="0.89767565444686215"/>
          <c:h val="0.5966861559877048"/>
        </c:manualLayout>
      </c:layout>
      <c:areaChart>
        <c:grouping val="stacked"/>
        <c:varyColors val="0"/>
        <c:ser>
          <c:idx val="2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summary'!$H$11:$AF$11</c:f>
              <c:numCache>
                <c:formatCode>0.00</c:formatCode>
                <c:ptCount val="25"/>
                <c:pt idx="0">
                  <c:v>6.4346539696106744</c:v>
                </c:pt>
                <c:pt idx="1">
                  <c:v>6.553576247925105</c:v>
                </c:pt>
                <c:pt idx="2">
                  <c:v>6.6804734177253176</c:v>
                </c:pt>
                <c:pt idx="3">
                  <c:v>6.802093025501506</c:v>
                </c:pt>
                <c:pt idx="4">
                  <c:v>6.9227644648406397</c:v>
                </c:pt>
                <c:pt idx="5">
                  <c:v>11.281718238019694</c:v>
                </c:pt>
                <c:pt idx="6">
                  <c:v>11.307037487024152</c:v>
                </c:pt>
                <c:pt idx="7">
                  <c:v>11.344993456631942</c:v>
                </c:pt>
                <c:pt idx="8">
                  <c:v>11.388899217872138</c:v>
                </c:pt>
                <c:pt idx="9">
                  <c:v>11.418651546128633</c:v>
                </c:pt>
                <c:pt idx="10">
                  <c:v>11.410632377886939</c:v>
                </c:pt>
                <c:pt idx="11">
                  <c:v>11.42787021161395</c:v>
                </c:pt>
                <c:pt idx="12">
                  <c:v>11.439775357920244</c:v>
                </c:pt>
                <c:pt idx="13">
                  <c:v>11.449197878057928</c:v>
                </c:pt>
                <c:pt idx="14">
                  <c:v>11.407915310662521</c:v>
                </c:pt>
                <c:pt idx="15">
                  <c:v>11.371460148831138</c:v>
                </c:pt>
                <c:pt idx="16">
                  <c:v>11.346647656592999</c:v>
                </c:pt>
                <c:pt idx="17">
                  <c:v>11.327399965603103</c:v>
                </c:pt>
                <c:pt idx="18">
                  <c:v>11.291368332161305</c:v>
                </c:pt>
                <c:pt idx="19">
                  <c:v>11.287437845233466</c:v>
                </c:pt>
                <c:pt idx="20">
                  <c:v>11.322170924597277</c:v>
                </c:pt>
                <c:pt idx="21">
                  <c:v>11.346756954780643</c:v>
                </c:pt>
                <c:pt idx="22">
                  <c:v>11.389697905459105</c:v>
                </c:pt>
                <c:pt idx="23">
                  <c:v>11.421662354864615</c:v>
                </c:pt>
                <c:pt idx="24">
                  <c:v>11.66994276004257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44-49AA-8596-75C5E920B63F}"/>
            </c:ext>
          </c:extLst>
        </c:ser>
        <c:ser>
          <c:idx val="4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summary'!$H$9:$AF$9</c:f>
              <c:numCache>
                <c:formatCode>0.00</c:formatCode>
                <c:ptCount val="25"/>
                <c:pt idx="0">
                  <c:v>5.1807916928050091</c:v>
                </c:pt>
                <c:pt idx="1">
                  <c:v>5.0660695383941832</c:v>
                </c:pt>
                <c:pt idx="2">
                  <c:v>4.9515987613804286</c:v>
                </c:pt>
                <c:pt idx="3">
                  <c:v>4.8421884574847915</c:v>
                </c:pt>
                <c:pt idx="4">
                  <c:v>4.7366788289900734</c:v>
                </c:pt>
                <c:pt idx="5">
                  <c:v>-5.5511151231257827E-16</c:v>
                </c:pt>
                <c:pt idx="6">
                  <c:v>-5.5511151231257827E-16</c:v>
                </c:pt>
                <c:pt idx="7">
                  <c:v>-6.106226635438361E-16</c:v>
                </c:pt>
                <c:pt idx="8">
                  <c:v>0</c:v>
                </c:pt>
                <c:pt idx="9">
                  <c:v>-2.7755575615628914E-16</c:v>
                </c:pt>
                <c:pt idx="10">
                  <c:v>2.7755575615628914E-16</c:v>
                </c:pt>
                <c:pt idx="11">
                  <c:v>1.1102230246251565E-16</c:v>
                </c:pt>
                <c:pt idx="12">
                  <c:v>2.2204460492503131E-16</c:v>
                </c:pt>
                <c:pt idx="13">
                  <c:v>-2.7755575615628914E-16</c:v>
                </c:pt>
                <c:pt idx="14">
                  <c:v>2.2204460492503131E-16</c:v>
                </c:pt>
                <c:pt idx="15">
                  <c:v>5.5511151231257827E-17</c:v>
                </c:pt>
                <c:pt idx="16">
                  <c:v>1.1102230246251565E-16</c:v>
                </c:pt>
                <c:pt idx="17">
                  <c:v>-1.1102230246251565E-16</c:v>
                </c:pt>
                <c:pt idx="18">
                  <c:v>-5.5511151231257827E-17</c:v>
                </c:pt>
                <c:pt idx="19">
                  <c:v>1.1102230246251565E-16</c:v>
                </c:pt>
                <c:pt idx="20">
                  <c:v>1.6653345369377348E-16</c:v>
                </c:pt>
                <c:pt idx="21">
                  <c:v>-5.5511151231257827E-17</c:v>
                </c:pt>
                <c:pt idx="22">
                  <c:v>-5.5511151231257827E-17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44-49AA-8596-75C5E920B63F}"/>
            </c:ext>
          </c:extLst>
        </c:ser>
        <c:ser>
          <c:idx val="5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summary'!$H$13:$AF$13</c:f>
              <c:numCache>
                <c:formatCode>0.00</c:formatCode>
                <c:ptCount val="25"/>
                <c:pt idx="0">
                  <c:v>4.9756561841259348</c:v>
                </c:pt>
                <c:pt idx="1">
                  <c:v>5.005270566720367</c:v>
                </c:pt>
                <c:pt idx="2">
                  <c:v>5.0260208791558263</c:v>
                </c:pt>
                <c:pt idx="3">
                  <c:v>5.0452859177614169</c:v>
                </c:pt>
                <c:pt idx="4">
                  <c:v>5.0458481521666094</c:v>
                </c:pt>
                <c:pt idx="5">
                  <c:v>5.0670019991073492</c:v>
                </c:pt>
                <c:pt idx="6">
                  <c:v>5.0736293029993096</c:v>
                </c:pt>
                <c:pt idx="7">
                  <c:v>5.0799492877526671</c:v>
                </c:pt>
                <c:pt idx="8">
                  <c:v>5.0721985409881905</c:v>
                </c:pt>
                <c:pt idx="9">
                  <c:v>5.0913195891553933</c:v>
                </c:pt>
                <c:pt idx="10">
                  <c:v>5.0979294684826311</c:v>
                </c:pt>
                <c:pt idx="11">
                  <c:v>5.1047770597313828</c:v>
                </c:pt>
                <c:pt idx="12">
                  <c:v>5.097312006749072</c:v>
                </c:pt>
                <c:pt idx="13">
                  <c:v>5.1164352905204282</c:v>
                </c:pt>
                <c:pt idx="14">
                  <c:v>5.1209603358956031</c:v>
                </c:pt>
                <c:pt idx="15">
                  <c:v>5.1251383299638729</c:v>
                </c:pt>
                <c:pt idx="16">
                  <c:v>5.1149001220519343</c:v>
                </c:pt>
                <c:pt idx="17">
                  <c:v>5.1335381032507144</c:v>
                </c:pt>
                <c:pt idx="18">
                  <c:v>5.1388000970366461</c:v>
                </c:pt>
                <c:pt idx="19">
                  <c:v>5.1442191286970136</c:v>
                </c:pt>
                <c:pt idx="20">
                  <c:v>5.1358750274150378</c:v>
                </c:pt>
                <c:pt idx="21">
                  <c:v>5.1555700220806919</c:v>
                </c:pt>
                <c:pt idx="22">
                  <c:v>5.1615065993459934</c:v>
                </c:pt>
                <c:pt idx="23">
                  <c:v>5.1675554436194844</c:v>
                </c:pt>
                <c:pt idx="24">
                  <c:v>5.1597497632510869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44-49AA-8596-75C5E920B63F}"/>
            </c:ext>
          </c:extLst>
        </c:ser>
        <c:ser>
          <c:idx val="6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summary'!$H$15:$AF$15</c:f>
              <c:numCache>
                <c:formatCode>0.00</c:formatCode>
                <c:ptCount val="25"/>
                <c:pt idx="0">
                  <c:v>5.38</c:v>
                </c:pt>
                <c:pt idx="1">
                  <c:v>5.38</c:v>
                </c:pt>
                <c:pt idx="2">
                  <c:v>5.38</c:v>
                </c:pt>
                <c:pt idx="3">
                  <c:v>5.379999999999999</c:v>
                </c:pt>
                <c:pt idx="4">
                  <c:v>5.38</c:v>
                </c:pt>
                <c:pt idx="5">
                  <c:v>5.2186000000000003</c:v>
                </c:pt>
                <c:pt idx="6">
                  <c:v>5.0572000000000008</c:v>
                </c:pt>
                <c:pt idx="7">
                  <c:v>4.8958000000000013</c:v>
                </c:pt>
                <c:pt idx="8">
                  <c:v>4.7344000000000017</c:v>
                </c:pt>
                <c:pt idx="9">
                  <c:v>4.5730000000000004</c:v>
                </c:pt>
                <c:pt idx="10">
                  <c:v>4.43581</c:v>
                </c:pt>
                <c:pt idx="11">
                  <c:v>4.2986199999999997</c:v>
                </c:pt>
                <c:pt idx="12">
                  <c:v>4.1614299999999993</c:v>
                </c:pt>
                <c:pt idx="13">
                  <c:v>4.0242399999999989</c:v>
                </c:pt>
                <c:pt idx="14">
                  <c:v>3.8870500000000003</c:v>
                </c:pt>
                <c:pt idx="15">
                  <c:v>3.8093090000000003</c:v>
                </c:pt>
                <c:pt idx="16">
                  <c:v>3.7315680000000002</c:v>
                </c:pt>
                <c:pt idx="17">
                  <c:v>3.6538270000000006</c:v>
                </c:pt>
                <c:pt idx="18">
                  <c:v>3.5760860000000001</c:v>
                </c:pt>
                <c:pt idx="19">
                  <c:v>3.4983450000000005</c:v>
                </c:pt>
                <c:pt idx="20">
                  <c:v>3.4283781000000007</c:v>
                </c:pt>
                <c:pt idx="21">
                  <c:v>3.3584112000000008</c:v>
                </c:pt>
                <c:pt idx="22">
                  <c:v>3.288444300000001</c:v>
                </c:pt>
                <c:pt idx="23">
                  <c:v>3.2184774000000012</c:v>
                </c:pt>
                <c:pt idx="24">
                  <c:v>3.1485105000000004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444-49AA-8596-75C5E920B63F}"/>
            </c:ext>
          </c:extLst>
        </c:ser>
        <c:ser>
          <c:idx val="7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summary'!$H$17:$AF$17</c:f>
              <c:numCache>
                <c:formatCode>0.00</c:formatCode>
                <c:ptCount val="25"/>
                <c:pt idx="0">
                  <c:v>0.58909111157393124</c:v>
                </c:pt>
                <c:pt idx="1">
                  <c:v>0.58909111157393124</c:v>
                </c:pt>
                <c:pt idx="2">
                  <c:v>0.58909111157393124</c:v>
                </c:pt>
                <c:pt idx="3">
                  <c:v>0.58909111157393568</c:v>
                </c:pt>
                <c:pt idx="4">
                  <c:v>0.58909111157393479</c:v>
                </c:pt>
                <c:pt idx="5">
                  <c:v>0.58909111157393035</c:v>
                </c:pt>
                <c:pt idx="6">
                  <c:v>0.58909111157392946</c:v>
                </c:pt>
                <c:pt idx="7">
                  <c:v>0.58909111157393212</c:v>
                </c:pt>
                <c:pt idx="8">
                  <c:v>0.58909111157392768</c:v>
                </c:pt>
                <c:pt idx="9">
                  <c:v>0.58909111157392857</c:v>
                </c:pt>
                <c:pt idx="10">
                  <c:v>0.58909111157393212</c:v>
                </c:pt>
                <c:pt idx="11">
                  <c:v>0.58909111157393212</c:v>
                </c:pt>
                <c:pt idx="12">
                  <c:v>0.58909111157393212</c:v>
                </c:pt>
                <c:pt idx="13">
                  <c:v>0.58909111157392857</c:v>
                </c:pt>
                <c:pt idx="14">
                  <c:v>0.58909111157393035</c:v>
                </c:pt>
                <c:pt idx="15">
                  <c:v>0.58909111157393079</c:v>
                </c:pt>
                <c:pt idx="16">
                  <c:v>0.58909111157393124</c:v>
                </c:pt>
                <c:pt idx="17">
                  <c:v>0.58909111157393124</c:v>
                </c:pt>
                <c:pt idx="18">
                  <c:v>0.58909111157393212</c:v>
                </c:pt>
                <c:pt idx="19">
                  <c:v>0.58909111157392857</c:v>
                </c:pt>
                <c:pt idx="20">
                  <c:v>0.58909111157393124</c:v>
                </c:pt>
                <c:pt idx="21">
                  <c:v>0.5890911115739339</c:v>
                </c:pt>
                <c:pt idx="22">
                  <c:v>0.58909111157392946</c:v>
                </c:pt>
                <c:pt idx="23">
                  <c:v>0.58909111157392857</c:v>
                </c:pt>
                <c:pt idx="24">
                  <c:v>0.58909111157392857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444-49AA-8596-75C5E920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27704"/>
        <c:axId val="157626920"/>
      </c:areaChart>
      <c:lineChart>
        <c:grouping val="standard"/>
        <c:varyColors val="0"/>
        <c:ser>
          <c:idx val="0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summary'!$H$6:$AF$6</c:f>
              <c:numCache>
                <c:formatCode>0.00</c:formatCode>
                <c:ptCount val="25"/>
                <c:pt idx="0">
                  <c:v>24.239999046325668</c:v>
                </c:pt>
                <c:pt idx="1">
                  <c:v>24.239999046325668</c:v>
                </c:pt>
                <c:pt idx="2">
                  <c:v>24.239999046325668</c:v>
                </c:pt>
                <c:pt idx="3">
                  <c:v>24.239999046325668</c:v>
                </c:pt>
                <c:pt idx="4">
                  <c:v>24.239999046325668</c:v>
                </c:pt>
                <c:pt idx="5">
                  <c:v>24.239999046325668</c:v>
                </c:pt>
                <c:pt idx="6">
                  <c:v>24.239999046325668</c:v>
                </c:pt>
                <c:pt idx="7">
                  <c:v>24.239999046325668</c:v>
                </c:pt>
                <c:pt idx="8">
                  <c:v>24.239999046325668</c:v>
                </c:pt>
                <c:pt idx="9">
                  <c:v>24.239999046325668</c:v>
                </c:pt>
                <c:pt idx="10">
                  <c:v>24.239999046325668</c:v>
                </c:pt>
                <c:pt idx="11">
                  <c:v>24.239999046325668</c:v>
                </c:pt>
                <c:pt idx="12">
                  <c:v>24.239999046325668</c:v>
                </c:pt>
                <c:pt idx="13">
                  <c:v>24.239999046325668</c:v>
                </c:pt>
                <c:pt idx="14">
                  <c:v>24.239999046325668</c:v>
                </c:pt>
                <c:pt idx="15">
                  <c:v>24.239999046325668</c:v>
                </c:pt>
                <c:pt idx="16">
                  <c:v>24.239999046325668</c:v>
                </c:pt>
                <c:pt idx="17">
                  <c:v>24.239999046325668</c:v>
                </c:pt>
                <c:pt idx="18">
                  <c:v>24.239999046325668</c:v>
                </c:pt>
                <c:pt idx="19">
                  <c:v>24.239999046325668</c:v>
                </c:pt>
                <c:pt idx="20">
                  <c:v>24.239999046325668</c:v>
                </c:pt>
                <c:pt idx="21">
                  <c:v>24.239999046325668</c:v>
                </c:pt>
                <c:pt idx="22">
                  <c:v>24.239999046325668</c:v>
                </c:pt>
                <c:pt idx="23">
                  <c:v>24.239999046325668</c:v>
                </c:pt>
                <c:pt idx="24">
                  <c:v>24.239999046325668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444-49AA-8596-75C5E920B63F}"/>
            </c:ext>
          </c:extLst>
        </c:ser>
        <c:ser>
          <c:idx val="1"/>
          <c:order val="6"/>
          <c:tx>
            <c:v>Total demand + target headroom (final plan)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summary'!$H$19:$AF$19</c:f>
              <c:numCache>
                <c:formatCode>0.00</c:formatCode>
                <c:ptCount val="25"/>
                <c:pt idx="0">
                  <c:v>23.706288179271933</c:v>
                </c:pt>
                <c:pt idx="1">
                  <c:v>23.703150538498239</c:v>
                </c:pt>
                <c:pt idx="2">
                  <c:v>23.742190132713599</c:v>
                </c:pt>
                <c:pt idx="3">
                  <c:v>23.753684465226304</c:v>
                </c:pt>
                <c:pt idx="4">
                  <c:v>23.721183174551982</c:v>
                </c:pt>
                <c:pt idx="5">
                  <c:v>22.913191575989622</c:v>
                </c:pt>
                <c:pt idx="6">
                  <c:v>22.773385777104259</c:v>
                </c:pt>
                <c:pt idx="7">
                  <c:v>22.65276712360243</c:v>
                </c:pt>
                <c:pt idx="8">
                  <c:v>22.51802735209063</c:v>
                </c:pt>
                <c:pt idx="9">
                  <c:v>22.421727062754385</c:v>
                </c:pt>
                <c:pt idx="10">
                  <c:v>22.296532265778957</c:v>
                </c:pt>
                <c:pt idx="11">
                  <c:v>22.17565138811975</c:v>
                </c:pt>
                <c:pt idx="12">
                  <c:v>22.061969551634615</c:v>
                </c:pt>
                <c:pt idx="13">
                  <c:v>21.932933317638302</c:v>
                </c:pt>
                <c:pt idx="14">
                  <c:v>21.766906572376847</c:v>
                </c:pt>
                <c:pt idx="15">
                  <c:v>21.70898974031881</c:v>
                </c:pt>
                <c:pt idx="16">
                  <c:v>21.629906088408656</c:v>
                </c:pt>
                <c:pt idx="17">
                  <c:v>21.534130168132144</c:v>
                </c:pt>
                <c:pt idx="18">
                  <c:v>21.464356812630978</c:v>
                </c:pt>
                <c:pt idx="19">
                  <c:v>21.399373865917383</c:v>
                </c:pt>
                <c:pt idx="20">
                  <c:v>21.530028154306386</c:v>
                </c:pt>
                <c:pt idx="21">
                  <c:v>21.533577445175087</c:v>
                </c:pt>
                <c:pt idx="22">
                  <c:v>21.53108584660982</c:v>
                </c:pt>
                <c:pt idx="23">
                  <c:v>21.510029518443066</c:v>
                </c:pt>
                <c:pt idx="24">
                  <c:v>21.715704186765812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444-49AA-8596-75C5E920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27704"/>
        <c:axId val="157626920"/>
      </c:lineChart>
      <c:catAx>
        <c:axId val="157627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269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7626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2727258843268032E-2"/>
              <c:y val="0.400943936062046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27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160461976251572"/>
          <c:y val="0.8535580838704635"/>
          <c:w val="0.65132029756728005"/>
          <c:h val="0.126917950379431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2</xdr:row>
      <xdr:rowOff>17408</xdr:rowOff>
    </xdr:from>
    <xdr:to>
      <xdr:col>5</xdr:col>
      <xdr:colOff>1397000</xdr:colOff>
      <xdr:row>6</xdr:row>
      <xdr:rowOff>76200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3" t="8223" b="11890"/>
        <a:stretch/>
      </xdr:blipFill>
      <xdr:spPr bwMode="auto">
        <a:xfrm>
          <a:off x="5194300" y="563508"/>
          <a:ext cx="2895600" cy="960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1269999</xdr:colOff>
      <xdr:row>2</xdr:row>
      <xdr:rowOff>141783</xdr:rowOff>
    </xdr:from>
    <xdr:to>
      <xdr:col>10</xdr:col>
      <xdr:colOff>685800</xdr:colOff>
      <xdr:row>6</xdr:row>
      <xdr:rowOff>92075</xdr:rowOff>
    </xdr:to>
    <xdr:pic>
      <xdr:nvPicPr>
        <xdr:cNvPr id="5" name="Picture 4" descr="http://www.monmouthshiregreenweb.co.uk/wordpress/wp-content/uploads/2014/08/NRW-logo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879"/>
        <a:stretch/>
      </xdr:blipFill>
      <xdr:spPr bwMode="auto">
        <a:xfrm>
          <a:off x="7962899" y="687883"/>
          <a:ext cx="3149601" cy="851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1316182</xdr:colOff>
      <xdr:row>30</xdr:row>
      <xdr:rowOff>55418</xdr:rowOff>
    </xdr:from>
    <xdr:to>
      <xdr:col>19</xdr:col>
      <xdr:colOff>303414</xdr:colOff>
      <xdr:row>57</xdr:row>
      <xdr:rowOff>63037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1108364</xdr:colOff>
      <xdr:row>65</xdr:row>
      <xdr:rowOff>69273</xdr:rowOff>
    </xdr:from>
    <xdr:to>
      <xdr:col>19</xdr:col>
      <xdr:colOff>95596</xdr:colOff>
      <xdr:row>93</xdr:row>
      <xdr:rowOff>57496</xdr:rowOff>
    </xdr:to>
    <xdr:graphicFrame macro="">
      <xdr:nvGraphicFramePr>
        <xdr:cNvPr id="3" name="Chart 1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ter%20Strategy/Water%20Resources%20Strategy/&#183;Section-Wide%20Data/Regulation/WRMP/08%20Final%20WRMP%202015/Tables/09%20Final%20WRMP%20Jan%2014%20tables/02%20Final%20public%20domain/Stafford%20public%20v0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Resource zone summary"/>
      <sheetName val="Data QA summary"/>
      <sheetName val="WRP1a BL Licences"/>
      <sheetName val="WRP1 BL Supply"/>
      <sheetName val="WRP2 BL Demand"/>
      <sheetName val="WRP2a BL Customers"/>
      <sheetName val="WRP2b Weighted BL Demand"/>
      <sheetName val="WRP3 Feasible options"/>
      <sheetName val="WRP4 Preferred (Scenario Yr)"/>
      <sheetName val="WRP5 FP Supply"/>
      <sheetName val="WRP6 FP Demand"/>
      <sheetName val="WRP6a FP Customers"/>
      <sheetName val="WRP6b Weighted FP Demand"/>
      <sheetName val="List of named ranges"/>
      <sheetName val="HIDDENMACROS3a"/>
    </sheetNames>
    <sheetDataSet>
      <sheetData sheetId="0"/>
      <sheetData sheetId="1"/>
      <sheetData sheetId="2"/>
      <sheetData sheetId="3">
        <row r="1001">
          <cell r="C1001" t="str">
            <v>GW</v>
          </cell>
        </row>
        <row r="1002">
          <cell r="C1002" t="str">
            <v>SW:River</v>
          </cell>
        </row>
        <row r="1003">
          <cell r="C1003" t="str">
            <v>SW:Reservoir</v>
          </cell>
        </row>
        <row r="1004">
          <cell r="C1004" t="str">
            <v>SW:Other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="80" zoomScaleNormal="80" workbookViewId="0">
      <selection activeCell="B4" sqref="B4:D4"/>
    </sheetView>
  </sheetViews>
  <sheetFormatPr defaultColWidth="8.88671875" defaultRowHeight="15" x14ac:dyDescent="0.2"/>
  <cols>
    <col min="1" max="1" width="2.5546875" customWidth="1"/>
    <col min="2" max="2" width="22.5546875" customWidth="1"/>
    <col min="3" max="3" width="7.77734375" customWidth="1"/>
    <col min="4" max="4" width="79.109375" bestFit="1" customWidth="1"/>
    <col min="5" max="5" width="18.5546875" customWidth="1"/>
    <col min="6" max="6" width="17.77734375" customWidth="1"/>
    <col min="7" max="7" width="2.44140625" customWidth="1"/>
    <col min="8" max="8" width="7.5546875" customWidth="1"/>
    <col min="9" max="9" width="13.33203125" customWidth="1"/>
    <col min="10" max="10" width="2.33203125" customWidth="1"/>
    <col min="13" max="13" width="8.21875" bestFit="1" customWidth="1"/>
    <col min="257" max="257" width="2.5546875" customWidth="1"/>
    <col min="258" max="258" width="22.5546875" customWidth="1"/>
    <col min="259" max="259" width="7.77734375" customWidth="1"/>
    <col min="260" max="260" width="26.6640625" customWidth="1"/>
    <col min="261" max="261" width="18.5546875" customWidth="1"/>
    <col min="262" max="262" width="17.77734375" customWidth="1"/>
    <col min="263" max="263" width="2.44140625" customWidth="1"/>
    <col min="264" max="264" width="7.5546875" customWidth="1"/>
    <col min="265" max="265" width="13.33203125" customWidth="1"/>
    <col min="266" max="266" width="2.33203125" customWidth="1"/>
    <col min="269" max="269" width="8.21875" bestFit="1" customWidth="1"/>
    <col min="513" max="513" width="2.5546875" customWidth="1"/>
    <col min="514" max="514" width="22.5546875" customWidth="1"/>
    <col min="515" max="515" width="7.77734375" customWidth="1"/>
    <col min="516" max="516" width="26.6640625" customWidth="1"/>
    <col min="517" max="517" width="18.5546875" customWidth="1"/>
    <col min="518" max="518" width="17.77734375" customWidth="1"/>
    <col min="519" max="519" width="2.44140625" customWidth="1"/>
    <col min="520" max="520" width="7.5546875" customWidth="1"/>
    <col min="521" max="521" width="13.33203125" customWidth="1"/>
    <col min="522" max="522" width="2.33203125" customWidth="1"/>
    <col min="525" max="525" width="8.21875" bestFit="1" customWidth="1"/>
    <col min="769" max="769" width="2.5546875" customWidth="1"/>
    <col min="770" max="770" width="22.5546875" customWidth="1"/>
    <col min="771" max="771" width="7.77734375" customWidth="1"/>
    <col min="772" max="772" width="26.6640625" customWidth="1"/>
    <col min="773" max="773" width="18.5546875" customWidth="1"/>
    <col min="774" max="774" width="17.77734375" customWidth="1"/>
    <col min="775" max="775" width="2.44140625" customWidth="1"/>
    <col min="776" max="776" width="7.5546875" customWidth="1"/>
    <col min="777" max="777" width="13.33203125" customWidth="1"/>
    <col min="778" max="778" width="2.33203125" customWidth="1"/>
    <col min="781" max="781" width="8.21875" bestFit="1" customWidth="1"/>
    <col min="1025" max="1025" width="2.5546875" customWidth="1"/>
    <col min="1026" max="1026" width="22.5546875" customWidth="1"/>
    <col min="1027" max="1027" width="7.77734375" customWidth="1"/>
    <col min="1028" max="1028" width="26.6640625" customWidth="1"/>
    <col min="1029" max="1029" width="18.5546875" customWidth="1"/>
    <col min="1030" max="1030" width="17.77734375" customWidth="1"/>
    <col min="1031" max="1031" width="2.44140625" customWidth="1"/>
    <col min="1032" max="1032" width="7.5546875" customWidth="1"/>
    <col min="1033" max="1033" width="13.33203125" customWidth="1"/>
    <col min="1034" max="1034" width="2.33203125" customWidth="1"/>
    <col min="1037" max="1037" width="8.21875" bestFit="1" customWidth="1"/>
    <col min="1281" max="1281" width="2.5546875" customWidth="1"/>
    <col min="1282" max="1282" width="22.5546875" customWidth="1"/>
    <col min="1283" max="1283" width="7.77734375" customWidth="1"/>
    <col min="1284" max="1284" width="26.6640625" customWidth="1"/>
    <col min="1285" max="1285" width="18.5546875" customWidth="1"/>
    <col min="1286" max="1286" width="17.77734375" customWidth="1"/>
    <col min="1287" max="1287" width="2.44140625" customWidth="1"/>
    <col min="1288" max="1288" width="7.5546875" customWidth="1"/>
    <col min="1289" max="1289" width="13.33203125" customWidth="1"/>
    <col min="1290" max="1290" width="2.33203125" customWidth="1"/>
    <col min="1293" max="1293" width="8.21875" bestFit="1" customWidth="1"/>
    <col min="1537" max="1537" width="2.5546875" customWidth="1"/>
    <col min="1538" max="1538" width="22.5546875" customWidth="1"/>
    <col min="1539" max="1539" width="7.77734375" customWidth="1"/>
    <col min="1540" max="1540" width="26.6640625" customWidth="1"/>
    <col min="1541" max="1541" width="18.5546875" customWidth="1"/>
    <col min="1542" max="1542" width="17.77734375" customWidth="1"/>
    <col min="1543" max="1543" width="2.44140625" customWidth="1"/>
    <col min="1544" max="1544" width="7.5546875" customWidth="1"/>
    <col min="1545" max="1545" width="13.33203125" customWidth="1"/>
    <col min="1546" max="1546" width="2.33203125" customWidth="1"/>
    <col min="1549" max="1549" width="8.21875" bestFit="1" customWidth="1"/>
    <col min="1793" max="1793" width="2.5546875" customWidth="1"/>
    <col min="1794" max="1794" width="22.5546875" customWidth="1"/>
    <col min="1795" max="1795" width="7.77734375" customWidth="1"/>
    <col min="1796" max="1796" width="26.6640625" customWidth="1"/>
    <col min="1797" max="1797" width="18.5546875" customWidth="1"/>
    <col min="1798" max="1798" width="17.77734375" customWidth="1"/>
    <col min="1799" max="1799" width="2.44140625" customWidth="1"/>
    <col min="1800" max="1800" width="7.5546875" customWidth="1"/>
    <col min="1801" max="1801" width="13.33203125" customWidth="1"/>
    <col min="1802" max="1802" width="2.33203125" customWidth="1"/>
    <col min="1805" max="1805" width="8.21875" bestFit="1" customWidth="1"/>
    <col min="2049" max="2049" width="2.5546875" customWidth="1"/>
    <col min="2050" max="2050" width="22.5546875" customWidth="1"/>
    <col min="2051" max="2051" width="7.77734375" customWidth="1"/>
    <col min="2052" max="2052" width="26.6640625" customWidth="1"/>
    <col min="2053" max="2053" width="18.5546875" customWidth="1"/>
    <col min="2054" max="2054" width="17.77734375" customWidth="1"/>
    <col min="2055" max="2055" width="2.44140625" customWidth="1"/>
    <col min="2056" max="2056" width="7.5546875" customWidth="1"/>
    <col min="2057" max="2057" width="13.33203125" customWidth="1"/>
    <col min="2058" max="2058" width="2.33203125" customWidth="1"/>
    <col min="2061" max="2061" width="8.21875" bestFit="1" customWidth="1"/>
    <col min="2305" max="2305" width="2.5546875" customWidth="1"/>
    <col min="2306" max="2306" width="22.5546875" customWidth="1"/>
    <col min="2307" max="2307" width="7.77734375" customWidth="1"/>
    <col min="2308" max="2308" width="26.6640625" customWidth="1"/>
    <col min="2309" max="2309" width="18.5546875" customWidth="1"/>
    <col min="2310" max="2310" width="17.77734375" customWidth="1"/>
    <col min="2311" max="2311" width="2.44140625" customWidth="1"/>
    <col min="2312" max="2312" width="7.5546875" customWidth="1"/>
    <col min="2313" max="2313" width="13.33203125" customWidth="1"/>
    <col min="2314" max="2314" width="2.33203125" customWidth="1"/>
    <col min="2317" max="2317" width="8.21875" bestFit="1" customWidth="1"/>
    <col min="2561" max="2561" width="2.5546875" customWidth="1"/>
    <col min="2562" max="2562" width="22.5546875" customWidth="1"/>
    <col min="2563" max="2563" width="7.77734375" customWidth="1"/>
    <col min="2564" max="2564" width="26.6640625" customWidth="1"/>
    <col min="2565" max="2565" width="18.5546875" customWidth="1"/>
    <col min="2566" max="2566" width="17.77734375" customWidth="1"/>
    <col min="2567" max="2567" width="2.44140625" customWidth="1"/>
    <col min="2568" max="2568" width="7.5546875" customWidth="1"/>
    <col min="2569" max="2569" width="13.33203125" customWidth="1"/>
    <col min="2570" max="2570" width="2.33203125" customWidth="1"/>
    <col min="2573" max="2573" width="8.21875" bestFit="1" customWidth="1"/>
    <col min="2817" max="2817" width="2.5546875" customWidth="1"/>
    <col min="2818" max="2818" width="22.5546875" customWidth="1"/>
    <col min="2819" max="2819" width="7.77734375" customWidth="1"/>
    <col min="2820" max="2820" width="26.6640625" customWidth="1"/>
    <col min="2821" max="2821" width="18.5546875" customWidth="1"/>
    <col min="2822" max="2822" width="17.77734375" customWidth="1"/>
    <col min="2823" max="2823" width="2.44140625" customWidth="1"/>
    <col min="2824" max="2824" width="7.5546875" customWidth="1"/>
    <col min="2825" max="2825" width="13.33203125" customWidth="1"/>
    <col min="2826" max="2826" width="2.33203125" customWidth="1"/>
    <col min="2829" max="2829" width="8.21875" bestFit="1" customWidth="1"/>
    <col min="3073" max="3073" width="2.5546875" customWidth="1"/>
    <col min="3074" max="3074" width="22.5546875" customWidth="1"/>
    <col min="3075" max="3075" width="7.77734375" customWidth="1"/>
    <col min="3076" max="3076" width="26.6640625" customWidth="1"/>
    <col min="3077" max="3077" width="18.5546875" customWidth="1"/>
    <col min="3078" max="3078" width="17.77734375" customWidth="1"/>
    <col min="3079" max="3079" width="2.44140625" customWidth="1"/>
    <col min="3080" max="3080" width="7.5546875" customWidth="1"/>
    <col min="3081" max="3081" width="13.33203125" customWidth="1"/>
    <col min="3082" max="3082" width="2.33203125" customWidth="1"/>
    <col min="3085" max="3085" width="8.21875" bestFit="1" customWidth="1"/>
    <col min="3329" max="3329" width="2.5546875" customWidth="1"/>
    <col min="3330" max="3330" width="22.5546875" customWidth="1"/>
    <col min="3331" max="3331" width="7.77734375" customWidth="1"/>
    <col min="3332" max="3332" width="26.6640625" customWidth="1"/>
    <col min="3333" max="3333" width="18.5546875" customWidth="1"/>
    <col min="3334" max="3334" width="17.77734375" customWidth="1"/>
    <col min="3335" max="3335" width="2.44140625" customWidth="1"/>
    <col min="3336" max="3336" width="7.5546875" customWidth="1"/>
    <col min="3337" max="3337" width="13.33203125" customWidth="1"/>
    <col min="3338" max="3338" width="2.33203125" customWidth="1"/>
    <col min="3341" max="3341" width="8.21875" bestFit="1" customWidth="1"/>
    <col min="3585" max="3585" width="2.5546875" customWidth="1"/>
    <col min="3586" max="3586" width="22.5546875" customWidth="1"/>
    <col min="3587" max="3587" width="7.77734375" customWidth="1"/>
    <col min="3588" max="3588" width="26.6640625" customWidth="1"/>
    <col min="3589" max="3589" width="18.5546875" customWidth="1"/>
    <col min="3590" max="3590" width="17.77734375" customWidth="1"/>
    <col min="3591" max="3591" width="2.44140625" customWidth="1"/>
    <col min="3592" max="3592" width="7.5546875" customWidth="1"/>
    <col min="3593" max="3593" width="13.33203125" customWidth="1"/>
    <col min="3594" max="3594" width="2.33203125" customWidth="1"/>
    <col min="3597" max="3597" width="8.21875" bestFit="1" customWidth="1"/>
    <col min="3841" max="3841" width="2.5546875" customWidth="1"/>
    <col min="3842" max="3842" width="22.5546875" customWidth="1"/>
    <col min="3843" max="3843" width="7.77734375" customWidth="1"/>
    <col min="3844" max="3844" width="26.6640625" customWidth="1"/>
    <col min="3845" max="3845" width="18.5546875" customWidth="1"/>
    <col min="3846" max="3846" width="17.77734375" customWidth="1"/>
    <col min="3847" max="3847" width="2.44140625" customWidth="1"/>
    <col min="3848" max="3848" width="7.5546875" customWidth="1"/>
    <col min="3849" max="3849" width="13.33203125" customWidth="1"/>
    <col min="3850" max="3850" width="2.33203125" customWidth="1"/>
    <col min="3853" max="3853" width="8.21875" bestFit="1" customWidth="1"/>
    <col min="4097" max="4097" width="2.5546875" customWidth="1"/>
    <col min="4098" max="4098" width="22.5546875" customWidth="1"/>
    <col min="4099" max="4099" width="7.77734375" customWidth="1"/>
    <col min="4100" max="4100" width="26.6640625" customWidth="1"/>
    <col min="4101" max="4101" width="18.5546875" customWidth="1"/>
    <col min="4102" max="4102" width="17.77734375" customWidth="1"/>
    <col min="4103" max="4103" width="2.44140625" customWidth="1"/>
    <col min="4104" max="4104" width="7.5546875" customWidth="1"/>
    <col min="4105" max="4105" width="13.33203125" customWidth="1"/>
    <col min="4106" max="4106" width="2.33203125" customWidth="1"/>
    <col min="4109" max="4109" width="8.21875" bestFit="1" customWidth="1"/>
    <col min="4353" max="4353" width="2.5546875" customWidth="1"/>
    <col min="4354" max="4354" width="22.5546875" customWidth="1"/>
    <col min="4355" max="4355" width="7.77734375" customWidth="1"/>
    <col min="4356" max="4356" width="26.6640625" customWidth="1"/>
    <col min="4357" max="4357" width="18.5546875" customWidth="1"/>
    <col min="4358" max="4358" width="17.77734375" customWidth="1"/>
    <col min="4359" max="4359" width="2.44140625" customWidth="1"/>
    <col min="4360" max="4360" width="7.5546875" customWidth="1"/>
    <col min="4361" max="4361" width="13.33203125" customWidth="1"/>
    <col min="4362" max="4362" width="2.33203125" customWidth="1"/>
    <col min="4365" max="4365" width="8.21875" bestFit="1" customWidth="1"/>
    <col min="4609" max="4609" width="2.5546875" customWidth="1"/>
    <col min="4610" max="4610" width="22.5546875" customWidth="1"/>
    <col min="4611" max="4611" width="7.77734375" customWidth="1"/>
    <col min="4612" max="4612" width="26.6640625" customWidth="1"/>
    <col min="4613" max="4613" width="18.5546875" customWidth="1"/>
    <col min="4614" max="4614" width="17.77734375" customWidth="1"/>
    <col min="4615" max="4615" width="2.44140625" customWidth="1"/>
    <col min="4616" max="4616" width="7.5546875" customWidth="1"/>
    <col min="4617" max="4617" width="13.33203125" customWidth="1"/>
    <col min="4618" max="4618" width="2.33203125" customWidth="1"/>
    <col min="4621" max="4621" width="8.21875" bestFit="1" customWidth="1"/>
    <col min="4865" max="4865" width="2.5546875" customWidth="1"/>
    <col min="4866" max="4866" width="22.5546875" customWidth="1"/>
    <col min="4867" max="4867" width="7.77734375" customWidth="1"/>
    <col min="4868" max="4868" width="26.6640625" customWidth="1"/>
    <col min="4869" max="4869" width="18.5546875" customWidth="1"/>
    <col min="4870" max="4870" width="17.77734375" customWidth="1"/>
    <col min="4871" max="4871" width="2.44140625" customWidth="1"/>
    <col min="4872" max="4872" width="7.5546875" customWidth="1"/>
    <col min="4873" max="4873" width="13.33203125" customWidth="1"/>
    <col min="4874" max="4874" width="2.33203125" customWidth="1"/>
    <col min="4877" max="4877" width="8.21875" bestFit="1" customWidth="1"/>
    <col min="5121" max="5121" width="2.5546875" customWidth="1"/>
    <col min="5122" max="5122" width="22.5546875" customWidth="1"/>
    <col min="5123" max="5123" width="7.77734375" customWidth="1"/>
    <col min="5124" max="5124" width="26.6640625" customWidth="1"/>
    <col min="5125" max="5125" width="18.5546875" customWidth="1"/>
    <col min="5126" max="5126" width="17.77734375" customWidth="1"/>
    <col min="5127" max="5127" width="2.44140625" customWidth="1"/>
    <col min="5128" max="5128" width="7.5546875" customWidth="1"/>
    <col min="5129" max="5129" width="13.33203125" customWidth="1"/>
    <col min="5130" max="5130" width="2.33203125" customWidth="1"/>
    <col min="5133" max="5133" width="8.21875" bestFit="1" customWidth="1"/>
    <col min="5377" max="5377" width="2.5546875" customWidth="1"/>
    <col min="5378" max="5378" width="22.5546875" customWidth="1"/>
    <col min="5379" max="5379" width="7.77734375" customWidth="1"/>
    <col min="5380" max="5380" width="26.6640625" customWidth="1"/>
    <col min="5381" max="5381" width="18.5546875" customWidth="1"/>
    <col min="5382" max="5382" width="17.77734375" customWidth="1"/>
    <col min="5383" max="5383" width="2.44140625" customWidth="1"/>
    <col min="5384" max="5384" width="7.5546875" customWidth="1"/>
    <col min="5385" max="5385" width="13.33203125" customWidth="1"/>
    <col min="5386" max="5386" width="2.33203125" customWidth="1"/>
    <col min="5389" max="5389" width="8.21875" bestFit="1" customWidth="1"/>
    <col min="5633" max="5633" width="2.5546875" customWidth="1"/>
    <col min="5634" max="5634" width="22.5546875" customWidth="1"/>
    <col min="5635" max="5635" width="7.77734375" customWidth="1"/>
    <col min="5636" max="5636" width="26.6640625" customWidth="1"/>
    <col min="5637" max="5637" width="18.5546875" customWidth="1"/>
    <col min="5638" max="5638" width="17.77734375" customWidth="1"/>
    <col min="5639" max="5639" width="2.44140625" customWidth="1"/>
    <col min="5640" max="5640" width="7.5546875" customWidth="1"/>
    <col min="5641" max="5641" width="13.33203125" customWidth="1"/>
    <col min="5642" max="5642" width="2.33203125" customWidth="1"/>
    <col min="5645" max="5645" width="8.21875" bestFit="1" customWidth="1"/>
    <col min="5889" max="5889" width="2.5546875" customWidth="1"/>
    <col min="5890" max="5890" width="22.5546875" customWidth="1"/>
    <col min="5891" max="5891" width="7.77734375" customWidth="1"/>
    <col min="5892" max="5892" width="26.6640625" customWidth="1"/>
    <col min="5893" max="5893" width="18.5546875" customWidth="1"/>
    <col min="5894" max="5894" width="17.77734375" customWidth="1"/>
    <col min="5895" max="5895" width="2.44140625" customWidth="1"/>
    <col min="5896" max="5896" width="7.5546875" customWidth="1"/>
    <col min="5897" max="5897" width="13.33203125" customWidth="1"/>
    <col min="5898" max="5898" width="2.33203125" customWidth="1"/>
    <col min="5901" max="5901" width="8.21875" bestFit="1" customWidth="1"/>
    <col min="6145" max="6145" width="2.5546875" customWidth="1"/>
    <col min="6146" max="6146" width="22.5546875" customWidth="1"/>
    <col min="6147" max="6147" width="7.77734375" customWidth="1"/>
    <col min="6148" max="6148" width="26.6640625" customWidth="1"/>
    <col min="6149" max="6149" width="18.5546875" customWidth="1"/>
    <col min="6150" max="6150" width="17.77734375" customWidth="1"/>
    <col min="6151" max="6151" width="2.44140625" customWidth="1"/>
    <col min="6152" max="6152" width="7.5546875" customWidth="1"/>
    <col min="6153" max="6153" width="13.33203125" customWidth="1"/>
    <col min="6154" max="6154" width="2.33203125" customWidth="1"/>
    <col min="6157" max="6157" width="8.21875" bestFit="1" customWidth="1"/>
    <col min="6401" max="6401" width="2.5546875" customWidth="1"/>
    <col min="6402" max="6402" width="22.5546875" customWidth="1"/>
    <col min="6403" max="6403" width="7.77734375" customWidth="1"/>
    <col min="6404" max="6404" width="26.6640625" customWidth="1"/>
    <col min="6405" max="6405" width="18.5546875" customWidth="1"/>
    <col min="6406" max="6406" width="17.77734375" customWidth="1"/>
    <col min="6407" max="6407" width="2.44140625" customWidth="1"/>
    <col min="6408" max="6408" width="7.5546875" customWidth="1"/>
    <col min="6409" max="6409" width="13.33203125" customWidth="1"/>
    <col min="6410" max="6410" width="2.33203125" customWidth="1"/>
    <col min="6413" max="6413" width="8.21875" bestFit="1" customWidth="1"/>
    <col min="6657" max="6657" width="2.5546875" customWidth="1"/>
    <col min="6658" max="6658" width="22.5546875" customWidth="1"/>
    <col min="6659" max="6659" width="7.77734375" customWidth="1"/>
    <col min="6660" max="6660" width="26.6640625" customWidth="1"/>
    <col min="6661" max="6661" width="18.5546875" customWidth="1"/>
    <col min="6662" max="6662" width="17.77734375" customWidth="1"/>
    <col min="6663" max="6663" width="2.44140625" customWidth="1"/>
    <col min="6664" max="6664" width="7.5546875" customWidth="1"/>
    <col min="6665" max="6665" width="13.33203125" customWidth="1"/>
    <col min="6666" max="6666" width="2.33203125" customWidth="1"/>
    <col min="6669" max="6669" width="8.21875" bestFit="1" customWidth="1"/>
    <col min="6913" max="6913" width="2.5546875" customWidth="1"/>
    <col min="6914" max="6914" width="22.5546875" customWidth="1"/>
    <col min="6915" max="6915" width="7.77734375" customWidth="1"/>
    <col min="6916" max="6916" width="26.6640625" customWidth="1"/>
    <col min="6917" max="6917" width="18.5546875" customWidth="1"/>
    <col min="6918" max="6918" width="17.77734375" customWidth="1"/>
    <col min="6919" max="6919" width="2.44140625" customWidth="1"/>
    <col min="6920" max="6920" width="7.5546875" customWidth="1"/>
    <col min="6921" max="6921" width="13.33203125" customWidth="1"/>
    <col min="6922" max="6922" width="2.33203125" customWidth="1"/>
    <col min="6925" max="6925" width="8.21875" bestFit="1" customWidth="1"/>
    <col min="7169" max="7169" width="2.5546875" customWidth="1"/>
    <col min="7170" max="7170" width="22.5546875" customWidth="1"/>
    <col min="7171" max="7171" width="7.77734375" customWidth="1"/>
    <col min="7172" max="7172" width="26.6640625" customWidth="1"/>
    <col min="7173" max="7173" width="18.5546875" customWidth="1"/>
    <col min="7174" max="7174" width="17.77734375" customWidth="1"/>
    <col min="7175" max="7175" width="2.44140625" customWidth="1"/>
    <col min="7176" max="7176" width="7.5546875" customWidth="1"/>
    <col min="7177" max="7177" width="13.33203125" customWidth="1"/>
    <col min="7178" max="7178" width="2.33203125" customWidth="1"/>
    <col min="7181" max="7181" width="8.21875" bestFit="1" customWidth="1"/>
    <col min="7425" max="7425" width="2.5546875" customWidth="1"/>
    <col min="7426" max="7426" width="22.5546875" customWidth="1"/>
    <col min="7427" max="7427" width="7.77734375" customWidth="1"/>
    <col min="7428" max="7428" width="26.6640625" customWidth="1"/>
    <col min="7429" max="7429" width="18.5546875" customWidth="1"/>
    <col min="7430" max="7430" width="17.77734375" customWidth="1"/>
    <col min="7431" max="7431" width="2.44140625" customWidth="1"/>
    <col min="7432" max="7432" width="7.5546875" customWidth="1"/>
    <col min="7433" max="7433" width="13.33203125" customWidth="1"/>
    <col min="7434" max="7434" width="2.33203125" customWidth="1"/>
    <col min="7437" max="7437" width="8.21875" bestFit="1" customWidth="1"/>
    <col min="7681" max="7681" width="2.5546875" customWidth="1"/>
    <col min="7682" max="7682" width="22.5546875" customWidth="1"/>
    <col min="7683" max="7683" width="7.77734375" customWidth="1"/>
    <col min="7684" max="7684" width="26.6640625" customWidth="1"/>
    <col min="7685" max="7685" width="18.5546875" customWidth="1"/>
    <col min="7686" max="7686" width="17.77734375" customWidth="1"/>
    <col min="7687" max="7687" width="2.44140625" customWidth="1"/>
    <col min="7688" max="7688" width="7.5546875" customWidth="1"/>
    <col min="7689" max="7689" width="13.33203125" customWidth="1"/>
    <col min="7690" max="7690" width="2.33203125" customWidth="1"/>
    <col min="7693" max="7693" width="8.21875" bestFit="1" customWidth="1"/>
    <col min="7937" max="7937" width="2.5546875" customWidth="1"/>
    <col min="7938" max="7938" width="22.5546875" customWidth="1"/>
    <col min="7939" max="7939" width="7.77734375" customWidth="1"/>
    <col min="7940" max="7940" width="26.6640625" customWidth="1"/>
    <col min="7941" max="7941" width="18.5546875" customWidth="1"/>
    <col min="7942" max="7942" width="17.77734375" customWidth="1"/>
    <col min="7943" max="7943" width="2.44140625" customWidth="1"/>
    <col min="7944" max="7944" width="7.5546875" customWidth="1"/>
    <col min="7945" max="7945" width="13.33203125" customWidth="1"/>
    <col min="7946" max="7946" width="2.33203125" customWidth="1"/>
    <col min="7949" max="7949" width="8.21875" bestFit="1" customWidth="1"/>
    <col min="8193" max="8193" width="2.5546875" customWidth="1"/>
    <col min="8194" max="8194" width="22.5546875" customWidth="1"/>
    <col min="8195" max="8195" width="7.77734375" customWidth="1"/>
    <col min="8196" max="8196" width="26.6640625" customWidth="1"/>
    <col min="8197" max="8197" width="18.5546875" customWidth="1"/>
    <col min="8198" max="8198" width="17.77734375" customWidth="1"/>
    <col min="8199" max="8199" width="2.44140625" customWidth="1"/>
    <col min="8200" max="8200" width="7.5546875" customWidth="1"/>
    <col min="8201" max="8201" width="13.33203125" customWidth="1"/>
    <col min="8202" max="8202" width="2.33203125" customWidth="1"/>
    <col min="8205" max="8205" width="8.21875" bestFit="1" customWidth="1"/>
    <col min="8449" max="8449" width="2.5546875" customWidth="1"/>
    <col min="8450" max="8450" width="22.5546875" customWidth="1"/>
    <col min="8451" max="8451" width="7.77734375" customWidth="1"/>
    <col min="8452" max="8452" width="26.6640625" customWidth="1"/>
    <col min="8453" max="8453" width="18.5546875" customWidth="1"/>
    <col min="8454" max="8454" width="17.77734375" customWidth="1"/>
    <col min="8455" max="8455" width="2.44140625" customWidth="1"/>
    <col min="8456" max="8456" width="7.5546875" customWidth="1"/>
    <col min="8457" max="8457" width="13.33203125" customWidth="1"/>
    <col min="8458" max="8458" width="2.33203125" customWidth="1"/>
    <col min="8461" max="8461" width="8.21875" bestFit="1" customWidth="1"/>
    <col min="8705" max="8705" width="2.5546875" customWidth="1"/>
    <col min="8706" max="8706" width="22.5546875" customWidth="1"/>
    <col min="8707" max="8707" width="7.77734375" customWidth="1"/>
    <col min="8708" max="8708" width="26.6640625" customWidth="1"/>
    <col min="8709" max="8709" width="18.5546875" customWidth="1"/>
    <col min="8710" max="8710" width="17.77734375" customWidth="1"/>
    <col min="8711" max="8711" width="2.44140625" customWidth="1"/>
    <col min="8712" max="8712" width="7.5546875" customWidth="1"/>
    <col min="8713" max="8713" width="13.33203125" customWidth="1"/>
    <col min="8714" max="8714" width="2.33203125" customWidth="1"/>
    <col min="8717" max="8717" width="8.21875" bestFit="1" customWidth="1"/>
    <col min="8961" max="8961" width="2.5546875" customWidth="1"/>
    <col min="8962" max="8962" width="22.5546875" customWidth="1"/>
    <col min="8963" max="8963" width="7.77734375" customWidth="1"/>
    <col min="8964" max="8964" width="26.6640625" customWidth="1"/>
    <col min="8965" max="8965" width="18.5546875" customWidth="1"/>
    <col min="8966" max="8966" width="17.77734375" customWidth="1"/>
    <col min="8967" max="8967" width="2.44140625" customWidth="1"/>
    <col min="8968" max="8968" width="7.5546875" customWidth="1"/>
    <col min="8969" max="8969" width="13.33203125" customWidth="1"/>
    <col min="8970" max="8970" width="2.33203125" customWidth="1"/>
    <col min="8973" max="8973" width="8.21875" bestFit="1" customWidth="1"/>
    <col min="9217" max="9217" width="2.5546875" customWidth="1"/>
    <col min="9218" max="9218" width="22.5546875" customWidth="1"/>
    <col min="9219" max="9219" width="7.77734375" customWidth="1"/>
    <col min="9220" max="9220" width="26.6640625" customWidth="1"/>
    <col min="9221" max="9221" width="18.5546875" customWidth="1"/>
    <col min="9222" max="9222" width="17.77734375" customWidth="1"/>
    <col min="9223" max="9223" width="2.44140625" customWidth="1"/>
    <col min="9224" max="9224" width="7.5546875" customWidth="1"/>
    <col min="9225" max="9225" width="13.33203125" customWidth="1"/>
    <col min="9226" max="9226" width="2.33203125" customWidth="1"/>
    <col min="9229" max="9229" width="8.21875" bestFit="1" customWidth="1"/>
    <col min="9473" max="9473" width="2.5546875" customWidth="1"/>
    <col min="9474" max="9474" width="22.5546875" customWidth="1"/>
    <col min="9475" max="9475" width="7.77734375" customWidth="1"/>
    <col min="9476" max="9476" width="26.6640625" customWidth="1"/>
    <col min="9477" max="9477" width="18.5546875" customWidth="1"/>
    <col min="9478" max="9478" width="17.77734375" customWidth="1"/>
    <col min="9479" max="9479" width="2.44140625" customWidth="1"/>
    <col min="9480" max="9480" width="7.5546875" customWidth="1"/>
    <col min="9481" max="9481" width="13.33203125" customWidth="1"/>
    <col min="9482" max="9482" width="2.33203125" customWidth="1"/>
    <col min="9485" max="9485" width="8.21875" bestFit="1" customWidth="1"/>
    <col min="9729" max="9729" width="2.5546875" customWidth="1"/>
    <col min="9730" max="9730" width="22.5546875" customWidth="1"/>
    <col min="9731" max="9731" width="7.77734375" customWidth="1"/>
    <col min="9732" max="9732" width="26.6640625" customWidth="1"/>
    <col min="9733" max="9733" width="18.5546875" customWidth="1"/>
    <col min="9734" max="9734" width="17.77734375" customWidth="1"/>
    <col min="9735" max="9735" width="2.44140625" customWidth="1"/>
    <col min="9736" max="9736" width="7.5546875" customWidth="1"/>
    <col min="9737" max="9737" width="13.33203125" customWidth="1"/>
    <col min="9738" max="9738" width="2.33203125" customWidth="1"/>
    <col min="9741" max="9741" width="8.21875" bestFit="1" customWidth="1"/>
    <col min="9985" max="9985" width="2.5546875" customWidth="1"/>
    <col min="9986" max="9986" width="22.5546875" customWidth="1"/>
    <col min="9987" max="9987" width="7.77734375" customWidth="1"/>
    <col min="9988" max="9988" width="26.6640625" customWidth="1"/>
    <col min="9989" max="9989" width="18.5546875" customWidth="1"/>
    <col min="9990" max="9990" width="17.77734375" customWidth="1"/>
    <col min="9991" max="9991" width="2.44140625" customWidth="1"/>
    <col min="9992" max="9992" width="7.5546875" customWidth="1"/>
    <col min="9993" max="9993" width="13.33203125" customWidth="1"/>
    <col min="9994" max="9994" width="2.33203125" customWidth="1"/>
    <col min="9997" max="9997" width="8.21875" bestFit="1" customWidth="1"/>
    <col min="10241" max="10241" width="2.5546875" customWidth="1"/>
    <col min="10242" max="10242" width="22.5546875" customWidth="1"/>
    <col min="10243" max="10243" width="7.77734375" customWidth="1"/>
    <col min="10244" max="10244" width="26.6640625" customWidth="1"/>
    <col min="10245" max="10245" width="18.5546875" customWidth="1"/>
    <col min="10246" max="10246" width="17.77734375" customWidth="1"/>
    <col min="10247" max="10247" width="2.44140625" customWidth="1"/>
    <col min="10248" max="10248" width="7.5546875" customWidth="1"/>
    <col min="10249" max="10249" width="13.33203125" customWidth="1"/>
    <col min="10250" max="10250" width="2.33203125" customWidth="1"/>
    <col min="10253" max="10253" width="8.21875" bestFit="1" customWidth="1"/>
    <col min="10497" max="10497" width="2.5546875" customWidth="1"/>
    <col min="10498" max="10498" width="22.5546875" customWidth="1"/>
    <col min="10499" max="10499" width="7.77734375" customWidth="1"/>
    <col min="10500" max="10500" width="26.6640625" customWidth="1"/>
    <col min="10501" max="10501" width="18.5546875" customWidth="1"/>
    <col min="10502" max="10502" width="17.77734375" customWidth="1"/>
    <col min="10503" max="10503" width="2.44140625" customWidth="1"/>
    <col min="10504" max="10504" width="7.5546875" customWidth="1"/>
    <col min="10505" max="10505" width="13.33203125" customWidth="1"/>
    <col min="10506" max="10506" width="2.33203125" customWidth="1"/>
    <col min="10509" max="10509" width="8.21875" bestFit="1" customWidth="1"/>
    <col min="10753" max="10753" width="2.5546875" customWidth="1"/>
    <col min="10754" max="10754" width="22.5546875" customWidth="1"/>
    <col min="10755" max="10755" width="7.77734375" customWidth="1"/>
    <col min="10756" max="10756" width="26.6640625" customWidth="1"/>
    <col min="10757" max="10757" width="18.5546875" customWidth="1"/>
    <col min="10758" max="10758" width="17.77734375" customWidth="1"/>
    <col min="10759" max="10759" width="2.44140625" customWidth="1"/>
    <col min="10760" max="10760" width="7.5546875" customWidth="1"/>
    <col min="10761" max="10761" width="13.33203125" customWidth="1"/>
    <col min="10762" max="10762" width="2.33203125" customWidth="1"/>
    <col min="10765" max="10765" width="8.21875" bestFit="1" customWidth="1"/>
    <col min="11009" max="11009" width="2.5546875" customWidth="1"/>
    <col min="11010" max="11010" width="22.5546875" customWidth="1"/>
    <col min="11011" max="11011" width="7.77734375" customWidth="1"/>
    <col min="11012" max="11012" width="26.6640625" customWidth="1"/>
    <col min="11013" max="11013" width="18.5546875" customWidth="1"/>
    <col min="11014" max="11014" width="17.77734375" customWidth="1"/>
    <col min="11015" max="11015" width="2.44140625" customWidth="1"/>
    <col min="11016" max="11016" width="7.5546875" customWidth="1"/>
    <col min="11017" max="11017" width="13.33203125" customWidth="1"/>
    <col min="11018" max="11018" width="2.33203125" customWidth="1"/>
    <col min="11021" max="11021" width="8.21875" bestFit="1" customWidth="1"/>
    <col min="11265" max="11265" width="2.5546875" customWidth="1"/>
    <col min="11266" max="11266" width="22.5546875" customWidth="1"/>
    <col min="11267" max="11267" width="7.77734375" customWidth="1"/>
    <col min="11268" max="11268" width="26.6640625" customWidth="1"/>
    <col min="11269" max="11269" width="18.5546875" customWidth="1"/>
    <col min="11270" max="11270" width="17.77734375" customWidth="1"/>
    <col min="11271" max="11271" width="2.44140625" customWidth="1"/>
    <col min="11272" max="11272" width="7.5546875" customWidth="1"/>
    <col min="11273" max="11273" width="13.33203125" customWidth="1"/>
    <col min="11274" max="11274" width="2.33203125" customWidth="1"/>
    <col min="11277" max="11277" width="8.21875" bestFit="1" customWidth="1"/>
    <col min="11521" max="11521" width="2.5546875" customWidth="1"/>
    <col min="11522" max="11522" width="22.5546875" customWidth="1"/>
    <col min="11523" max="11523" width="7.77734375" customWidth="1"/>
    <col min="11524" max="11524" width="26.6640625" customWidth="1"/>
    <col min="11525" max="11525" width="18.5546875" customWidth="1"/>
    <col min="11526" max="11526" width="17.77734375" customWidth="1"/>
    <col min="11527" max="11527" width="2.44140625" customWidth="1"/>
    <col min="11528" max="11528" width="7.5546875" customWidth="1"/>
    <col min="11529" max="11529" width="13.33203125" customWidth="1"/>
    <col min="11530" max="11530" width="2.33203125" customWidth="1"/>
    <col min="11533" max="11533" width="8.21875" bestFit="1" customWidth="1"/>
    <col min="11777" max="11777" width="2.5546875" customWidth="1"/>
    <col min="11778" max="11778" width="22.5546875" customWidth="1"/>
    <col min="11779" max="11779" width="7.77734375" customWidth="1"/>
    <col min="11780" max="11780" width="26.6640625" customWidth="1"/>
    <col min="11781" max="11781" width="18.5546875" customWidth="1"/>
    <col min="11782" max="11782" width="17.77734375" customWidth="1"/>
    <col min="11783" max="11783" width="2.44140625" customWidth="1"/>
    <col min="11784" max="11784" width="7.5546875" customWidth="1"/>
    <col min="11785" max="11785" width="13.33203125" customWidth="1"/>
    <col min="11786" max="11786" width="2.33203125" customWidth="1"/>
    <col min="11789" max="11789" width="8.21875" bestFit="1" customWidth="1"/>
    <col min="12033" max="12033" width="2.5546875" customWidth="1"/>
    <col min="12034" max="12034" width="22.5546875" customWidth="1"/>
    <col min="12035" max="12035" width="7.77734375" customWidth="1"/>
    <col min="12036" max="12036" width="26.6640625" customWidth="1"/>
    <col min="12037" max="12037" width="18.5546875" customWidth="1"/>
    <col min="12038" max="12038" width="17.77734375" customWidth="1"/>
    <col min="12039" max="12039" width="2.44140625" customWidth="1"/>
    <col min="12040" max="12040" width="7.5546875" customWidth="1"/>
    <col min="12041" max="12041" width="13.33203125" customWidth="1"/>
    <col min="12042" max="12042" width="2.33203125" customWidth="1"/>
    <col min="12045" max="12045" width="8.21875" bestFit="1" customWidth="1"/>
    <col min="12289" max="12289" width="2.5546875" customWidth="1"/>
    <col min="12290" max="12290" width="22.5546875" customWidth="1"/>
    <col min="12291" max="12291" width="7.77734375" customWidth="1"/>
    <col min="12292" max="12292" width="26.6640625" customWidth="1"/>
    <col min="12293" max="12293" width="18.5546875" customWidth="1"/>
    <col min="12294" max="12294" width="17.77734375" customWidth="1"/>
    <col min="12295" max="12295" width="2.44140625" customWidth="1"/>
    <col min="12296" max="12296" width="7.5546875" customWidth="1"/>
    <col min="12297" max="12297" width="13.33203125" customWidth="1"/>
    <col min="12298" max="12298" width="2.33203125" customWidth="1"/>
    <col min="12301" max="12301" width="8.21875" bestFit="1" customWidth="1"/>
    <col min="12545" max="12545" width="2.5546875" customWidth="1"/>
    <col min="12546" max="12546" width="22.5546875" customWidth="1"/>
    <col min="12547" max="12547" width="7.77734375" customWidth="1"/>
    <col min="12548" max="12548" width="26.6640625" customWidth="1"/>
    <col min="12549" max="12549" width="18.5546875" customWidth="1"/>
    <col min="12550" max="12550" width="17.77734375" customWidth="1"/>
    <col min="12551" max="12551" width="2.44140625" customWidth="1"/>
    <col min="12552" max="12552" width="7.5546875" customWidth="1"/>
    <col min="12553" max="12553" width="13.33203125" customWidth="1"/>
    <col min="12554" max="12554" width="2.33203125" customWidth="1"/>
    <col min="12557" max="12557" width="8.21875" bestFit="1" customWidth="1"/>
    <col min="12801" max="12801" width="2.5546875" customWidth="1"/>
    <col min="12802" max="12802" width="22.5546875" customWidth="1"/>
    <col min="12803" max="12803" width="7.77734375" customWidth="1"/>
    <col min="12804" max="12804" width="26.6640625" customWidth="1"/>
    <col min="12805" max="12805" width="18.5546875" customWidth="1"/>
    <col min="12806" max="12806" width="17.77734375" customWidth="1"/>
    <col min="12807" max="12807" width="2.44140625" customWidth="1"/>
    <col min="12808" max="12808" width="7.5546875" customWidth="1"/>
    <col min="12809" max="12809" width="13.33203125" customWidth="1"/>
    <col min="12810" max="12810" width="2.33203125" customWidth="1"/>
    <col min="12813" max="12813" width="8.21875" bestFit="1" customWidth="1"/>
    <col min="13057" max="13057" width="2.5546875" customWidth="1"/>
    <col min="13058" max="13058" width="22.5546875" customWidth="1"/>
    <col min="13059" max="13059" width="7.77734375" customWidth="1"/>
    <col min="13060" max="13060" width="26.6640625" customWidth="1"/>
    <col min="13061" max="13061" width="18.5546875" customWidth="1"/>
    <col min="13062" max="13062" width="17.77734375" customWidth="1"/>
    <col min="13063" max="13063" width="2.44140625" customWidth="1"/>
    <col min="13064" max="13064" width="7.5546875" customWidth="1"/>
    <col min="13065" max="13065" width="13.33203125" customWidth="1"/>
    <col min="13066" max="13066" width="2.33203125" customWidth="1"/>
    <col min="13069" max="13069" width="8.21875" bestFit="1" customWidth="1"/>
    <col min="13313" max="13313" width="2.5546875" customWidth="1"/>
    <col min="13314" max="13314" width="22.5546875" customWidth="1"/>
    <col min="13315" max="13315" width="7.77734375" customWidth="1"/>
    <col min="13316" max="13316" width="26.6640625" customWidth="1"/>
    <col min="13317" max="13317" width="18.5546875" customWidth="1"/>
    <col min="13318" max="13318" width="17.77734375" customWidth="1"/>
    <col min="13319" max="13319" width="2.44140625" customWidth="1"/>
    <col min="13320" max="13320" width="7.5546875" customWidth="1"/>
    <col min="13321" max="13321" width="13.33203125" customWidth="1"/>
    <col min="13322" max="13322" width="2.33203125" customWidth="1"/>
    <col min="13325" max="13325" width="8.21875" bestFit="1" customWidth="1"/>
    <col min="13569" max="13569" width="2.5546875" customWidth="1"/>
    <col min="13570" max="13570" width="22.5546875" customWidth="1"/>
    <col min="13571" max="13571" width="7.77734375" customWidth="1"/>
    <col min="13572" max="13572" width="26.6640625" customWidth="1"/>
    <col min="13573" max="13573" width="18.5546875" customWidth="1"/>
    <col min="13574" max="13574" width="17.77734375" customWidth="1"/>
    <col min="13575" max="13575" width="2.44140625" customWidth="1"/>
    <col min="13576" max="13576" width="7.5546875" customWidth="1"/>
    <col min="13577" max="13577" width="13.33203125" customWidth="1"/>
    <col min="13578" max="13578" width="2.33203125" customWidth="1"/>
    <col min="13581" max="13581" width="8.21875" bestFit="1" customWidth="1"/>
    <col min="13825" max="13825" width="2.5546875" customWidth="1"/>
    <col min="13826" max="13826" width="22.5546875" customWidth="1"/>
    <col min="13827" max="13827" width="7.77734375" customWidth="1"/>
    <col min="13828" max="13828" width="26.6640625" customWidth="1"/>
    <col min="13829" max="13829" width="18.5546875" customWidth="1"/>
    <col min="13830" max="13830" width="17.77734375" customWidth="1"/>
    <col min="13831" max="13831" width="2.44140625" customWidth="1"/>
    <col min="13832" max="13832" width="7.5546875" customWidth="1"/>
    <col min="13833" max="13833" width="13.33203125" customWidth="1"/>
    <col min="13834" max="13834" width="2.33203125" customWidth="1"/>
    <col min="13837" max="13837" width="8.21875" bestFit="1" customWidth="1"/>
    <col min="14081" max="14081" width="2.5546875" customWidth="1"/>
    <col min="14082" max="14082" width="22.5546875" customWidth="1"/>
    <col min="14083" max="14083" width="7.77734375" customWidth="1"/>
    <col min="14084" max="14084" width="26.6640625" customWidth="1"/>
    <col min="14085" max="14085" width="18.5546875" customWidth="1"/>
    <col min="14086" max="14086" width="17.77734375" customWidth="1"/>
    <col min="14087" max="14087" width="2.44140625" customWidth="1"/>
    <col min="14088" max="14088" width="7.5546875" customWidth="1"/>
    <col min="14089" max="14089" width="13.33203125" customWidth="1"/>
    <col min="14090" max="14090" width="2.33203125" customWidth="1"/>
    <col min="14093" max="14093" width="8.21875" bestFit="1" customWidth="1"/>
    <col min="14337" max="14337" width="2.5546875" customWidth="1"/>
    <col min="14338" max="14338" width="22.5546875" customWidth="1"/>
    <col min="14339" max="14339" width="7.77734375" customWidth="1"/>
    <col min="14340" max="14340" width="26.6640625" customWidth="1"/>
    <col min="14341" max="14341" width="18.5546875" customWidth="1"/>
    <col min="14342" max="14342" width="17.77734375" customWidth="1"/>
    <col min="14343" max="14343" width="2.44140625" customWidth="1"/>
    <col min="14344" max="14344" width="7.5546875" customWidth="1"/>
    <col min="14345" max="14345" width="13.33203125" customWidth="1"/>
    <col min="14346" max="14346" width="2.33203125" customWidth="1"/>
    <col min="14349" max="14349" width="8.21875" bestFit="1" customWidth="1"/>
    <col min="14593" max="14593" width="2.5546875" customWidth="1"/>
    <col min="14594" max="14594" width="22.5546875" customWidth="1"/>
    <col min="14595" max="14595" width="7.77734375" customWidth="1"/>
    <col min="14596" max="14596" width="26.6640625" customWidth="1"/>
    <col min="14597" max="14597" width="18.5546875" customWidth="1"/>
    <col min="14598" max="14598" width="17.77734375" customWidth="1"/>
    <col min="14599" max="14599" width="2.44140625" customWidth="1"/>
    <col min="14600" max="14600" width="7.5546875" customWidth="1"/>
    <col min="14601" max="14601" width="13.33203125" customWidth="1"/>
    <col min="14602" max="14602" width="2.33203125" customWidth="1"/>
    <col min="14605" max="14605" width="8.21875" bestFit="1" customWidth="1"/>
    <col min="14849" max="14849" width="2.5546875" customWidth="1"/>
    <col min="14850" max="14850" width="22.5546875" customWidth="1"/>
    <col min="14851" max="14851" width="7.77734375" customWidth="1"/>
    <col min="14852" max="14852" width="26.6640625" customWidth="1"/>
    <col min="14853" max="14853" width="18.5546875" customWidth="1"/>
    <col min="14854" max="14854" width="17.77734375" customWidth="1"/>
    <col min="14855" max="14855" width="2.44140625" customWidth="1"/>
    <col min="14856" max="14856" width="7.5546875" customWidth="1"/>
    <col min="14857" max="14857" width="13.33203125" customWidth="1"/>
    <col min="14858" max="14858" width="2.33203125" customWidth="1"/>
    <col min="14861" max="14861" width="8.21875" bestFit="1" customWidth="1"/>
    <col min="15105" max="15105" width="2.5546875" customWidth="1"/>
    <col min="15106" max="15106" width="22.5546875" customWidth="1"/>
    <col min="15107" max="15107" width="7.77734375" customWidth="1"/>
    <col min="15108" max="15108" width="26.6640625" customWidth="1"/>
    <col min="15109" max="15109" width="18.5546875" customWidth="1"/>
    <col min="15110" max="15110" width="17.77734375" customWidth="1"/>
    <col min="15111" max="15111" width="2.44140625" customWidth="1"/>
    <col min="15112" max="15112" width="7.5546875" customWidth="1"/>
    <col min="15113" max="15113" width="13.33203125" customWidth="1"/>
    <col min="15114" max="15114" width="2.33203125" customWidth="1"/>
    <col min="15117" max="15117" width="8.21875" bestFit="1" customWidth="1"/>
    <col min="15361" max="15361" width="2.5546875" customWidth="1"/>
    <col min="15362" max="15362" width="22.5546875" customWidth="1"/>
    <col min="15363" max="15363" width="7.77734375" customWidth="1"/>
    <col min="15364" max="15364" width="26.6640625" customWidth="1"/>
    <col min="15365" max="15365" width="18.5546875" customWidth="1"/>
    <col min="15366" max="15366" width="17.77734375" customWidth="1"/>
    <col min="15367" max="15367" width="2.44140625" customWidth="1"/>
    <col min="15368" max="15368" width="7.5546875" customWidth="1"/>
    <col min="15369" max="15369" width="13.33203125" customWidth="1"/>
    <col min="15370" max="15370" width="2.33203125" customWidth="1"/>
    <col min="15373" max="15373" width="8.21875" bestFit="1" customWidth="1"/>
    <col min="15617" max="15617" width="2.5546875" customWidth="1"/>
    <col min="15618" max="15618" width="22.5546875" customWidth="1"/>
    <col min="15619" max="15619" width="7.77734375" customWidth="1"/>
    <col min="15620" max="15620" width="26.6640625" customWidth="1"/>
    <col min="15621" max="15621" width="18.5546875" customWidth="1"/>
    <col min="15622" max="15622" width="17.77734375" customWidth="1"/>
    <col min="15623" max="15623" width="2.44140625" customWidth="1"/>
    <col min="15624" max="15624" width="7.5546875" customWidth="1"/>
    <col min="15625" max="15625" width="13.33203125" customWidth="1"/>
    <col min="15626" max="15626" width="2.33203125" customWidth="1"/>
    <col min="15629" max="15629" width="8.21875" bestFit="1" customWidth="1"/>
    <col min="15873" max="15873" width="2.5546875" customWidth="1"/>
    <col min="15874" max="15874" width="22.5546875" customWidth="1"/>
    <col min="15875" max="15875" width="7.77734375" customWidth="1"/>
    <col min="15876" max="15876" width="26.6640625" customWidth="1"/>
    <col min="15877" max="15877" width="18.5546875" customWidth="1"/>
    <col min="15878" max="15878" width="17.77734375" customWidth="1"/>
    <col min="15879" max="15879" width="2.44140625" customWidth="1"/>
    <col min="15880" max="15880" width="7.5546875" customWidth="1"/>
    <col min="15881" max="15881" width="13.33203125" customWidth="1"/>
    <col min="15882" max="15882" width="2.33203125" customWidth="1"/>
    <col min="15885" max="15885" width="8.21875" bestFit="1" customWidth="1"/>
    <col min="16129" max="16129" width="2.5546875" customWidth="1"/>
    <col min="16130" max="16130" width="22.5546875" customWidth="1"/>
    <col min="16131" max="16131" width="7.77734375" customWidth="1"/>
    <col min="16132" max="16132" width="26.6640625" customWidth="1"/>
    <col min="16133" max="16133" width="18.5546875" customWidth="1"/>
    <col min="16134" max="16134" width="17.77734375" customWidth="1"/>
    <col min="16135" max="16135" width="2.44140625" customWidth="1"/>
    <col min="16136" max="16136" width="7.5546875" customWidth="1"/>
    <col min="16137" max="16137" width="13.33203125" customWidth="1"/>
    <col min="16138" max="16138" width="2.33203125" customWidth="1"/>
    <col min="16141" max="16141" width="8.21875" bestFit="1" customWidth="1"/>
  </cols>
  <sheetData>
    <row r="1" spans="1:12" ht="10.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7" customHeight="1" thickBot="1" x14ac:dyDescent="0.45">
      <c r="A2" s="2"/>
      <c r="B2" s="904" t="s">
        <v>0</v>
      </c>
      <c r="C2" s="905"/>
      <c r="D2" s="905"/>
      <c r="E2" s="905"/>
      <c r="F2" s="905"/>
      <c r="G2" s="905"/>
      <c r="H2" s="905"/>
      <c r="I2" s="905"/>
      <c r="J2" s="905"/>
      <c r="K2" s="906"/>
      <c r="L2" s="2"/>
    </row>
    <row r="3" spans="1:12" ht="26.25" x14ac:dyDescent="0.4">
      <c r="A3" s="2"/>
      <c r="B3" s="381"/>
      <c r="C3" s="382"/>
      <c r="D3" s="382"/>
      <c r="E3" s="379"/>
      <c r="F3" s="3"/>
      <c r="G3" s="3"/>
      <c r="H3" s="3"/>
      <c r="I3" s="3"/>
      <c r="J3" s="3"/>
      <c r="K3" s="4"/>
      <c r="L3" s="2"/>
    </row>
    <row r="4" spans="1:12" x14ac:dyDescent="0.2">
      <c r="A4" s="2"/>
      <c r="B4" s="907" t="s">
        <v>829</v>
      </c>
      <c r="C4" s="908"/>
      <c r="D4" s="909"/>
      <c r="E4" s="34"/>
      <c r="F4" s="5"/>
      <c r="G4" s="5"/>
      <c r="H4" s="5"/>
      <c r="J4" s="5"/>
      <c r="K4" s="6"/>
      <c r="L4" s="2"/>
    </row>
    <row r="5" spans="1:12" x14ac:dyDescent="0.2">
      <c r="A5" s="2"/>
      <c r="B5" s="910" t="s">
        <v>1</v>
      </c>
      <c r="C5" s="911"/>
      <c r="D5" s="912"/>
      <c r="E5" s="378"/>
      <c r="F5" s="7"/>
      <c r="G5" s="7"/>
      <c r="H5" s="7"/>
      <c r="I5" s="7"/>
      <c r="J5" s="5"/>
      <c r="K5" s="6"/>
      <c r="L5" s="2"/>
    </row>
    <row r="6" spans="1:12" x14ac:dyDescent="0.2">
      <c r="A6" s="2"/>
      <c r="B6" s="913" t="s">
        <v>2</v>
      </c>
      <c r="C6" s="914"/>
      <c r="D6" s="915"/>
      <c r="E6" s="378"/>
      <c r="F6" s="7"/>
      <c r="G6" s="7"/>
      <c r="H6" s="7"/>
      <c r="I6" s="7"/>
      <c r="J6" s="5"/>
      <c r="K6" s="6"/>
      <c r="L6" s="2"/>
    </row>
    <row r="7" spans="1:12" ht="7.5" customHeight="1" thickBot="1" x14ac:dyDescent="0.25">
      <c r="A7" s="2"/>
      <c r="B7" s="383"/>
      <c r="C7" s="7"/>
      <c r="D7" s="7"/>
      <c r="E7" s="380"/>
      <c r="F7" s="7"/>
      <c r="G7" s="7"/>
      <c r="H7" s="7"/>
      <c r="I7" s="7"/>
      <c r="J7" s="5"/>
      <c r="K7" s="6"/>
      <c r="L7" s="2"/>
    </row>
    <row r="8" spans="1:12" ht="15.75" x14ac:dyDescent="0.2">
      <c r="A8" s="2"/>
      <c r="B8" s="8" t="s">
        <v>3</v>
      </c>
      <c r="C8" s="3"/>
      <c r="D8" s="3"/>
      <c r="E8" s="3"/>
      <c r="F8" s="3"/>
      <c r="G8" s="3"/>
      <c r="H8" s="3"/>
      <c r="I8" s="3"/>
      <c r="J8" s="3"/>
      <c r="K8" s="4"/>
      <c r="L8" s="2"/>
    </row>
    <row r="9" spans="1:12" ht="15.75" x14ac:dyDescent="0.25">
      <c r="A9" s="9"/>
      <c r="B9" s="10" t="s">
        <v>4</v>
      </c>
      <c r="C9" s="11"/>
      <c r="D9" s="12" t="s">
        <v>783</v>
      </c>
      <c r="E9" s="13"/>
      <c r="F9" s="14"/>
      <c r="G9" s="14"/>
      <c r="H9" s="14"/>
      <c r="I9" s="14"/>
      <c r="J9" s="14"/>
      <c r="K9" s="15"/>
      <c r="L9" s="16"/>
    </row>
    <row r="10" spans="1:12" ht="15.75" x14ac:dyDescent="0.25">
      <c r="A10" s="9"/>
      <c r="B10" s="10" t="s">
        <v>5</v>
      </c>
      <c r="C10" s="11"/>
      <c r="D10" s="12" t="s">
        <v>784</v>
      </c>
      <c r="E10" s="13"/>
      <c r="F10" s="14"/>
      <c r="G10" s="14"/>
      <c r="H10" s="14"/>
      <c r="I10" s="14"/>
      <c r="J10" s="14"/>
      <c r="K10" s="15"/>
      <c r="L10" s="377" t="s">
        <v>771</v>
      </c>
    </row>
    <row r="11" spans="1:12" ht="15.75" x14ac:dyDescent="0.25">
      <c r="A11" s="9"/>
      <c r="B11" s="10" t="s">
        <v>6</v>
      </c>
      <c r="C11" s="11"/>
      <c r="D11" s="17">
        <v>12</v>
      </c>
      <c r="E11" s="13"/>
      <c r="F11" s="14"/>
      <c r="G11" s="14"/>
      <c r="H11" s="14"/>
      <c r="I11" s="14"/>
      <c r="J11" s="14"/>
      <c r="K11" s="15"/>
      <c r="L11" s="377" t="s">
        <v>772</v>
      </c>
    </row>
    <row r="12" spans="1:12" ht="15.75" x14ac:dyDescent="0.25">
      <c r="A12" s="9"/>
      <c r="B12" s="18" t="s">
        <v>7</v>
      </c>
      <c r="C12" s="376"/>
      <c r="D12" s="12" t="s">
        <v>772</v>
      </c>
      <c r="E12" s="19" t="str">
        <f>IF(D12="Dry Year Annual Average","DYAA ",IF(D12="dry year critical period","DYCP ",0))</f>
        <v xml:space="preserve">DYAA </v>
      </c>
      <c r="F12" s="19" t="str">
        <f>IF(D12="Dry Year Annual Average","Normal Year Annual Average ",IF(D12="dry year critical period","Normal Year Critical Period ",0))</f>
        <v xml:space="preserve">Normal Year Annual Average </v>
      </c>
      <c r="G12" s="14"/>
      <c r="H12" s="14"/>
      <c r="I12" s="14"/>
      <c r="J12" s="14"/>
      <c r="K12" s="15"/>
      <c r="L12" s="377" t="s">
        <v>773</v>
      </c>
    </row>
    <row r="13" spans="1:12" ht="15.75" x14ac:dyDescent="0.25">
      <c r="A13" s="9"/>
      <c r="B13" s="10" t="s">
        <v>8</v>
      </c>
      <c r="C13" s="20"/>
      <c r="D13" s="21" t="s">
        <v>800</v>
      </c>
      <c r="E13" s="13"/>
      <c r="F13" s="14"/>
      <c r="G13" s="14"/>
      <c r="H13" s="14"/>
      <c r="I13" s="14"/>
      <c r="J13" s="14"/>
      <c r="K13" s="15"/>
      <c r="L13" s="377" t="s">
        <v>774</v>
      </c>
    </row>
    <row r="14" spans="1:12" ht="15.75" x14ac:dyDescent="0.25">
      <c r="A14" s="9"/>
      <c r="B14" s="10" t="s">
        <v>9</v>
      </c>
      <c r="C14" s="20"/>
      <c r="D14" s="22" t="s">
        <v>785</v>
      </c>
      <c r="E14" s="13"/>
      <c r="F14" s="14"/>
      <c r="G14" s="14"/>
      <c r="H14" s="14"/>
      <c r="I14" s="14"/>
      <c r="J14" s="14"/>
      <c r="K14" s="15"/>
      <c r="L14" s="377" t="s">
        <v>775</v>
      </c>
    </row>
    <row r="15" spans="1:12" ht="15.75" x14ac:dyDescent="0.25">
      <c r="A15" s="14"/>
      <c r="B15" s="10" t="s">
        <v>10</v>
      </c>
      <c r="C15" s="20"/>
      <c r="D15" s="12" t="s">
        <v>787</v>
      </c>
      <c r="E15" s="20" t="s">
        <v>11</v>
      </c>
      <c r="F15" s="23" t="s">
        <v>787</v>
      </c>
      <c r="G15" s="24"/>
      <c r="H15" s="20" t="s">
        <v>12</v>
      </c>
      <c r="I15" s="25"/>
      <c r="J15" s="14"/>
      <c r="K15" s="15"/>
    </row>
    <row r="16" spans="1:12" ht="15.75" x14ac:dyDescent="0.25">
      <c r="A16" s="14"/>
      <c r="B16" s="10"/>
      <c r="C16" s="20"/>
      <c r="D16" s="26"/>
      <c r="E16" s="24"/>
      <c r="F16" s="24"/>
      <c r="G16" s="24"/>
      <c r="H16" s="20"/>
      <c r="I16" s="24"/>
      <c r="J16" s="14"/>
      <c r="K16" s="15"/>
      <c r="L16" s="375"/>
    </row>
    <row r="17" spans="1:12" ht="15.75" x14ac:dyDescent="0.25">
      <c r="A17" s="27"/>
      <c r="B17" s="10" t="s">
        <v>13</v>
      </c>
      <c r="C17" s="14"/>
      <c r="D17" s="12">
        <v>1</v>
      </c>
      <c r="E17" s="14"/>
      <c r="F17" s="28" t="s">
        <v>14</v>
      </c>
      <c r="G17" s="14"/>
      <c r="H17" s="14"/>
      <c r="I17" s="14"/>
      <c r="J17" s="14"/>
      <c r="K17" s="15"/>
      <c r="L17" s="375"/>
    </row>
    <row r="18" spans="1:12" ht="15.75" thickBot="1" x14ac:dyDescent="0.25">
      <c r="A18" s="2"/>
      <c r="B18" s="29"/>
      <c r="C18" s="5"/>
      <c r="D18" s="2"/>
      <c r="E18" s="5"/>
      <c r="F18" s="5"/>
      <c r="G18" s="5"/>
      <c r="H18" s="5"/>
      <c r="I18" s="5"/>
      <c r="J18" s="5"/>
      <c r="K18" s="6"/>
      <c r="L18" s="30"/>
    </row>
    <row r="19" spans="1:12" ht="26.25" x14ac:dyDescent="0.4">
      <c r="A19" s="31"/>
      <c r="B19" s="8" t="s">
        <v>15</v>
      </c>
      <c r="C19" s="32"/>
      <c r="D19" s="32"/>
      <c r="E19" s="33"/>
      <c r="F19" s="33"/>
      <c r="G19" s="32"/>
      <c r="H19" s="32"/>
      <c r="I19" s="32"/>
      <c r="J19" s="3"/>
      <c r="K19" s="4"/>
      <c r="L19" s="2"/>
    </row>
    <row r="20" spans="1:12" ht="26.25" x14ac:dyDescent="0.4">
      <c r="A20" s="31"/>
      <c r="B20" s="34"/>
      <c r="C20" s="5"/>
      <c r="D20" s="5"/>
      <c r="E20" s="5"/>
      <c r="F20" s="5"/>
      <c r="G20" s="5"/>
      <c r="H20" s="5"/>
      <c r="I20" s="5"/>
      <c r="J20" s="5"/>
      <c r="K20" s="6"/>
      <c r="L20" s="2"/>
    </row>
    <row r="21" spans="1:12" x14ac:dyDescent="0.2">
      <c r="A21" s="2"/>
      <c r="B21" s="35"/>
      <c r="C21" s="36" t="s">
        <v>16</v>
      </c>
      <c r="D21" s="36"/>
      <c r="E21" s="36"/>
      <c r="F21" s="37"/>
      <c r="G21" s="37"/>
      <c r="H21" s="37"/>
      <c r="I21" s="37"/>
      <c r="J21" s="37"/>
      <c r="K21" s="6"/>
      <c r="L21" s="2"/>
    </row>
    <row r="22" spans="1:12" ht="18.600000000000001" customHeight="1" x14ac:dyDescent="0.4">
      <c r="A22" s="31"/>
      <c r="B22" s="34"/>
      <c r="C22" s="37"/>
      <c r="D22" s="37"/>
      <c r="E22" s="37"/>
      <c r="F22" s="37"/>
      <c r="G22" s="37"/>
      <c r="H22" s="37"/>
      <c r="I22" s="37"/>
      <c r="J22" s="37"/>
      <c r="K22" s="6"/>
      <c r="L22" s="2"/>
    </row>
    <row r="23" spans="1:12" ht="18" x14ac:dyDescent="0.25">
      <c r="A23" s="38"/>
      <c r="B23" s="39"/>
      <c r="C23" s="36" t="s">
        <v>17</v>
      </c>
      <c r="D23" s="36"/>
      <c r="E23" s="36"/>
      <c r="F23" s="37"/>
      <c r="G23" s="37"/>
      <c r="H23" s="37"/>
      <c r="I23" s="37"/>
      <c r="J23" s="37"/>
      <c r="K23" s="6"/>
      <c r="L23" s="2"/>
    </row>
    <row r="24" spans="1:12" x14ac:dyDescent="0.2">
      <c r="A24" s="2"/>
      <c r="B24" s="40"/>
      <c r="C24" s="36"/>
      <c r="D24" s="36"/>
      <c r="E24" s="36"/>
      <c r="F24" s="37"/>
      <c r="G24" s="37"/>
      <c r="H24" s="37"/>
      <c r="I24" s="37"/>
      <c r="J24" s="37"/>
      <c r="K24" s="6"/>
      <c r="L24" s="2"/>
    </row>
    <row r="25" spans="1:12" x14ac:dyDescent="0.2">
      <c r="A25" s="2"/>
      <c r="B25" s="41"/>
      <c r="C25" s="36" t="s">
        <v>18</v>
      </c>
      <c r="D25" s="36"/>
      <c r="E25" s="36"/>
      <c r="F25" s="37"/>
      <c r="G25" s="37"/>
      <c r="H25" s="37"/>
      <c r="I25" s="37"/>
      <c r="J25" s="37"/>
      <c r="K25" s="6"/>
      <c r="L25" s="2"/>
    </row>
    <row r="26" spans="1:12" x14ac:dyDescent="0.2">
      <c r="A26" s="2"/>
      <c r="B26" s="40"/>
      <c r="C26" s="36"/>
      <c r="D26" s="36"/>
      <c r="E26" s="36"/>
      <c r="F26" s="37"/>
      <c r="G26" s="37"/>
      <c r="H26" s="37"/>
      <c r="I26" s="37"/>
      <c r="J26" s="37"/>
      <c r="K26" s="6"/>
      <c r="L26" s="2"/>
    </row>
    <row r="27" spans="1:12" x14ac:dyDescent="0.2">
      <c r="A27" s="2"/>
      <c r="B27" s="42"/>
      <c r="C27" s="36" t="s">
        <v>19</v>
      </c>
      <c r="D27" s="36"/>
      <c r="E27" s="36"/>
      <c r="F27" s="37"/>
      <c r="G27" s="37"/>
      <c r="H27" s="37"/>
      <c r="I27" s="37"/>
      <c r="J27" s="37"/>
      <c r="K27" s="6"/>
      <c r="L27" s="2"/>
    </row>
    <row r="28" spans="1:12" x14ac:dyDescent="0.2">
      <c r="A28" s="2"/>
      <c r="B28" s="40"/>
      <c r="C28" s="36"/>
      <c r="D28" s="36"/>
      <c r="E28" s="36"/>
      <c r="F28" s="37"/>
      <c r="G28" s="37"/>
      <c r="H28" s="37"/>
      <c r="I28" s="37"/>
      <c r="J28" s="37"/>
      <c r="K28" s="6"/>
      <c r="L28" s="2"/>
    </row>
    <row r="29" spans="1:12" x14ac:dyDescent="0.2">
      <c r="A29" s="2"/>
      <c r="B29" s="43"/>
      <c r="C29" s="36" t="s">
        <v>20</v>
      </c>
      <c r="D29" s="36"/>
      <c r="E29" s="36"/>
      <c r="F29" s="37"/>
      <c r="G29" s="37"/>
      <c r="H29" s="37"/>
      <c r="I29" s="37"/>
      <c r="J29" s="37"/>
      <c r="K29" s="6"/>
      <c r="L29" s="2"/>
    </row>
    <row r="30" spans="1:12" ht="15.75" thickBot="1" x14ac:dyDescent="0.25">
      <c r="A30" s="2"/>
      <c r="B30" s="44"/>
      <c r="C30" s="45"/>
      <c r="D30" s="45"/>
      <c r="E30" s="45"/>
      <c r="F30" s="45"/>
      <c r="G30" s="46"/>
      <c r="H30" s="46"/>
      <c r="I30" s="46"/>
      <c r="J30" s="46"/>
      <c r="K30" s="47"/>
      <c r="L30" s="2"/>
    </row>
    <row r="31" spans="1:12" ht="15.75" x14ac:dyDescent="0.25">
      <c r="A31" s="2"/>
      <c r="B31" s="8" t="s">
        <v>21</v>
      </c>
      <c r="C31" s="48"/>
      <c r="D31" s="49" t="s">
        <v>22</v>
      </c>
      <c r="E31" s="3"/>
      <c r="F31" s="3"/>
      <c r="G31" s="3"/>
      <c r="H31" s="3"/>
      <c r="I31" s="50"/>
      <c r="J31" s="3"/>
      <c r="K31" s="4"/>
      <c r="L31" s="30"/>
    </row>
    <row r="32" spans="1:12" ht="15.75" x14ac:dyDescent="0.25">
      <c r="A32" s="2"/>
      <c r="B32" s="51" t="s">
        <v>23</v>
      </c>
      <c r="C32" s="5"/>
      <c r="D32" s="14" t="s">
        <v>24</v>
      </c>
      <c r="E32" s="14"/>
      <c r="F32" s="14"/>
      <c r="G32" s="14"/>
      <c r="H32" s="14"/>
      <c r="I32" s="52"/>
      <c r="J32" s="14"/>
      <c r="K32" s="15"/>
      <c r="L32" s="30"/>
    </row>
    <row r="33" spans="1:12" ht="15.75" x14ac:dyDescent="0.25">
      <c r="A33" s="2"/>
      <c r="B33" s="51" t="s">
        <v>25</v>
      </c>
      <c r="C33" s="5"/>
      <c r="D33" s="53" t="s">
        <v>26</v>
      </c>
      <c r="E33" s="14"/>
      <c r="F33" s="5"/>
      <c r="G33" s="14"/>
      <c r="H33" s="14"/>
      <c r="I33" s="54"/>
      <c r="J33" s="14"/>
      <c r="K33" s="15"/>
      <c r="L33" s="30"/>
    </row>
    <row r="34" spans="1:12" ht="15.75" x14ac:dyDescent="0.25">
      <c r="A34" s="2"/>
      <c r="B34" s="51" t="s">
        <v>27</v>
      </c>
      <c r="C34" s="5"/>
      <c r="D34" s="53" t="s">
        <v>28</v>
      </c>
      <c r="E34" s="14"/>
      <c r="F34" s="5"/>
      <c r="G34" s="14"/>
      <c r="H34" s="14"/>
      <c r="I34" s="54"/>
      <c r="J34" s="14"/>
      <c r="K34" s="15"/>
      <c r="L34" s="30"/>
    </row>
    <row r="35" spans="1:12" ht="15.75" x14ac:dyDescent="0.25">
      <c r="A35" s="2"/>
      <c r="B35" s="51" t="s">
        <v>29</v>
      </c>
      <c r="C35" s="5"/>
      <c r="D35" s="36" t="s">
        <v>30</v>
      </c>
      <c r="E35" s="14"/>
      <c r="F35" s="5"/>
      <c r="G35" s="14"/>
      <c r="H35" s="14"/>
      <c r="I35" s="54"/>
      <c r="J35" s="14"/>
      <c r="K35" s="15"/>
      <c r="L35" s="2"/>
    </row>
    <row r="36" spans="1:12" ht="15.75" x14ac:dyDescent="0.25">
      <c r="A36" s="2"/>
      <c r="B36" s="51" t="s">
        <v>31</v>
      </c>
      <c r="C36" s="5"/>
      <c r="D36" s="36" t="s">
        <v>32</v>
      </c>
      <c r="E36" s="14"/>
      <c r="F36" s="5"/>
      <c r="G36" s="14"/>
      <c r="H36" s="14"/>
      <c r="I36" s="52"/>
      <c r="J36" s="14"/>
      <c r="K36" s="15"/>
      <c r="L36" s="2"/>
    </row>
    <row r="37" spans="1:12" ht="15.75" x14ac:dyDescent="0.25">
      <c r="A37" s="2"/>
      <c r="B37" s="51" t="s">
        <v>33</v>
      </c>
      <c r="C37" s="5"/>
      <c r="D37" s="36" t="s">
        <v>34</v>
      </c>
      <c r="E37" s="14"/>
      <c r="F37" s="5"/>
      <c r="G37" s="14"/>
      <c r="H37" s="14"/>
      <c r="I37" s="52"/>
      <c r="J37" s="14"/>
      <c r="K37" s="15"/>
      <c r="L37" s="2"/>
    </row>
    <row r="38" spans="1:12" ht="15.75" x14ac:dyDescent="0.25">
      <c r="A38" s="2"/>
      <c r="B38" s="51" t="s">
        <v>35</v>
      </c>
      <c r="C38" s="5"/>
      <c r="D38" s="53" t="s">
        <v>36</v>
      </c>
      <c r="E38" s="14"/>
      <c r="F38" s="5"/>
      <c r="G38" s="14"/>
      <c r="H38" s="14"/>
      <c r="I38" s="52"/>
      <c r="J38" s="14"/>
      <c r="K38" s="15"/>
      <c r="L38" s="2"/>
    </row>
    <row r="39" spans="1:12" ht="15.75" x14ac:dyDescent="0.25">
      <c r="A39" s="2"/>
      <c r="B39" s="51" t="s">
        <v>37</v>
      </c>
      <c r="C39" s="5"/>
      <c r="D39" s="53" t="s">
        <v>38</v>
      </c>
      <c r="E39" s="14"/>
      <c r="F39" s="5"/>
      <c r="G39" s="14"/>
      <c r="H39" s="14"/>
      <c r="I39" s="52"/>
      <c r="J39" s="14"/>
      <c r="K39" s="15"/>
      <c r="L39" s="2"/>
    </row>
    <row r="40" spans="1:12" ht="15.75" x14ac:dyDescent="0.25">
      <c r="A40" s="2"/>
      <c r="B40" s="51" t="s">
        <v>39</v>
      </c>
      <c r="C40" s="5"/>
      <c r="D40" s="53" t="s">
        <v>40</v>
      </c>
      <c r="E40" s="14"/>
      <c r="F40" s="5"/>
      <c r="G40" s="14"/>
      <c r="H40" s="14"/>
      <c r="I40" s="52"/>
      <c r="J40" s="14"/>
      <c r="K40" s="15"/>
      <c r="L40" s="2"/>
    </row>
    <row r="41" spans="1:12" ht="15.75" x14ac:dyDescent="0.25">
      <c r="A41" s="2"/>
      <c r="B41" s="51" t="s">
        <v>41</v>
      </c>
      <c r="C41" s="5"/>
      <c r="D41" s="53" t="s">
        <v>42</v>
      </c>
      <c r="E41" s="14"/>
      <c r="F41" s="5"/>
      <c r="G41" s="14"/>
      <c r="H41" s="14"/>
      <c r="I41" s="52"/>
      <c r="J41" s="14"/>
      <c r="K41" s="15"/>
      <c r="L41" s="2"/>
    </row>
    <row r="42" spans="1:12" ht="15.75" x14ac:dyDescent="0.25">
      <c r="A42" s="2"/>
      <c r="B42" s="51" t="s">
        <v>43</v>
      </c>
      <c r="C42" s="5"/>
      <c r="D42" s="53" t="s">
        <v>44</v>
      </c>
      <c r="E42" s="14"/>
      <c r="F42" s="5"/>
      <c r="G42" s="14"/>
      <c r="H42" s="14"/>
      <c r="I42" s="52"/>
      <c r="J42" s="14"/>
      <c r="K42" s="15"/>
      <c r="L42" s="2"/>
    </row>
    <row r="43" spans="1:12" ht="16.5" thickBot="1" x14ac:dyDescent="0.3">
      <c r="A43" s="2"/>
      <c r="B43" s="55" t="s">
        <v>45</v>
      </c>
      <c r="C43" s="56"/>
      <c r="D43" s="57" t="s">
        <v>46</v>
      </c>
      <c r="E43" s="58"/>
      <c r="F43" s="59"/>
      <c r="G43" s="58"/>
      <c r="H43" s="58"/>
      <c r="I43" s="60"/>
      <c r="J43" s="58"/>
      <c r="K43" s="61"/>
      <c r="L43" s="2"/>
    </row>
    <row r="44" spans="1:12" ht="15.75" x14ac:dyDescent="0.25">
      <c r="A44" s="2"/>
      <c r="B44" s="62"/>
      <c r="C44" s="62"/>
      <c r="D44" s="14"/>
      <c r="E44" s="14"/>
      <c r="F44" s="14"/>
      <c r="G44" s="14"/>
      <c r="H44" s="14"/>
      <c r="I44" s="14"/>
      <c r="J44" s="14"/>
      <c r="K44" s="14"/>
      <c r="L44" s="2"/>
    </row>
  </sheetData>
  <sheetProtection algorithmName="SHA-512" hashValue="tpsW+9ypNolecml9Neng1wmmV4Ms43nIBdgOua7JxXBN5Mpp4sr8+f0r4yVMcXwO0GqMiiyCcyFUGxpxYf248Q==" saltValue="9/NcJpDSn/ttIn/OdTvKIw==" spinCount="100000" sheet="1" objects="1" scenarios="1" selectLockedCells="1" selectUnlockedCells="1"/>
  <mergeCells count="4">
    <mergeCell ref="B2:K2"/>
    <mergeCell ref="B4:D4"/>
    <mergeCell ref="B5:D5"/>
    <mergeCell ref="B6:D6"/>
  </mergeCells>
  <dataValidations count="1">
    <dataValidation type="list" allowBlank="1" showInputMessage="1" showErrorMessage="1" sqref="D12">
      <formula1>$L$11:$L$14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9"/>
  <sheetViews>
    <sheetView zoomScale="85" zoomScaleNormal="85" workbookViewId="0">
      <selection activeCell="E28" sqref="E28"/>
    </sheetView>
  </sheetViews>
  <sheetFormatPr defaultColWidth="8.88671875" defaultRowHeight="15" x14ac:dyDescent="0.2"/>
  <cols>
    <col min="1" max="1" width="4.109375" customWidth="1"/>
    <col min="2" max="3" width="6.88671875" customWidth="1"/>
    <col min="4" max="4" width="36.88671875" customWidth="1"/>
    <col min="5" max="5" width="39.21875" customWidth="1"/>
    <col min="6" max="6" width="6.88671875" customWidth="1"/>
    <col min="7" max="7" width="8.21875" bestFit="1" customWidth="1"/>
    <col min="8" max="36" width="11.44140625" customWidth="1"/>
    <col min="252" max="252" width="4.109375" customWidth="1"/>
    <col min="253" max="254" width="6.88671875" customWidth="1"/>
    <col min="255" max="255" width="36.88671875" customWidth="1"/>
    <col min="256" max="256" width="39.21875" customWidth="1"/>
    <col min="257" max="257" width="6.88671875" customWidth="1"/>
    <col min="258" max="258" width="8.21875" bestFit="1" customWidth="1"/>
    <col min="259" max="287" width="11.44140625" customWidth="1"/>
    <col min="508" max="508" width="4.109375" customWidth="1"/>
    <col min="509" max="510" width="6.88671875" customWidth="1"/>
    <col min="511" max="511" width="36.88671875" customWidth="1"/>
    <col min="512" max="512" width="39.21875" customWidth="1"/>
    <col min="513" max="513" width="6.88671875" customWidth="1"/>
    <col min="514" max="514" width="8.21875" bestFit="1" customWidth="1"/>
    <col min="515" max="543" width="11.44140625" customWidth="1"/>
    <col min="764" max="764" width="4.109375" customWidth="1"/>
    <col min="765" max="766" width="6.88671875" customWidth="1"/>
    <col min="767" max="767" width="36.88671875" customWidth="1"/>
    <col min="768" max="768" width="39.21875" customWidth="1"/>
    <col min="769" max="769" width="6.88671875" customWidth="1"/>
    <col min="770" max="770" width="8.21875" bestFit="1" customWidth="1"/>
    <col min="771" max="799" width="11.44140625" customWidth="1"/>
    <col min="1020" max="1020" width="4.109375" customWidth="1"/>
    <col min="1021" max="1022" width="6.88671875" customWidth="1"/>
    <col min="1023" max="1023" width="36.88671875" customWidth="1"/>
    <col min="1024" max="1024" width="39.21875" customWidth="1"/>
    <col min="1025" max="1025" width="6.88671875" customWidth="1"/>
    <col min="1026" max="1026" width="8.21875" bestFit="1" customWidth="1"/>
    <col min="1027" max="1055" width="11.44140625" customWidth="1"/>
    <col min="1276" max="1276" width="4.109375" customWidth="1"/>
    <col min="1277" max="1278" width="6.88671875" customWidth="1"/>
    <col min="1279" max="1279" width="36.88671875" customWidth="1"/>
    <col min="1280" max="1280" width="39.21875" customWidth="1"/>
    <col min="1281" max="1281" width="6.88671875" customWidth="1"/>
    <col min="1282" max="1282" width="8.21875" bestFit="1" customWidth="1"/>
    <col min="1283" max="1311" width="11.44140625" customWidth="1"/>
    <col min="1532" max="1532" width="4.109375" customWidth="1"/>
    <col min="1533" max="1534" width="6.88671875" customWidth="1"/>
    <col min="1535" max="1535" width="36.88671875" customWidth="1"/>
    <col min="1536" max="1536" width="39.21875" customWidth="1"/>
    <col min="1537" max="1537" width="6.88671875" customWidth="1"/>
    <col min="1538" max="1538" width="8.21875" bestFit="1" customWidth="1"/>
    <col min="1539" max="1567" width="11.44140625" customWidth="1"/>
    <col min="1788" max="1788" width="4.109375" customWidth="1"/>
    <col min="1789" max="1790" width="6.88671875" customWidth="1"/>
    <col min="1791" max="1791" width="36.88671875" customWidth="1"/>
    <col min="1792" max="1792" width="39.21875" customWidth="1"/>
    <col min="1793" max="1793" width="6.88671875" customWidth="1"/>
    <col min="1794" max="1794" width="8.21875" bestFit="1" customWidth="1"/>
    <col min="1795" max="1823" width="11.44140625" customWidth="1"/>
    <col min="2044" max="2044" width="4.109375" customWidth="1"/>
    <col min="2045" max="2046" width="6.88671875" customWidth="1"/>
    <col min="2047" max="2047" width="36.88671875" customWidth="1"/>
    <col min="2048" max="2048" width="39.21875" customWidth="1"/>
    <col min="2049" max="2049" width="6.88671875" customWidth="1"/>
    <col min="2050" max="2050" width="8.21875" bestFit="1" customWidth="1"/>
    <col min="2051" max="2079" width="11.44140625" customWidth="1"/>
    <col min="2300" max="2300" width="4.109375" customWidth="1"/>
    <col min="2301" max="2302" width="6.88671875" customWidth="1"/>
    <col min="2303" max="2303" width="36.88671875" customWidth="1"/>
    <col min="2304" max="2304" width="39.21875" customWidth="1"/>
    <col min="2305" max="2305" width="6.88671875" customWidth="1"/>
    <col min="2306" max="2306" width="8.21875" bestFit="1" customWidth="1"/>
    <col min="2307" max="2335" width="11.44140625" customWidth="1"/>
    <col min="2556" max="2556" width="4.109375" customWidth="1"/>
    <col min="2557" max="2558" width="6.88671875" customWidth="1"/>
    <col min="2559" max="2559" width="36.88671875" customWidth="1"/>
    <col min="2560" max="2560" width="39.21875" customWidth="1"/>
    <col min="2561" max="2561" width="6.88671875" customWidth="1"/>
    <col min="2562" max="2562" width="8.21875" bestFit="1" customWidth="1"/>
    <col min="2563" max="2591" width="11.44140625" customWidth="1"/>
    <col min="2812" max="2812" width="4.109375" customWidth="1"/>
    <col min="2813" max="2814" width="6.88671875" customWidth="1"/>
    <col min="2815" max="2815" width="36.88671875" customWidth="1"/>
    <col min="2816" max="2816" width="39.21875" customWidth="1"/>
    <col min="2817" max="2817" width="6.88671875" customWidth="1"/>
    <col min="2818" max="2818" width="8.21875" bestFit="1" customWidth="1"/>
    <col min="2819" max="2847" width="11.44140625" customWidth="1"/>
    <col min="3068" max="3068" width="4.109375" customWidth="1"/>
    <col min="3069" max="3070" width="6.88671875" customWidth="1"/>
    <col min="3071" max="3071" width="36.88671875" customWidth="1"/>
    <col min="3072" max="3072" width="39.21875" customWidth="1"/>
    <col min="3073" max="3073" width="6.88671875" customWidth="1"/>
    <col min="3074" max="3074" width="8.21875" bestFit="1" customWidth="1"/>
    <col min="3075" max="3103" width="11.44140625" customWidth="1"/>
    <col min="3324" max="3324" width="4.109375" customWidth="1"/>
    <col min="3325" max="3326" width="6.88671875" customWidth="1"/>
    <col min="3327" max="3327" width="36.88671875" customWidth="1"/>
    <col min="3328" max="3328" width="39.21875" customWidth="1"/>
    <col min="3329" max="3329" width="6.88671875" customWidth="1"/>
    <col min="3330" max="3330" width="8.21875" bestFit="1" customWidth="1"/>
    <col min="3331" max="3359" width="11.44140625" customWidth="1"/>
    <col min="3580" max="3580" width="4.109375" customWidth="1"/>
    <col min="3581" max="3582" width="6.88671875" customWidth="1"/>
    <col min="3583" max="3583" width="36.88671875" customWidth="1"/>
    <col min="3584" max="3584" width="39.21875" customWidth="1"/>
    <col min="3585" max="3585" width="6.88671875" customWidth="1"/>
    <col min="3586" max="3586" width="8.21875" bestFit="1" customWidth="1"/>
    <col min="3587" max="3615" width="11.44140625" customWidth="1"/>
    <col min="3836" max="3836" width="4.109375" customWidth="1"/>
    <col min="3837" max="3838" width="6.88671875" customWidth="1"/>
    <col min="3839" max="3839" width="36.88671875" customWidth="1"/>
    <col min="3840" max="3840" width="39.21875" customWidth="1"/>
    <col min="3841" max="3841" width="6.88671875" customWidth="1"/>
    <col min="3842" max="3842" width="8.21875" bestFit="1" customWidth="1"/>
    <col min="3843" max="3871" width="11.44140625" customWidth="1"/>
    <col min="4092" max="4092" width="4.109375" customWidth="1"/>
    <col min="4093" max="4094" width="6.88671875" customWidth="1"/>
    <col min="4095" max="4095" width="36.88671875" customWidth="1"/>
    <col min="4096" max="4096" width="39.21875" customWidth="1"/>
    <col min="4097" max="4097" width="6.88671875" customWidth="1"/>
    <col min="4098" max="4098" width="8.21875" bestFit="1" customWidth="1"/>
    <col min="4099" max="4127" width="11.44140625" customWidth="1"/>
    <col min="4348" max="4348" width="4.109375" customWidth="1"/>
    <col min="4349" max="4350" width="6.88671875" customWidth="1"/>
    <col min="4351" max="4351" width="36.88671875" customWidth="1"/>
    <col min="4352" max="4352" width="39.21875" customWidth="1"/>
    <col min="4353" max="4353" width="6.88671875" customWidth="1"/>
    <col min="4354" max="4354" width="8.21875" bestFit="1" customWidth="1"/>
    <col min="4355" max="4383" width="11.44140625" customWidth="1"/>
    <col min="4604" max="4604" width="4.109375" customWidth="1"/>
    <col min="4605" max="4606" width="6.88671875" customWidth="1"/>
    <col min="4607" max="4607" width="36.88671875" customWidth="1"/>
    <col min="4608" max="4608" width="39.21875" customWidth="1"/>
    <col min="4609" max="4609" width="6.88671875" customWidth="1"/>
    <col min="4610" max="4610" width="8.21875" bestFit="1" customWidth="1"/>
    <col min="4611" max="4639" width="11.44140625" customWidth="1"/>
    <col min="4860" max="4860" width="4.109375" customWidth="1"/>
    <col min="4861" max="4862" width="6.88671875" customWidth="1"/>
    <col min="4863" max="4863" width="36.88671875" customWidth="1"/>
    <col min="4864" max="4864" width="39.21875" customWidth="1"/>
    <col min="4865" max="4865" width="6.88671875" customWidth="1"/>
    <col min="4866" max="4866" width="8.21875" bestFit="1" customWidth="1"/>
    <col min="4867" max="4895" width="11.44140625" customWidth="1"/>
    <col min="5116" max="5116" width="4.109375" customWidth="1"/>
    <col min="5117" max="5118" width="6.88671875" customWidth="1"/>
    <col min="5119" max="5119" width="36.88671875" customWidth="1"/>
    <col min="5120" max="5120" width="39.21875" customWidth="1"/>
    <col min="5121" max="5121" width="6.88671875" customWidth="1"/>
    <col min="5122" max="5122" width="8.21875" bestFit="1" customWidth="1"/>
    <col min="5123" max="5151" width="11.44140625" customWidth="1"/>
    <col min="5372" max="5372" width="4.109375" customWidth="1"/>
    <col min="5373" max="5374" width="6.88671875" customWidth="1"/>
    <col min="5375" max="5375" width="36.88671875" customWidth="1"/>
    <col min="5376" max="5376" width="39.21875" customWidth="1"/>
    <col min="5377" max="5377" width="6.88671875" customWidth="1"/>
    <col min="5378" max="5378" width="8.21875" bestFit="1" customWidth="1"/>
    <col min="5379" max="5407" width="11.44140625" customWidth="1"/>
    <col min="5628" max="5628" width="4.109375" customWidth="1"/>
    <col min="5629" max="5630" width="6.88671875" customWidth="1"/>
    <col min="5631" max="5631" width="36.88671875" customWidth="1"/>
    <col min="5632" max="5632" width="39.21875" customWidth="1"/>
    <col min="5633" max="5633" width="6.88671875" customWidth="1"/>
    <col min="5634" max="5634" width="8.21875" bestFit="1" customWidth="1"/>
    <col min="5635" max="5663" width="11.44140625" customWidth="1"/>
    <col min="5884" max="5884" width="4.109375" customWidth="1"/>
    <col min="5885" max="5886" width="6.88671875" customWidth="1"/>
    <col min="5887" max="5887" width="36.88671875" customWidth="1"/>
    <col min="5888" max="5888" width="39.21875" customWidth="1"/>
    <col min="5889" max="5889" width="6.88671875" customWidth="1"/>
    <col min="5890" max="5890" width="8.21875" bestFit="1" customWidth="1"/>
    <col min="5891" max="5919" width="11.44140625" customWidth="1"/>
    <col min="6140" max="6140" width="4.109375" customWidth="1"/>
    <col min="6141" max="6142" width="6.88671875" customWidth="1"/>
    <col min="6143" max="6143" width="36.88671875" customWidth="1"/>
    <col min="6144" max="6144" width="39.21875" customWidth="1"/>
    <col min="6145" max="6145" width="6.88671875" customWidth="1"/>
    <col min="6146" max="6146" width="8.21875" bestFit="1" customWidth="1"/>
    <col min="6147" max="6175" width="11.44140625" customWidth="1"/>
    <col min="6396" max="6396" width="4.109375" customWidth="1"/>
    <col min="6397" max="6398" width="6.88671875" customWidth="1"/>
    <col min="6399" max="6399" width="36.88671875" customWidth="1"/>
    <col min="6400" max="6400" width="39.21875" customWidth="1"/>
    <col min="6401" max="6401" width="6.88671875" customWidth="1"/>
    <col min="6402" max="6402" width="8.21875" bestFit="1" customWidth="1"/>
    <col min="6403" max="6431" width="11.44140625" customWidth="1"/>
    <col min="6652" max="6652" width="4.109375" customWidth="1"/>
    <col min="6653" max="6654" width="6.88671875" customWidth="1"/>
    <col min="6655" max="6655" width="36.88671875" customWidth="1"/>
    <col min="6656" max="6656" width="39.21875" customWidth="1"/>
    <col min="6657" max="6657" width="6.88671875" customWidth="1"/>
    <col min="6658" max="6658" width="8.21875" bestFit="1" customWidth="1"/>
    <col min="6659" max="6687" width="11.44140625" customWidth="1"/>
    <col min="6908" max="6908" width="4.109375" customWidth="1"/>
    <col min="6909" max="6910" width="6.88671875" customWidth="1"/>
    <col min="6911" max="6911" width="36.88671875" customWidth="1"/>
    <col min="6912" max="6912" width="39.21875" customWidth="1"/>
    <col min="6913" max="6913" width="6.88671875" customWidth="1"/>
    <col min="6914" max="6914" width="8.21875" bestFit="1" customWidth="1"/>
    <col min="6915" max="6943" width="11.44140625" customWidth="1"/>
    <col min="7164" max="7164" width="4.109375" customWidth="1"/>
    <col min="7165" max="7166" width="6.88671875" customWidth="1"/>
    <col min="7167" max="7167" width="36.88671875" customWidth="1"/>
    <col min="7168" max="7168" width="39.21875" customWidth="1"/>
    <col min="7169" max="7169" width="6.88671875" customWidth="1"/>
    <col min="7170" max="7170" width="8.21875" bestFit="1" customWidth="1"/>
    <col min="7171" max="7199" width="11.44140625" customWidth="1"/>
    <col min="7420" max="7420" width="4.109375" customWidth="1"/>
    <col min="7421" max="7422" width="6.88671875" customWidth="1"/>
    <col min="7423" max="7423" width="36.88671875" customWidth="1"/>
    <col min="7424" max="7424" width="39.21875" customWidth="1"/>
    <col min="7425" max="7425" width="6.88671875" customWidth="1"/>
    <col min="7426" max="7426" width="8.21875" bestFit="1" customWidth="1"/>
    <col min="7427" max="7455" width="11.44140625" customWidth="1"/>
    <col min="7676" max="7676" width="4.109375" customWidth="1"/>
    <col min="7677" max="7678" width="6.88671875" customWidth="1"/>
    <col min="7679" max="7679" width="36.88671875" customWidth="1"/>
    <col min="7680" max="7680" width="39.21875" customWidth="1"/>
    <col min="7681" max="7681" width="6.88671875" customWidth="1"/>
    <col min="7682" max="7682" width="8.21875" bestFit="1" customWidth="1"/>
    <col min="7683" max="7711" width="11.44140625" customWidth="1"/>
    <col min="7932" max="7932" width="4.109375" customWidth="1"/>
    <col min="7933" max="7934" width="6.88671875" customWidth="1"/>
    <col min="7935" max="7935" width="36.88671875" customWidth="1"/>
    <col min="7936" max="7936" width="39.21875" customWidth="1"/>
    <col min="7937" max="7937" width="6.88671875" customWidth="1"/>
    <col min="7938" max="7938" width="8.21875" bestFit="1" customWidth="1"/>
    <col min="7939" max="7967" width="11.44140625" customWidth="1"/>
    <col min="8188" max="8188" width="4.109375" customWidth="1"/>
    <col min="8189" max="8190" width="6.88671875" customWidth="1"/>
    <col min="8191" max="8191" width="36.88671875" customWidth="1"/>
    <col min="8192" max="8192" width="39.21875" customWidth="1"/>
    <col min="8193" max="8193" width="6.88671875" customWidth="1"/>
    <col min="8194" max="8194" width="8.21875" bestFit="1" customWidth="1"/>
    <col min="8195" max="8223" width="11.44140625" customWidth="1"/>
    <col min="8444" max="8444" width="4.109375" customWidth="1"/>
    <col min="8445" max="8446" width="6.88671875" customWidth="1"/>
    <col min="8447" max="8447" width="36.88671875" customWidth="1"/>
    <col min="8448" max="8448" width="39.21875" customWidth="1"/>
    <col min="8449" max="8449" width="6.88671875" customWidth="1"/>
    <col min="8450" max="8450" width="8.21875" bestFit="1" customWidth="1"/>
    <col min="8451" max="8479" width="11.44140625" customWidth="1"/>
    <col min="8700" max="8700" width="4.109375" customWidth="1"/>
    <col min="8701" max="8702" width="6.88671875" customWidth="1"/>
    <col min="8703" max="8703" width="36.88671875" customWidth="1"/>
    <col min="8704" max="8704" width="39.21875" customWidth="1"/>
    <col min="8705" max="8705" width="6.88671875" customWidth="1"/>
    <col min="8706" max="8706" width="8.21875" bestFit="1" customWidth="1"/>
    <col min="8707" max="8735" width="11.44140625" customWidth="1"/>
    <col min="8956" max="8956" width="4.109375" customWidth="1"/>
    <col min="8957" max="8958" width="6.88671875" customWidth="1"/>
    <col min="8959" max="8959" width="36.88671875" customWidth="1"/>
    <col min="8960" max="8960" width="39.21875" customWidth="1"/>
    <col min="8961" max="8961" width="6.88671875" customWidth="1"/>
    <col min="8962" max="8962" width="8.21875" bestFit="1" customWidth="1"/>
    <col min="8963" max="8991" width="11.44140625" customWidth="1"/>
    <col min="9212" max="9212" width="4.109375" customWidth="1"/>
    <col min="9213" max="9214" width="6.88671875" customWidth="1"/>
    <col min="9215" max="9215" width="36.88671875" customWidth="1"/>
    <col min="9216" max="9216" width="39.21875" customWidth="1"/>
    <col min="9217" max="9217" width="6.88671875" customWidth="1"/>
    <col min="9218" max="9218" width="8.21875" bestFit="1" customWidth="1"/>
    <col min="9219" max="9247" width="11.44140625" customWidth="1"/>
    <col min="9468" max="9468" width="4.109375" customWidth="1"/>
    <col min="9469" max="9470" width="6.88671875" customWidth="1"/>
    <col min="9471" max="9471" width="36.88671875" customWidth="1"/>
    <col min="9472" max="9472" width="39.21875" customWidth="1"/>
    <col min="9473" max="9473" width="6.88671875" customWidth="1"/>
    <col min="9474" max="9474" width="8.21875" bestFit="1" customWidth="1"/>
    <col min="9475" max="9503" width="11.44140625" customWidth="1"/>
    <col min="9724" max="9724" width="4.109375" customWidth="1"/>
    <col min="9725" max="9726" width="6.88671875" customWidth="1"/>
    <col min="9727" max="9727" width="36.88671875" customWidth="1"/>
    <col min="9728" max="9728" width="39.21875" customWidth="1"/>
    <col min="9729" max="9729" width="6.88671875" customWidth="1"/>
    <col min="9730" max="9730" width="8.21875" bestFit="1" customWidth="1"/>
    <col min="9731" max="9759" width="11.44140625" customWidth="1"/>
    <col min="9980" max="9980" width="4.109375" customWidth="1"/>
    <col min="9981" max="9982" width="6.88671875" customWidth="1"/>
    <col min="9983" max="9983" width="36.88671875" customWidth="1"/>
    <col min="9984" max="9984" width="39.21875" customWidth="1"/>
    <col min="9985" max="9985" width="6.88671875" customWidth="1"/>
    <col min="9986" max="9986" width="8.21875" bestFit="1" customWidth="1"/>
    <col min="9987" max="10015" width="11.44140625" customWidth="1"/>
    <col min="10236" max="10236" width="4.109375" customWidth="1"/>
    <col min="10237" max="10238" width="6.88671875" customWidth="1"/>
    <col min="10239" max="10239" width="36.88671875" customWidth="1"/>
    <col min="10240" max="10240" width="39.21875" customWidth="1"/>
    <col min="10241" max="10241" width="6.88671875" customWidth="1"/>
    <col min="10242" max="10242" width="8.21875" bestFit="1" customWidth="1"/>
    <col min="10243" max="10271" width="11.44140625" customWidth="1"/>
    <col min="10492" max="10492" width="4.109375" customWidth="1"/>
    <col min="10493" max="10494" width="6.88671875" customWidth="1"/>
    <col min="10495" max="10495" width="36.88671875" customWidth="1"/>
    <col min="10496" max="10496" width="39.21875" customWidth="1"/>
    <col min="10497" max="10497" width="6.88671875" customWidth="1"/>
    <col min="10498" max="10498" width="8.21875" bestFit="1" customWidth="1"/>
    <col min="10499" max="10527" width="11.44140625" customWidth="1"/>
    <col min="10748" max="10748" width="4.109375" customWidth="1"/>
    <col min="10749" max="10750" width="6.88671875" customWidth="1"/>
    <col min="10751" max="10751" width="36.88671875" customWidth="1"/>
    <col min="10752" max="10752" width="39.21875" customWidth="1"/>
    <col min="10753" max="10753" width="6.88671875" customWidth="1"/>
    <col min="10754" max="10754" width="8.21875" bestFit="1" customWidth="1"/>
    <col min="10755" max="10783" width="11.44140625" customWidth="1"/>
    <col min="11004" max="11004" width="4.109375" customWidth="1"/>
    <col min="11005" max="11006" width="6.88671875" customWidth="1"/>
    <col min="11007" max="11007" width="36.88671875" customWidth="1"/>
    <col min="11008" max="11008" width="39.21875" customWidth="1"/>
    <col min="11009" max="11009" width="6.88671875" customWidth="1"/>
    <col min="11010" max="11010" width="8.21875" bestFit="1" customWidth="1"/>
    <col min="11011" max="11039" width="11.44140625" customWidth="1"/>
    <col min="11260" max="11260" width="4.109375" customWidth="1"/>
    <col min="11261" max="11262" width="6.88671875" customWidth="1"/>
    <col min="11263" max="11263" width="36.88671875" customWidth="1"/>
    <col min="11264" max="11264" width="39.21875" customWidth="1"/>
    <col min="11265" max="11265" width="6.88671875" customWidth="1"/>
    <col min="11266" max="11266" width="8.21875" bestFit="1" customWidth="1"/>
    <col min="11267" max="11295" width="11.44140625" customWidth="1"/>
    <col min="11516" max="11516" width="4.109375" customWidth="1"/>
    <col min="11517" max="11518" width="6.88671875" customWidth="1"/>
    <col min="11519" max="11519" width="36.88671875" customWidth="1"/>
    <col min="11520" max="11520" width="39.21875" customWidth="1"/>
    <col min="11521" max="11521" width="6.88671875" customWidth="1"/>
    <col min="11522" max="11522" width="8.21875" bestFit="1" customWidth="1"/>
    <col min="11523" max="11551" width="11.44140625" customWidth="1"/>
    <col min="11772" max="11772" width="4.109375" customWidth="1"/>
    <col min="11773" max="11774" width="6.88671875" customWidth="1"/>
    <col min="11775" max="11775" width="36.88671875" customWidth="1"/>
    <col min="11776" max="11776" width="39.21875" customWidth="1"/>
    <col min="11777" max="11777" width="6.88671875" customWidth="1"/>
    <col min="11778" max="11778" width="8.21875" bestFit="1" customWidth="1"/>
    <col min="11779" max="11807" width="11.44140625" customWidth="1"/>
    <col min="12028" max="12028" width="4.109375" customWidth="1"/>
    <col min="12029" max="12030" width="6.88671875" customWidth="1"/>
    <col min="12031" max="12031" width="36.88671875" customWidth="1"/>
    <col min="12032" max="12032" width="39.21875" customWidth="1"/>
    <col min="12033" max="12033" width="6.88671875" customWidth="1"/>
    <col min="12034" max="12034" width="8.21875" bestFit="1" customWidth="1"/>
    <col min="12035" max="12063" width="11.44140625" customWidth="1"/>
    <col min="12284" max="12284" width="4.109375" customWidth="1"/>
    <col min="12285" max="12286" width="6.88671875" customWidth="1"/>
    <col min="12287" max="12287" width="36.88671875" customWidth="1"/>
    <col min="12288" max="12288" width="39.21875" customWidth="1"/>
    <col min="12289" max="12289" width="6.88671875" customWidth="1"/>
    <col min="12290" max="12290" width="8.21875" bestFit="1" customWidth="1"/>
    <col min="12291" max="12319" width="11.44140625" customWidth="1"/>
    <col min="12540" max="12540" width="4.109375" customWidth="1"/>
    <col min="12541" max="12542" width="6.88671875" customWidth="1"/>
    <col min="12543" max="12543" width="36.88671875" customWidth="1"/>
    <col min="12544" max="12544" width="39.21875" customWidth="1"/>
    <col min="12545" max="12545" width="6.88671875" customWidth="1"/>
    <col min="12546" max="12546" width="8.21875" bestFit="1" customWidth="1"/>
    <col min="12547" max="12575" width="11.44140625" customWidth="1"/>
    <col min="12796" max="12796" width="4.109375" customWidth="1"/>
    <col min="12797" max="12798" width="6.88671875" customWidth="1"/>
    <col min="12799" max="12799" width="36.88671875" customWidth="1"/>
    <col min="12800" max="12800" width="39.21875" customWidth="1"/>
    <col min="12801" max="12801" width="6.88671875" customWidth="1"/>
    <col min="12802" max="12802" width="8.21875" bestFit="1" customWidth="1"/>
    <col min="12803" max="12831" width="11.44140625" customWidth="1"/>
    <col min="13052" max="13052" width="4.109375" customWidth="1"/>
    <col min="13053" max="13054" width="6.88671875" customWidth="1"/>
    <col min="13055" max="13055" width="36.88671875" customWidth="1"/>
    <col min="13056" max="13056" width="39.21875" customWidth="1"/>
    <col min="13057" max="13057" width="6.88671875" customWidth="1"/>
    <col min="13058" max="13058" width="8.21875" bestFit="1" customWidth="1"/>
    <col min="13059" max="13087" width="11.44140625" customWidth="1"/>
    <col min="13308" max="13308" width="4.109375" customWidth="1"/>
    <col min="13309" max="13310" width="6.88671875" customWidth="1"/>
    <col min="13311" max="13311" width="36.88671875" customWidth="1"/>
    <col min="13312" max="13312" width="39.21875" customWidth="1"/>
    <col min="13313" max="13313" width="6.88671875" customWidth="1"/>
    <col min="13314" max="13314" width="8.21875" bestFit="1" customWidth="1"/>
    <col min="13315" max="13343" width="11.44140625" customWidth="1"/>
    <col min="13564" max="13564" width="4.109375" customWidth="1"/>
    <col min="13565" max="13566" width="6.88671875" customWidth="1"/>
    <col min="13567" max="13567" width="36.88671875" customWidth="1"/>
    <col min="13568" max="13568" width="39.21875" customWidth="1"/>
    <col min="13569" max="13569" width="6.88671875" customWidth="1"/>
    <col min="13570" max="13570" width="8.21875" bestFit="1" customWidth="1"/>
    <col min="13571" max="13599" width="11.44140625" customWidth="1"/>
    <col min="13820" max="13820" width="4.109375" customWidth="1"/>
    <col min="13821" max="13822" width="6.88671875" customWidth="1"/>
    <col min="13823" max="13823" width="36.88671875" customWidth="1"/>
    <col min="13824" max="13824" width="39.21875" customWidth="1"/>
    <col min="13825" max="13825" width="6.88671875" customWidth="1"/>
    <col min="13826" max="13826" width="8.21875" bestFit="1" customWidth="1"/>
    <col min="13827" max="13855" width="11.44140625" customWidth="1"/>
    <col min="14076" max="14076" width="4.109375" customWidth="1"/>
    <col min="14077" max="14078" width="6.88671875" customWidth="1"/>
    <col min="14079" max="14079" width="36.88671875" customWidth="1"/>
    <col min="14080" max="14080" width="39.21875" customWidth="1"/>
    <col min="14081" max="14081" width="6.88671875" customWidth="1"/>
    <col min="14082" max="14082" width="8.21875" bestFit="1" customWidth="1"/>
    <col min="14083" max="14111" width="11.44140625" customWidth="1"/>
    <col min="14332" max="14332" width="4.109375" customWidth="1"/>
    <col min="14333" max="14334" width="6.88671875" customWidth="1"/>
    <col min="14335" max="14335" width="36.88671875" customWidth="1"/>
    <col min="14336" max="14336" width="39.21875" customWidth="1"/>
    <col min="14337" max="14337" width="6.88671875" customWidth="1"/>
    <col min="14338" max="14338" width="8.21875" bestFit="1" customWidth="1"/>
    <col min="14339" max="14367" width="11.44140625" customWidth="1"/>
    <col min="14588" max="14588" width="4.109375" customWidth="1"/>
    <col min="14589" max="14590" width="6.88671875" customWidth="1"/>
    <col min="14591" max="14591" width="36.88671875" customWidth="1"/>
    <col min="14592" max="14592" width="39.21875" customWidth="1"/>
    <col min="14593" max="14593" width="6.88671875" customWidth="1"/>
    <col min="14594" max="14594" width="8.21875" bestFit="1" customWidth="1"/>
    <col min="14595" max="14623" width="11.44140625" customWidth="1"/>
    <col min="14844" max="14844" width="4.109375" customWidth="1"/>
    <col min="14845" max="14846" width="6.88671875" customWidth="1"/>
    <col min="14847" max="14847" width="36.88671875" customWidth="1"/>
    <col min="14848" max="14848" width="39.21875" customWidth="1"/>
    <col min="14849" max="14849" width="6.88671875" customWidth="1"/>
    <col min="14850" max="14850" width="8.21875" bestFit="1" customWidth="1"/>
    <col min="14851" max="14879" width="11.44140625" customWidth="1"/>
    <col min="15100" max="15100" width="4.109375" customWidth="1"/>
    <col min="15101" max="15102" width="6.88671875" customWidth="1"/>
    <col min="15103" max="15103" width="36.88671875" customWidth="1"/>
    <col min="15104" max="15104" width="39.21875" customWidth="1"/>
    <col min="15105" max="15105" width="6.88671875" customWidth="1"/>
    <col min="15106" max="15106" width="8.21875" bestFit="1" customWidth="1"/>
    <col min="15107" max="15135" width="11.44140625" customWidth="1"/>
    <col min="15356" max="15356" width="4.109375" customWidth="1"/>
    <col min="15357" max="15358" width="6.88671875" customWidth="1"/>
    <col min="15359" max="15359" width="36.88671875" customWidth="1"/>
    <col min="15360" max="15360" width="39.21875" customWidth="1"/>
    <col min="15361" max="15361" width="6.88671875" customWidth="1"/>
    <col min="15362" max="15362" width="8.21875" bestFit="1" customWidth="1"/>
    <col min="15363" max="15391" width="11.44140625" customWidth="1"/>
    <col min="15612" max="15612" width="4.109375" customWidth="1"/>
    <col min="15613" max="15614" width="6.88671875" customWidth="1"/>
    <col min="15615" max="15615" width="36.88671875" customWidth="1"/>
    <col min="15616" max="15616" width="39.21875" customWidth="1"/>
    <col min="15617" max="15617" width="6.88671875" customWidth="1"/>
    <col min="15618" max="15618" width="8.21875" bestFit="1" customWidth="1"/>
    <col min="15619" max="15647" width="11.44140625" customWidth="1"/>
    <col min="15868" max="15868" width="4.109375" customWidth="1"/>
    <col min="15869" max="15870" width="6.88671875" customWidth="1"/>
    <col min="15871" max="15871" width="36.88671875" customWidth="1"/>
    <col min="15872" max="15872" width="39.21875" customWidth="1"/>
    <col min="15873" max="15873" width="6.88671875" customWidth="1"/>
    <col min="15874" max="15874" width="8.21875" bestFit="1" customWidth="1"/>
    <col min="15875" max="15903" width="11.44140625" customWidth="1"/>
    <col min="16124" max="16124" width="4.109375" customWidth="1"/>
    <col min="16125" max="16126" width="6.88671875" customWidth="1"/>
    <col min="16127" max="16127" width="36.88671875" customWidth="1"/>
    <col min="16128" max="16128" width="39.21875" customWidth="1"/>
    <col min="16129" max="16129" width="6.88671875" customWidth="1"/>
    <col min="16130" max="16130" width="8.21875" bestFit="1" customWidth="1"/>
    <col min="16131" max="16159" width="11.44140625" customWidth="1"/>
  </cols>
  <sheetData>
    <row r="1" spans="1:36" ht="18.75" thickBot="1" x14ac:dyDescent="0.25">
      <c r="A1" s="186"/>
      <c r="B1" s="178"/>
      <c r="C1" s="179" t="s">
        <v>646</v>
      </c>
      <c r="D1" s="180"/>
      <c r="E1" s="293"/>
      <c r="F1" s="182"/>
      <c r="G1" s="182"/>
      <c r="H1" s="182"/>
      <c r="I1" s="182"/>
      <c r="J1" s="183"/>
      <c r="K1" s="183"/>
      <c r="L1" s="274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75" t="s">
        <v>592</v>
      </c>
      <c r="D2" s="189" t="s">
        <v>139</v>
      </c>
      <c r="E2" s="876" t="s">
        <v>647</v>
      </c>
      <c r="F2" s="189" t="s">
        <v>140</v>
      </c>
      <c r="G2" s="189" t="s">
        <v>187</v>
      </c>
      <c r="H2" s="211" t="str">
        <f>'TITLE PAGE'!D14</f>
        <v>2016-17</v>
      </c>
      <c r="I2" s="277" t="str">
        <f>'WRZ summary'!E3</f>
        <v>For info 2017-18</v>
      </c>
      <c r="J2" s="277" t="str">
        <f>'WRZ summary'!F3</f>
        <v>For info 2018-19</v>
      </c>
      <c r="K2" s="277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15" customHeight="1" x14ac:dyDescent="0.2">
      <c r="A3" s="294"/>
      <c r="B3" s="948" t="s">
        <v>188</v>
      </c>
      <c r="C3" s="816" t="s">
        <v>648</v>
      </c>
      <c r="D3" s="826" t="s">
        <v>649</v>
      </c>
      <c r="E3" s="818" t="s">
        <v>650</v>
      </c>
      <c r="F3" s="819" t="s">
        <v>75</v>
      </c>
      <c r="G3" s="819">
        <v>2</v>
      </c>
      <c r="H3" s="688">
        <f>'3. BL Demand'!H3+SUM('6. Preferred (Scenario Yr)'!H45)</f>
        <v>4.9721289252767926</v>
      </c>
      <c r="I3" s="324">
        <f>'3. BL Demand'!I3+SUM('6. Preferred (Scenario Yr)'!I45)</f>
        <v>4.9777733909401594</v>
      </c>
      <c r="J3" s="324">
        <f>'3. BL Demand'!J3+SUM('6. Preferred (Scenario Yr)'!J45)</f>
        <v>4.9717796316114589</v>
      </c>
      <c r="K3" s="324">
        <f>'3. BL Demand'!K3+SUM('6. Preferred (Scenario Yr)'!K45)</f>
        <v>4.9809327029773289</v>
      </c>
      <c r="L3" s="820">
        <f>'3. BL Demand'!L3+SUM('6. Preferred (Scenario Yr)'!L45)</f>
        <v>4.9806025038475346</v>
      </c>
      <c r="M3" s="820">
        <f>'3. BL Demand'!M3+SUM('6. Preferred (Scenario Yr)'!M45)</f>
        <v>5.0102168864419667</v>
      </c>
      <c r="N3" s="820">
        <f>'3. BL Demand'!N3+SUM('6. Preferred (Scenario Yr)'!N45)</f>
        <v>5.030967198877426</v>
      </c>
      <c r="O3" s="820">
        <f>'3. BL Demand'!O3+SUM('6. Preferred (Scenario Yr)'!O45)</f>
        <v>5.0502322374830166</v>
      </c>
      <c r="P3" s="820">
        <f>'3. BL Demand'!P3+SUM('6. Preferred (Scenario Yr)'!P45)</f>
        <v>5.0507944718882092</v>
      </c>
      <c r="Q3" s="820">
        <f>'3. BL Demand'!Q3+SUM('6. Preferred (Scenario Yr)'!Q45)</f>
        <v>5.0719483188289489</v>
      </c>
      <c r="R3" s="820">
        <f>'3. BL Demand'!R3+SUM('6. Preferred (Scenario Yr)'!R45)</f>
        <v>5.0785756227209093</v>
      </c>
      <c r="S3" s="820">
        <f>'3. BL Demand'!S3+SUM('6. Preferred (Scenario Yr)'!S45)</f>
        <v>5.0848956074742668</v>
      </c>
      <c r="T3" s="820">
        <f>'3. BL Demand'!T3+SUM('6. Preferred (Scenario Yr)'!T45)</f>
        <v>5.0771448607097902</v>
      </c>
      <c r="U3" s="820">
        <f>'3. BL Demand'!U3+SUM('6. Preferred (Scenario Yr)'!U45)</f>
        <v>5.096265908876993</v>
      </c>
      <c r="V3" s="820">
        <f>'3. BL Demand'!V3+SUM('6. Preferred (Scenario Yr)'!V45)</f>
        <v>5.1028757882042308</v>
      </c>
      <c r="W3" s="820">
        <f>'3. BL Demand'!W3+SUM('6. Preferred (Scenario Yr)'!W45)</f>
        <v>5.1097233794529826</v>
      </c>
      <c r="X3" s="820">
        <f>'3. BL Demand'!X3+SUM('6. Preferred (Scenario Yr)'!X45)</f>
        <v>5.1022583264706718</v>
      </c>
      <c r="Y3" s="820">
        <f>'3. BL Demand'!Y3+SUM('6. Preferred (Scenario Yr)'!Y45)</f>
        <v>5.121381610242028</v>
      </c>
      <c r="Z3" s="820">
        <f>'3. BL Demand'!Z3+SUM('6. Preferred (Scenario Yr)'!Z45)</f>
        <v>5.1259066556172028</v>
      </c>
      <c r="AA3" s="820">
        <f>'3. BL Demand'!AA3+SUM('6. Preferred (Scenario Yr)'!AA45)</f>
        <v>5.1300846496854726</v>
      </c>
      <c r="AB3" s="820">
        <f>'3. BL Demand'!AB3+SUM('6. Preferred (Scenario Yr)'!AB45)</f>
        <v>5.1198464417735341</v>
      </c>
      <c r="AC3" s="820">
        <f>'3. BL Demand'!AC3+SUM('6. Preferred (Scenario Yr)'!AC45)</f>
        <v>5.1384844229723141</v>
      </c>
      <c r="AD3" s="820">
        <f>'3. BL Demand'!AD3+SUM('6. Preferred (Scenario Yr)'!AD45)</f>
        <v>5.1437464167582458</v>
      </c>
      <c r="AE3" s="820">
        <f>'3. BL Demand'!AE3+SUM('6. Preferred (Scenario Yr)'!AE45)</f>
        <v>5.1491654484186133</v>
      </c>
      <c r="AF3" s="820">
        <f>'3. BL Demand'!AF3+SUM('6. Preferred (Scenario Yr)'!AF45)</f>
        <v>5.1408213471366375</v>
      </c>
      <c r="AG3" s="820">
        <f>'3. BL Demand'!AG3+SUM('6. Preferred (Scenario Yr)'!AG45)</f>
        <v>5.1605163418022917</v>
      </c>
      <c r="AH3" s="820">
        <f>'3. BL Demand'!AH3+SUM('6. Preferred (Scenario Yr)'!AH45)</f>
        <v>5.1664529190675932</v>
      </c>
      <c r="AI3" s="820">
        <f>'3. BL Demand'!AI3+SUM('6. Preferred (Scenario Yr)'!AI45)</f>
        <v>5.1725017633410841</v>
      </c>
      <c r="AJ3" s="821">
        <f>'3. BL Demand'!AJ3+SUM('6. Preferred (Scenario Yr)'!AJ45)</f>
        <v>5.1646960829726867</v>
      </c>
    </row>
    <row r="4" spans="1:36" x14ac:dyDescent="0.2">
      <c r="A4" s="294"/>
      <c r="B4" s="949"/>
      <c r="C4" s="667" t="s">
        <v>651</v>
      </c>
      <c r="D4" s="668" t="s">
        <v>652</v>
      </c>
      <c r="E4" s="809" t="s">
        <v>650</v>
      </c>
      <c r="F4" s="669" t="s">
        <v>75</v>
      </c>
      <c r="G4" s="669">
        <v>2</v>
      </c>
      <c r="H4" s="655">
        <f>'3. BL Demand'!H4+'6. Preferred (Scenario Yr)'!H48</f>
        <v>6.3804633550703954E-2</v>
      </c>
      <c r="I4" s="323">
        <f>'3. BL Demand'!I4+'6. Preferred (Scenario Yr)'!I48</f>
        <v>6.3804633550703954E-2</v>
      </c>
      <c r="J4" s="323">
        <f>'3. BL Demand'!J4+'6. Preferred (Scenario Yr)'!J48</f>
        <v>6.3804633550703954E-2</v>
      </c>
      <c r="K4" s="323">
        <f>'3. BL Demand'!K4+'6. Preferred (Scenario Yr)'!K48</f>
        <v>6.3804633550703954E-2</v>
      </c>
      <c r="L4" s="458">
        <f>'3. BL Demand'!L4+'6. Preferred (Scenario Yr)'!L48</f>
        <v>6.3804633550703954E-2</v>
      </c>
      <c r="M4" s="458">
        <f>'3. BL Demand'!M4+'6. Preferred (Scenario Yr)'!M48</f>
        <v>6.3804633550703954E-2</v>
      </c>
      <c r="N4" s="458">
        <f>'3. BL Demand'!N4+'6. Preferred (Scenario Yr)'!N48</f>
        <v>6.3804633550703954E-2</v>
      </c>
      <c r="O4" s="458">
        <f>'3. BL Demand'!O4+'6. Preferred (Scenario Yr)'!O48</f>
        <v>6.3804633550703954E-2</v>
      </c>
      <c r="P4" s="458">
        <f>'3. BL Demand'!P4+'6. Preferred (Scenario Yr)'!P48</f>
        <v>6.3804633550703954E-2</v>
      </c>
      <c r="Q4" s="458">
        <f>'3. BL Demand'!Q4+'6. Preferred (Scenario Yr)'!Q48</f>
        <v>6.3804633550703954E-2</v>
      </c>
      <c r="R4" s="458">
        <f>'3. BL Demand'!R4+'6. Preferred (Scenario Yr)'!R48</f>
        <v>6.3804633550703954E-2</v>
      </c>
      <c r="S4" s="458">
        <f>'3. BL Demand'!S4+'6. Preferred (Scenario Yr)'!S48</f>
        <v>6.3804633550703954E-2</v>
      </c>
      <c r="T4" s="458">
        <f>'3. BL Demand'!T4+'6. Preferred (Scenario Yr)'!T48</f>
        <v>6.3804633550703954E-2</v>
      </c>
      <c r="U4" s="458">
        <f>'3. BL Demand'!U4+'6. Preferred (Scenario Yr)'!U48</f>
        <v>6.3804633550703954E-2</v>
      </c>
      <c r="V4" s="458">
        <f>'3. BL Demand'!V4+'6. Preferred (Scenario Yr)'!V48</f>
        <v>6.3804633550703954E-2</v>
      </c>
      <c r="W4" s="458">
        <f>'3. BL Demand'!W4+'6. Preferred (Scenario Yr)'!W48</f>
        <v>6.3804633550703954E-2</v>
      </c>
      <c r="X4" s="458">
        <f>'3. BL Demand'!X4+'6. Preferred (Scenario Yr)'!X48</f>
        <v>6.3804633550703954E-2</v>
      </c>
      <c r="Y4" s="458">
        <f>'3. BL Demand'!Y4+'6. Preferred (Scenario Yr)'!Y48</f>
        <v>6.3804633550703954E-2</v>
      </c>
      <c r="Z4" s="458">
        <f>'3. BL Demand'!Z4+'6. Preferred (Scenario Yr)'!Z48</f>
        <v>6.3804633550703954E-2</v>
      </c>
      <c r="AA4" s="458">
        <f>'3. BL Demand'!AA4+'6. Preferred (Scenario Yr)'!AA48</f>
        <v>6.3804633550703954E-2</v>
      </c>
      <c r="AB4" s="458">
        <f>'3. BL Demand'!AB4+'6. Preferred (Scenario Yr)'!AB48</f>
        <v>6.3804633550703954E-2</v>
      </c>
      <c r="AC4" s="458">
        <f>'3. BL Demand'!AC4+'6. Preferred (Scenario Yr)'!AC48</f>
        <v>6.3804633550703954E-2</v>
      </c>
      <c r="AD4" s="458">
        <f>'3. BL Demand'!AD4+'6. Preferred (Scenario Yr)'!AD48</f>
        <v>6.3804633550703954E-2</v>
      </c>
      <c r="AE4" s="458">
        <f>'3. BL Demand'!AE4+'6. Preferred (Scenario Yr)'!AE48</f>
        <v>6.3804633550703954E-2</v>
      </c>
      <c r="AF4" s="458">
        <f>'3. BL Demand'!AF4+'6. Preferred (Scenario Yr)'!AF48</f>
        <v>6.3804633550703954E-2</v>
      </c>
      <c r="AG4" s="458">
        <f>'3. BL Demand'!AG4+'6. Preferred (Scenario Yr)'!AG48</f>
        <v>6.3804633550703954E-2</v>
      </c>
      <c r="AH4" s="458">
        <f>'3. BL Demand'!AH4+'6. Preferred (Scenario Yr)'!AH48</f>
        <v>6.3804633550703954E-2</v>
      </c>
      <c r="AI4" s="458">
        <f>'3. BL Demand'!AI4+'6. Preferred (Scenario Yr)'!AI48</f>
        <v>6.3804633550703954E-2</v>
      </c>
      <c r="AJ4" s="670">
        <f>'3. BL Demand'!AJ4+'6. Preferred (Scenario Yr)'!AJ48</f>
        <v>6.3804633550703954E-2</v>
      </c>
    </row>
    <row r="5" spans="1:36" x14ac:dyDescent="0.2">
      <c r="A5" s="294"/>
      <c r="B5" s="949"/>
      <c r="C5" s="667" t="s">
        <v>653</v>
      </c>
      <c r="D5" s="668" t="s">
        <v>654</v>
      </c>
      <c r="E5" s="809" t="s">
        <v>650</v>
      </c>
      <c r="F5" s="669" t="s">
        <v>75</v>
      </c>
      <c r="G5" s="669">
        <v>2</v>
      </c>
      <c r="H5" s="655">
        <f>'3. BL Demand'!H5+'6. Preferred (Scenario Yr)'!H51+'6. Preferred (Scenario Yr)'!H67</f>
        <v>6.5131596268203991</v>
      </c>
      <c r="I5" s="323">
        <f>'3. BL Demand'!I5+'6. Preferred (Scenario Yr)'!I51+'6. Preferred (Scenario Yr)'!I67</f>
        <v>6.6674813519638967</v>
      </c>
      <c r="J5" s="323">
        <f>'3. BL Demand'!J5+'6. Preferred (Scenario Yr)'!J51+'6. Preferred (Scenario Yr)'!J67</f>
        <v>6.80070540339615</v>
      </c>
      <c r="K5" s="323">
        <f>'3. BL Demand'!K5+'6. Preferred (Scenario Yr)'!K51+'6. Preferred (Scenario Yr)'!K67</f>
        <v>6.9349689334923852</v>
      </c>
      <c r="L5" s="458">
        <f>'3. BL Demand'!L5+'6. Preferred (Scenario Yr)'!L51+'6. Preferred (Scenario Yr)'!L67</f>
        <v>7.0564276138336961</v>
      </c>
      <c r="M5" s="458">
        <f>'3. BL Demand'!M5+'6. Preferred (Scenario Yr)'!M51+'6. Preferred (Scenario Yr)'!M67</f>
        <v>7.1815991640718666</v>
      </c>
      <c r="N5" s="458">
        <f>'3. BL Demand'!N5+'6. Preferred (Scenario Yr)'!N51+'6. Preferred (Scenario Yr)'!N67</f>
        <v>7.3146257193590962</v>
      </c>
      <c r="O5" s="458">
        <f>'3. BL Demand'!O5+'6. Preferred (Scenario Yr)'!O51+'6. Preferred (Scenario Yr)'!O67</f>
        <v>7.4422570040835652</v>
      </c>
      <c r="P5" s="458">
        <f>'3. BL Demand'!P5+'6. Preferred (Scenario Yr)'!P51+'6. Preferred (Scenario Yr)'!P67</f>
        <v>7.568824779506552</v>
      </c>
      <c r="Q5" s="458">
        <f>'3. BL Demand'!Q5+'6. Preferred (Scenario Yr)'!Q51+'6. Preferred (Scenario Yr)'!Q67</f>
        <v>12.343409891969248</v>
      </c>
      <c r="R5" s="458">
        <f>'3. BL Demand'!R5+'6. Preferred (Scenario Yr)'!R51+'6. Preferred (Scenario Yr)'!R67</f>
        <v>12.320634092792961</v>
      </c>
      <c r="S5" s="458">
        <f>'3. BL Demand'!S5+'6. Preferred (Scenario Yr)'!S51+'6. Preferred (Scenario Yr)'!S67</f>
        <v>12.356331746529206</v>
      </c>
      <c r="T5" s="458">
        <f>'3. BL Demand'!T5+'6. Preferred (Scenario Yr)'!T51+'6. Preferred (Scenario Yr)'!T67</f>
        <v>12.398010989294942</v>
      </c>
      <c r="U5" s="458">
        <f>'3. BL Demand'!U5+'6. Preferred (Scenario Yr)'!U51+'6. Preferred (Scenario Yr)'!U67</f>
        <v>12.425567280750665</v>
      </c>
      <c r="V5" s="458">
        <f>'3. BL Demand'!V5+'6. Preferred (Scenario Yr)'!V51+'6. Preferred (Scenario Yr)'!V67</f>
        <v>12.415382055452611</v>
      </c>
      <c r="W5" s="458">
        <f>'3. BL Demand'!W5+'6. Preferred (Scenario Yr)'!W51+'6. Preferred (Scenario Yr)'!W67</f>
        <v>12.430512196854776</v>
      </c>
      <c r="X5" s="458">
        <f>'3. BL Demand'!X5+'6. Preferred (Scenario Yr)'!X51+'6. Preferred (Scenario Yr)'!X67</f>
        <v>12.440338423960114</v>
      </c>
      <c r="Y5" s="458">
        <f>'3. BL Demand'!Y5+'6. Preferred (Scenario Yr)'!Y51+'6. Preferred (Scenario Yr)'!Y67</f>
        <v>12.447710989417377</v>
      </c>
      <c r="Z5" s="458">
        <f>'3. BL Demand'!Z5+'6. Preferred (Scenario Yr)'!Z51+'6. Preferred (Scenario Yr)'!Z67</f>
        <v>12.404406865258855</v>
      </c>
      <c r="AA5" s="458">
        <f>'3. BL Demand'!AA5+'6. Preferred (Scenario Yr)'!AA51+'6. Preferred (Scenario Yr)'!AA67</f>
        <v>12.36595804119203</v>
      </c>
      <c r="AB5" s="458">
        <f>'3. BL Demand'!AB5+'6. Preferred (Scenario Yr)'!AB51+'6. Preferred (Scenario Yr)'!AB67</f>
        <v>12.339153083139358</v>
      </c>
      <c r="AC5" s="458">
        <f>'3. BL Demand'!AC5+'6. Preferred (Scenario Yr)'!AC51+'6. Preferred (Scenario Yr)'!AC67</f>
        <v>12.317939812978359</v>
      </c>
      <c r="AD5" s="458">
        <f>'3. BL Demand'!AD5+'6. Preferred (Scenario Yr)'!AD51+'6. Preferred (Scenario Yr)'!AD67</f>
        <v>12.279968983266276</v>
      </c>
      <c r="AE5" s="458">
        <f>'3. BL Demand'!AE5+'6. Preferred (Scenario Yr)'!AE51+'6. Preferred (Scenario Yr)'!AE67</f>
        <v>12.274124484403133</v>
      </c>
      <c r="AF5" s="458">
        <f>'3. BL Demand'!AF5+'6. Preferred (Scenario Yr)'!AF51+'6. Preferred (Scenario Yr)'!AF67</f>
        <v>12.306995902160949</v>
      </c>
      <c r="AG5" s="458">
        <f>'3. BL Demand'!AG5+'6. Preferred (Scenario Yr)'!AG51+'6. Preferred (Scenario Yr)'!AG67</f>
        <v>12.330102201852679</v>
      </c>
      <c r="AH5" s="458">
        <f>'3. BL Demand'!AH5+'6. Preferred (Scenario Yr)'!AH51+'6. Preferred (Scenario Yr)'!AH67</f>
        <v>12.37158722090866</v>
      </c>
      <c r="AI5" s="458">
        <f>'3. BL Demand'!AI5+'6. Preferred (Scenario Yr)'!AI51+'6. Preferred (Scenario Yr)'!AI67</f>
        <v>12.402119854606168</v>
      </c>
      <c r="AJ5" s="670">
        <f>'3. BL Demand'!AJ5+'6. Preferred (Scenario Yr)'!AJ51+'6. Preferred (Scenario Yr)'!AJ67</f>
        <v>12.648991361118957</v>
      </c>
    </row>
    <row r="6" spans="1:36" x14ac:dyDescent="0.2">
      <c r="A6" s="294"/>
      <c r="B6" s="949"/>
      <c r="C6" s="667" t="s">
        <v>655</v>
      </c>
      <c r="D6" s="668" t="s">
        <v>656</v>
      </c>
      <c r="E6" s="809" t="s">
        <v>650</v>
      </c>
      <c r="F6" s="669" t="s">
        <v>75</v>
      </c>
      <c r="G6" s="669">
        <v>2</v>
      </c>
      <c r="H6" s="655">
        <f>'3. BL Demand'!H6+'6. Preferred (Scenario Yr)'!H55+'6. Preferred (Scenario Yr)'!H71</f>
        <v>6.135759286228966</v>
      </c>
      <c r="I6" s="323">
        <f>'3. BL Demand'!I6+'6. Preferred (Scenario Yr)'!I55+'6. Preferred (Scenario Yr)'!I71</f>
        <v>5.9855357382206265</v>
      </c>
      <c r="J6" s="323">
        <f>'3. BL Demand'!J6+'6. Preferred (Scenario Yr)'!J55+'6. Preferred (Scenario Yr)'!J71</f>
        <v>5.8479429372760947</v>
      </c>
      <c r="K6" s="323">
        <f>'3. BL Demand'!K6+'6. Preferred (Scenario Yr)'!K55+'6. Preferred (Scenario Yr)'!K71</f>
        <v>5.7230896728982525</v>
      </c>
      <c r="L6" s="458">
        <f>'3. BL Demand'!L6+'6. Preferred (Scenario Yr)'!L55+'6. Preferred (Scenario Yr)'!L71</f>
        <v>5.5937703339116283</v>
      </c>
      <c r="M6" s="458">
        <f>'3. BL Demand'!M6+'6. Preferred (Scenario Yr)'!M55+'6. Preferred (Scenario Yr)'!M71</f>
        <v>5.4716207773212568</v>
      </c>
      <c r="N6" s="458">
        <f>'3. BL Demand'!N6+'6. Preferred (Scenario Yr)'!N55+'6. Preferred (Scenario Yr)'!N71</f>
        <v>5.3498549893595149</v>
      </c>
      <c r="O6" s="458">
        <f>'3. BL Demand'!O6+'6. Preferred (Scenario Yr)'!O55+'6. Preferred (Scenario Yr)'!O71</f>
        <v>5.2332796606830847</v>
      </c>
      <c r="P6" s="458">
        <f>'3. BL Demand'!P6+'6. Preferred (Scenario Yr)'!P55+'6. Preferred (Scenario Yr)'!P71</f>
        <v>5.1207323789393984</v>
      </c>
      <c r="Q6" s="458">
        <f>'3. BL Demand'!Q6+'6. Preferred (Scenario Yr)'!Q55+'6. Preferred (Scenario Yr)'!Q71</f>
        <v>-6.6876733901247265E-2</v>
      </c>
      <c r="R6" s="458">
        <f>'3. BL Demand'!R6+'6. Preferred (Scenario Yr)'!R55+'6. Preferred (Scenario Yr)'!R71</f>
        <v>-6.573015952755451E-2</v>
      </c>
      <c r="S6" s="458">
        <f>'3. BL Demand'!S6+'6. Preferred (Scenario Yr)'!S55+'6. Preferred (Scenario Yr)'!S71</f>
        <v>-6.4603894123954064E-2</v>
      </c>
      <c r="T6" s="458">
        <f>'3. BL Demand'!T6+'6. Preferred (Scenario Yr)'!T55+'6. Preferred (Scenario Yr)'!T71</f>
        <v>-6.3498270960776704E-2</v>
      </c>
      <c r="U6" s="458">
        <f>'3. BL Demand'!U6+'6. Preferred (Scenario Yr)'!U55+'6. Preferred (Scenario Yr)'!U71</f>
        <v>-6.2412194885898997E-2</v>
      </c>
      <c r="V6" s="458">
        <f>'3. BL Demand'!V6+'6. Preferred (Scenario Yr)'!V55+'6. Preferred (Scenario Yr)'!V71</f>
        <v>-6.1345342266641567E-2</v>
      </c>
      <c r="W6" s="458">
        <f>'3. BL Demand'!W6+'6. Preferred (Scenario Yr)'!W55+'6. Preferred (Scenario Yr)'!W71</f>
        <v>-6.0299397953969769E-2</v>
      </c>
      <c r="X6" s="458">
        <f>'3. BL Demand'!X6+'6. Preferred (Scenario Yr)'!X55+'6. Preferred (Scenario Yr)'!X71</f>
        <v>-5.9271901931041204E-2</v>
      </c>
      <c r="Y6" s="458">
        <f>'3. BL Demand'!Y6+'6. Preferred (Scenario Yr)'!Y55+'6. Preferred (Scenario Yr)'!Y71</f>
        <v>-5.8263225460900736E-2</v>
      </c>
      <c r="Z6" s="458">
        <f>'3. BL Demand'!Z6+'6. Preferred (Scenario Yr)'!Z55+'6. Preferred (Scenario Yr)'!Z71</f>
        <v>-5.7273004579442621E-2</v>
      </c>
      <c r="AA6" s="458">
        <f>'3. BL Demand'!AA6+'6. Preferred (Scenario Yr)'!AA55+'6. Preferred (Scenario Yr)'!AA71</f>
        <v>-5.6300915881072056E-2</v>
      </c>
      <c r="AB6" s="458">
        <f>'3. BL Demand'!AB6+'6. Preferred (Scenario Yr)'!AB55+'6. Preferred (Scenario Yr)'!AB71</f>
        <v>-5.534594112548985E-2</v>
      </c>
      <c r="AC6" s="458">
        <f>'3. BL Demand'!AC6+'6. Preferred (Scenario Yr)'!AC55+'6. Preferred (Scenario Yr)'!AC71</f>
        <v>-5.4408450903827954E-2</v>
      </c>
      <c r="AD6" s="458">
        <f>'3. BL Demand'!AD6+'6. Preferred (Scenario Yr)'!AD55+'6. Preferred (Scenario Yr)'!AD71</f>
        <v>-5.3488121722078674E-2</v>
      </c>
      <c r="AE6" s="458">
        <f>'3. BL Demand'!AE6+'6. Preferred (Scenario Yr)'!AE55+'6. Preferred (Scenario Yr)'!AE71</f>
        <v>-5.2583935331113218E-2</v>
      </c>
      <c r="AF6" s="458">
        <f>'3. BL Demand'!AF6+'6. Preferred (Scenario Yr)'!AF55+'6. Preferred (Scenario Yr)'!AF71</f>
        <v>-5.1696303472287486E-2</v>
      </c>
      <c r="AG6" s="458">
        <f>'3. BL Demand'!AG6+'6. Preferred (Scenario Yr)'!AG55+'6. Preferred (Scenario Yr)'!AG71</f>
        <v>-5.0824902653030468E-2</v>
      </c>
      <c r="AH6" s="458">
        <f>'3. BL Demand'!AH6+'6. Preferred (Scenario Yr)'!AH55+'6. Preferred (Scenario Yr)'!AH71</f>
        <v>-4.9968755099452145E-2</v>
      </c>
      <c r="AI6" s="458">
        <f>'3. BL Demand'!AI6+'6. Preferred (Scenario Yr)'!AI55+'6. Preferred (Scenario Yr)'!AI71</f>
        <v>-4.9128313026639114E-2</v>
      </c>
      <c r="AJ6" s="670">
        <f>'3. BL Demand'!AJ6+'6. Preferred (Scenario Yr)'!AJ55+'6. Preferred (Scenario Yr)'!AJ71</f>
        <v>-4.830255817777257E-2</v>
      </c>
    </row>
    <row r="7" spans="1:36" x14ac:dyDescent="0.2">
      <c r="A7" s="294"/>
      <c r="B7" s="949"/>
      <c r="C7" s="667" t="s">
        <v>657</v>
      </c>
      <c r="D7" s="668" t="s">
        <v>198</v>
      </c>
      <c r="E7" s="831" t="s">
        <v>658</v>
      </c>
      <c r="F7" s="669" t="s">
        <v>75</v>
      </c>
      <c r="G7" s="669">
        <v>2</v>
      </c>
      <c r="H7" s="655">
        <f t="shared" ref="H7:AJ7" si="0">H3-H32</f>
        <v>4.905394247195126</v>
      </c>
      <c r="I7" s="323">
        <f t="shared" si="0"/>
        <v>4.9110387128584927</v>
      </c>
      <c r="J7" s="323">
        <f t="shared" si="0"/>
        <v>4.9050449535297922</v>
      </c>
      <c r="K7" s="323">
        <f t="shared" si="0"/>
        <v>4.9141980248956623</v>
      </c>
      <c r="L7" s="458">
        <f t="shared" si="0"/>
        <v>4.9138678257658679</v>
      </c>
      <c r="M7" s="458">
        <f t="shared" si="0"/>
        <v>4.9434822083603001</v>
      </c>
      <c r="N7" s="458">
        <f t="shared" si="0"/>
        <v>4.9642325207957594</v>
      </c>
      <c r="O7" s="458">
        <f t="shared" si="0"/>
        <v>4.98349755940135</v>
      </c>
      <c r="P7" s="458">
        <f t="shared" si="0"/>
        <v>4.9840597938065425</v>
      </c>
      <c r="Q7" s="458">
        <f t="shared" si="0"/>
        <v>5.0052136407472823</v>
      </c>
      <c r="R7" s="458">
        <f t="shared" si="0"/>
        <v>5.0118409446392427</v>
      </c>
      <c r="S7" s="458">
        <f t="shared" si="0"/>
        <v>5.0181609293926002</v>
      </c>
      <c r="T7" s="458">
        <f t="shared" si="0"/>
        <v>5.0104101826281235</v>
      </c>
      <c r="U7" s="458">
        <f t="shared" si="0"/>
        <v>5.0295312307953264</v>
      </c>
      <c r="V7" s="458">
        <f t="shared" si="0"/>
        <v>5.0361411101225642</v>
      </c>
      <c r="W7" s="458">
        <f t="shared" si="0"/>
        <v>5.0429887013713159</v>
      </c>
      <c r="X7" s="458">
        <f t="shared" si="0"/>
        <v>5.0355236483890051</v>
      </c>
      <c r="Y7" s="458">
        <f t="shared" si="0"/>
        <v>5.0546469321603613</v>
      </c>
      <c r="Z7" s="458">
        <f t="shared" si="0"/>
        <v>5.0591719775355362</v>
      </c>
      <c r="AA7" s="458">
        <f t="shared" si="0"/>
        <v>5.063349971603806</v>
      </c>
      <c r="AB7" s="458">
        <f t="shared" si="0"/>
        <v>5.0531117636918674</v>
      </c>
      <c r="AC7" s="458">
        <f t="shared" si="0"/>
        <v>5.0717497448906474</v>
      </c>
      <c r="AD7" s="458">
        <f t="shared" si="0"/>
        <v>5.0770117386765792</v>
      </c>
      <c r="AE7" s="458">
        <f t="shared" si="0"/>
        <v>5.0824307703369467</v>
      </c>
      <c r="AF7" s="458">
        <f t="shared" si="0"/>
        <v>5.0740866690549709</v>
      </c>
      <c r="AG7" s="458">
        <f t="shared" si="0"/>
        <v>5.093781663720625</v>
      </c>
      <c r="AH7" s="458">
        <f t="shared" si="0"/>
        <v>5.0997182409859265</v>
      </c>
      <c r="AI7" s="458">
        <f t="shared" si="0"/>
        <v>5.1057670852594175</v>
      </c>
      <c r="AJ7" s="670">
        <f t="shared" si="0"/>
        <v>5.09796140489102</v>
      </c>
    </row>
    <row r="8" spans="1:36" x14ac:dyDescent="0.2">
      <c r="A8" s="294"/>
      <c r="B8" s="949"/>
      <c r="C8" s="667" t="s">
        <v>659</v>
      </c>
      <c r="D8" s="668" t="s">
        <v>201</v>
      </c>
      <c r="E8" s="831" t="s">
        <v>660</v>
      </c>
      <c r="F8" s="669" t="s">
        <v>75</v>
      </c>
      <c r="G8" s="669">
        <v>2</v>
      </c>
      <c r="H8" s="655">
        <f t="shared" ref="H8:AJ8" si="1">H4-H33</f>
        <v>6.1788358360066978E-2</v>
      </c>
      <c r="I8" s="323">
        <f t="shared" si="1"/>
        <v>6.1788358360066978E-2</v>
      </c>
      <c r="J8" s="323">
        <f t="shared" si="1"/>
        <v>6.1788358360066978E-2</v>
      </c>
      <c r="K8" s="323">
        <f t="shared" si="1"/>
        <v>6.1788358360066978E-2</v>
      </c>
      <c r="L8" s="458">
        <f t="shared" si="1"/>
        <v>6.1788358360066978E-2</v>
      </c>
      <c r="M8" s="458">
        <f t="shared" si="1"/>
        <v>6.1788358360066978E-2</v>
      </c>
      <c r="N8" s="458">
        <f t="shared" si="1"/>
        <v>6.1788358360066978E-2</v>
      </c>
      <c r="O8" s="458">
        <f t="shared" si="1"/>
        <v>6.1788358360066978E-2</v>
      </c>
      <c r="P8" s="458">
        <f t="shared" si="1"/>
        <v>6.1788358360066978E-2</v>
      </c>
      <c r="Q8" s="458">
        <f t="shared" si="1"/>
        <v>6.1788358360066978E-2</v>
      </c>
      <c r="R8" s="458">
        <f t="shared" si="1"/>
        <v>6.1788358360066978E-2</v>
      </c>
      <c r="S8" s="458">
        <f t="shared" si="1"/>
        <v>6.1788358360066978E-2</v>
      </c>
      <c r="T8" s="458">
        <f t="shared" si="1"/>
        <v>6.1788358360066978E-2</v>
      </c>
      <c r="U8" s="458">
        <f t="shared" si="1"/>
        <v>6.1788358360066978E-2</v>
      </c>
      <c r="V8" s="458">
        <f t="shared" si="1"/>
        <v>6.1788358360066978E-2</v>
      </c>
      <c r="W8" s="458">
        <f t="shared" si="1"/>
        <v>6.1788358360066978E-2</v>
      </c>
      <c r="X8" s="458">
        <f t="shared" si="1"/>
        <v>6.1788358360066978E-2</v>
      </c>
      <c r="Y8" s="458">
        <f t="shared" si="1"/>
        <v>6.1788358360066978E-2</v>
      </c>
      <c r="Z8" s="458">
        <f t="shared" si="1"/>
        <v>6.1788358360066978E-2</v>
      </c>
      <c r="AA8" s="458">
        <f t="shared" si="1"/>
        <v>6.1788358360066978E-2</v>
      </c>
      <c r="AB8" s="458">
        <f t="shared" si="1"/>
        <v>6.1788358360066978E-2</v>
      </c>
      <c r="AC8" s="458">
        <f t="shared" si="1"/>
        <v>6.1788358360066978E-2</v>
      </c>
      <c r="AD8" s="458">
        <f t="shared" si="1"/>
        <v>6.1788358360066978E-2</v>
      </c>
      <c r="AE8" s="458">
        <f t="shared" si="1"/>
        <v>6.1788358360066978E-2</v>
      </c>
      <c r="AF8" s="458">
        <f t="shared" si="1"/>
        <v>6.1788358360066978E-2</v>
      </c>
      <c r="AG8" s="458">
        <f t="shared" si="1"/>
        <v>6.1788358360066978E-2</v>
      </c>
      <c r="AH8" s="458">
        <f t="shared" si="1"/>
        <v>6.1788358360066978E-2</v>
      </c>
      <c r="AI8" s="458">
        <f t="shared" si="1"/>
        <v>6.1788358360066978E-2</v>
      </c>
      <c r="AJ8" s="670">
        <f t="shared" si="1"/>
        <v>6.1788358360066978E-2</v>
      </c>
    </row>
    <row r="9" spans="1:36" x14ac:dyDescent="0.2">
      <c r="A9" s="294"/>
      <c r="B9" s="949"/>
      <c r="C9" s="667" t="s">
        <v>83</v>
      </c>
      <c r="D9" s="668" t="s">
        <v>203</v>
      </c>
      <c r="E9" s="831" t="s">
        <v>661</v>
      </c>
      <c r="F9" s="669" t="s">
        <v>75</v>
      </c>
      <c r="G9" s="669">
        <v>2</v>
      </c>
      <c r="H9" s="655">
        <f t="shared" ref="H9:AJ9" si="2">H5-H34</f>
        <v>5.9177076753429247</v>
      </c>
      <c r="I9" s="323">
        <f t="shared" si="2"/>
        <v>6.0653798857185812</v>
      </c>
      <c r="J9" s="323">
        <f t="shared" si="2"/>
        <v>6.1919539387873401</v>
      </c>
      <c r="K9" s="323">
        <f t="shared" si="2"/>
        <v>6.3195670152886922</v>
      </c>
      <c r="L9" s="458">
        <f t="shared" si="2"/>
        <v>6.4346539696106744</v>
      </c>
      <c r="M9" s="458">
        <f t="shared" si="2"/>
        <v>6.553576247925105</v>
      </c>
      <c r="N9" s="458">
        <f t="shared" si="2"/>
        <v>6.6804734177253176</v>
      </c>
      <c r="O9" s="458">
        <f t="shared" si="2"/>
        <v>6.802093025501506</v>
      </c>
      <c r="P9" s="458">
        <f t="shared" si="2"/>
        <v>6.9227644648406397</v>
      </c>
      <c r="Q9" s="458">
        <f t="shared" si="2"/>
        <v>11.281718238019694</v>
      </c>
      <c r="R9" s="458">
        <f t="shared" si="2"/>
        <v>11.307037487024152</v>
      </c>
      <c r="S9" s="458">
        <f t="shared" si="2"/>
        <v>11.344993456631942</v>
      </c>
      <c r="T9" s="458">
        <f t="shared" si="2"/>
        <v>11.388899217872138</v>
      </c>
      <c r="U9" s="458">
        <f t="shared" si="2"/>
        <v>11.418651546128633</v>
      </c>
      <c r="V9" s="458">
        <f t="shared" si="2"/>
        <v>11.410632377886939</v>
      </c>
      <c r="W9" s="458">
        <f t="shared" si="2"/>
        <v>11.42787021161395</v>
      </c>
      <c r="X9" s="458">
        <f t="shared" si="2"/>
        <v>11.439775357920244</v>
      </c>
      <c r="Y9" s="458">
        <f t="shared" si="2"/>
        <v>11.449197878057928</v>
      </c>
      <c r="Z9" s="458">
        <f t="shared" si="2"/>
        <v>11.407915310662521</v>
      </c>
      <c r="AA9" s="458">
        <f t="shared" si="2"/>
        <v>11.371460148831138</v>
      </c>
      <c r="AB9" s="458">
        <f t="shared" si="2"/>
        <v>11.346647656592999</v>
      </c>
      <c r="AC9" s="458">
        <f t="shared" si="2"/>
        <v>11.327399965603103</v>
      </c>
      <c r="AD9" s="458">
        <f t="shared" si="2"/>
        <v>11.291368332161305</v>
      </c>
      <c r="AE9" s="458">
        <f t="shared" si="2"/>
        <v>11.287437845233466</v>
      </c>
      <c r="AF9" s="458">
        <f t="shared" si="2"/>
        <v>11.322170924597277</v>
      </c>
      <c r="AG9" s="458">
        <f t="shared" si="2"/>
        <v>11.346756954780643</v>
      </c>
      <c r="AH9" s="458">
        <f t="shared" si="2"/>
        <v>11.389697905459105</v>
      </c>
      <c r="AI9" s="458">
        <f t="shared" si="2"/>
        <v>11.421662354864615</v>
      </c>
      <c r="AJ9" s="670">
        <f t="shared" si="2"/>
        <v>11.66994276004257</v>
      </c>
    </row>
    <row r="10" spans="1:36" x14ac:dyDescent="0.2">
      <c r="A10" s="294"/>
      <c r="B10" s="949"/>
      <c r="C10" s="667" t="s">
        <v>80</v>
      </c>
      <c r="D10" s="668" t="s">
        <v>205</v>
      </c>
      <c r="E10" s="831" t="s">
        <v>662</v>
      </c>
      <c r="F10" s="669" t="s">
        <v>75</v>
      </c>
      <c r="G10" s="669">
        <v>2</v>
      </c>
      <c r="H10" s="655">
        <f t="shared" ref="H10:AJ10" si="3">H6-H35</f>
        <v>5.6915275321582959</v>
      </c>
      <c r="I10" s="323">
        <f t="shared" si="3"/>
        <v>5.5492002885781559</v>
      </c>
      <c r="J10" s="323">
        <f t="shared" si="3"/>
        <v>5.4195043260990827</v>
      </c>
      <c r="K10" s="323">
        <f t="shared" si="3"/>
        <v>5.3025484029011505</v>
      </c>
      <c r="L10" s="458">
        <f t="shared" si="3"/>
        <v>5.1807916928050091</v>
      </c>
      <c r="M10" s="458">
        <f t="shared" si="3"/>
        <v>5.0660695383941832</v>
      </c>
      <c r="N10" s="458">
        <f t="shared" si="3"/>
        <v>4.9515987613804286</v>
      </c>
      <c r="O10" s="458">
        <f t="shared" si="3"/>
        <v>4.8421884574847915</v>
      </c>
      <c r="P10" s="458">
        <f t="shared" si="3"/>
        <v>4.7366788289900734</v>
      </c>
      <c r="Q10" s="458">
        <f t="shared" si="3"/>
        <v>-5.5511151231257827E-16</v>
      </c>
      <c r="R10" s="458">
        <f t="shared" si="3"/>
        <v>-5.5511151231257827E-16</v>
      </c>
      <c r="S10" s="458">
        <f t="shared" si="3"/>
        <v>-6.106226635438361E-16</v>
      </c>
      <c r="T10" s="458">
        <f t="shared" si="3"/>
        <v>0</v>
      </c>
      <c r="U10" s="458">
        <f t="shared" si="3"/>
        <v>-2.7755575615628914E-16</v>
      </c>
      <c r="V10" s="458">
        <f t="shared" si="3"/>
        <v>2.7755575615628914E-16</v>
      </c>
      <c r="W10" s="458">
        <f t="shared" si="3"/>
        <v>1.1102230246251565E-16</v>
      </c>
      <c r="X10" s="458">
        <f t="shared" si="3"/>
        <v>2.2204460492503131E-16</v>
      </c>
      <c r="Y10" s="458">
        <f t="shared" si="3"/>
        <v>-2.7755575615628914E-16</v>
      </c>
      <c r="Z10" s="458">
        <f t="shared" si="3"/>
        <v>2.2204460492503131E-16</v>
      </c>
      <c r="AA10" s="458">
        <f t="shared" si="3"/>
        <v>5.5511151231257827E-17</v>
      </c>
      <c r="AB10" s="458">
        <f t="shared" si="3"/>
        <v>1.1102230246251565E-16</v>
      </c>
      <c r="AC10" s="458">
        <f t="shared" si="3"/>
        <v>-1.1102230246251565E-16</v>
      </c>
      <c r="AD10" s="458">
        <f t="shared" si="3"/>
        <v>-5.5511151231257827E-17</v>
      </c>
      <c r="AE10" s="458">
        <f t="shared" si="3"/>
        <v>1.1102230246251565E-16</v>
      </c>
      <c r="AF10" s="458">
        <f t="shared" si="3"/>
        <v>1.6653345369377348E-16</v>
      </c>
      <c r="AG10" s="458">
        <f t="shared" si="3"/>
        <v>-5.5511151231257827E-17</v>
      </c>
      <c r="AH10" s="458">
        <f t="shared" si="3"/>
        <v>-5.5511151231257827E-17</v>
      </c>
      <c r="AI10" s="458">
        <f t="shared" si="3"/>
        <v>0</v>
      </c>
      <c r="AJ10" s="670">
        <f t="shared" si="3"/>
        <v>0</v>
      </c>
    </row>
    <row r="11" spans="1:36" x14ac:dyDescent="0.2">
      <c r="A11" s="294"/>
      <c r="B11" s="949"/>
      <c r="C11" s="672" t="s">
        <v>663</v>
      </c>
      <c r="D11" s="673" t="s">
        <v>208</v>
      </c>
      <c r="E11" s="877" t="s">
        <v>664</v>
      </c>
      <c r="F11" s="878" t="s">
        <v>665</v>
      </c>
      <c r="G11" s="878">
        <v>1</v>
      </c>
      <c r="H11" s="671" t="s">
        <v>123</v>
      </c>
      <c r="I11" s="879" t="s">
        <v>123</v>
      </c>
      <c r="J11" s="879" t="s">
        <v>123</v>
      </c>
      <c r="K11" s="879" t="s">
        <v>123</v>
      </c>
      <c r="L11" s="674" t="s">
        <v>123</v>
      </c>
      <c r="M11" s="674" t="s">
        <v>123</v>
      </c>
      <c r="N11" s="674" t="s">
        <v>123</v>
      </c>
      <c r="O11" s="674" t="s">
        <v>123</v>
      </c>
      <c r="P11" s="674" t="s">
        <v>123</v>
      </c>
      <c r="Q11" s="674" t="s">
        <v>123</v>
      </c>
      <c r="R11" s="674" t="s">
        <v>123</v>
      </c>
      <c r="S11" s="674" t="s">
        <v>123</v>
      </c>
      <c r="T11" s="674" t="s">
        <v>123</v>
      </c>
      <c r="U11" s="674" t="s">
        <v>123</v>
      </c>
      <c r="V11" s="674" t="s">
        <v>123</v>
      </c>
      <c r="W11" s="674" t="s">
        <v>123</v>
      </c>
      <c r="X11" s="674" t="s">
        <v>123</v>
      </c>
      <c r="Y11" s="674" t="s">
        <v>123</v>
      </c>
      <c r="Z11" s="674" t="s">
        <v>123</v>
      </c>
      <c r="AA11" s="674" t="s">
        <v>123</v>
      </c>
      <c r="AB11" s="674" t="s">
        <v>123</v>
      </c>
      <c r="AC11" s="674" t="s">
        <v>123</v>
      </c>
      <c r="AD11" s="674" t="s">
        <v>123</v>
      </c>
      <c r="AE11" s="674" t="s">
        <v>123</v>
      </c>
      <c r="AF11" s="674" t="s">
        <v>123</v>
      </c>
      <c r="AG11" s="674" t="s">
        <v>123</v>
      </c>
      <c r="AH11" s="674" t="s">
        <v>123</v>
      </c>
      <c r="AI11" s="674" t="s">
        <v>123</v>
      </c>
      <c r="AJ11" s="675" t="s">
        <v>123</v>
      </c>
    </row>
    <row r="12" spans="1:36" ht="15.75" thickBot="1" x14ac:dyDescent="0.25">
      <c r="A12" s="294"/>
      <c r="B12" s="949"/>
      <c r="C12" s="833" t="s">
        <v>666</v>
      </c>
      <c r="D12" s="834" t="s">
        <v>211</v>
      </c>
      <c r="E12" s="880" t="s">
        <v>664</v>
      </c>
      <c r="F12" s="881" t="s">
        <v>123</v>
      </c>
      <c r="G12" s="881">
        <v>1</v>
      </c>
      <c r="H12" s="837" t="s">
        <v>640</v>
      </c>
      <c r="I12" s="882" t="s">
        <v>123</v>
      </c>
      <c r="J12" s="882" t="s">
        <v>123</v>
      </c>
      <c r="K12" s="882" t="s">
        <v>123</v>
      </c>
      <c r="L12" s="839" t="s">
        <v>123</v>
      </c>
      <c r="M12" s="839" t="s">
        <v>123</v>
      </c>
      <c r="N12" s="839" t="s">
        <v>123</v>
      </c>
      <c r="O12" s="839" t="s">
        <v>123</v>
      </c>
      <c r="P12" s="839" t="s">
        <v>123</v>
      </c>
      <c r="Q12" s="839" t="s">
        <v>123</v>
      </c>
      <c r="R12" s="839" t="s">
        <v>123</v>
      </c>
      <c r="S12" s="839" t="s">
        <v>123</v>
      </c>
      <c r="T12" s="839" t="s">
        <v>123</v>
      </c>
      <c r="U12" s="839" t="s">
        <v>123</v>
      </c>
      <c r="V12" s="839" t="s">
        <v>123</v>
      </c>
      <c r="W12" s="839" t="s">
        <v>123</v>
      </c>
      <c r="X12" s="839" t="s">
        <v>123</v>
      </c>
      <c r="Y12" s="839" t="s">
        <v>123</v>
      </c>
      <c r="Z12" s="839" t="s">
        <v>123</v>
      </c>
      <c r="AA12" s="839" t="s">
        <v>123</v>
      </c>
      <c r="AB12" s="839" t="s">
        <v>123</v>
      </c>
      <c r="AC12" s="839" t="s">
        <v>123</v>
      </c>
      <c r="AD12" s="839" t="s">
        <v>123</v>
      </c>
      <c r="AE12" s="839" t="s">
        <v>123</v>
      </c>
      <c r="AF12" s="839" t="s">
        <v>123</v>
      </c>
      <c r="AG12" s="839" t="s">
        <v>123</v>
      </c>
      <c r="AH12" s="839" t="s">
        <v>123</v>
      </c>
      <c r="AI12" s="839" t="s">
        <v>123</v>
      </c>
      <c r="AJ12" s="840" t="s">
        <v>123</v>
      </c>
    </row>
    <row r="13" spans="1:36" ht="15" customHeight="1" x14ac:dyDescent="0.2">
      <c r="A13" s="294"/>
      <c r="B13" s="948" t="s">
        <v>212</v>
      </c>
      <c r="C13" s="816" t="s">
        <v>667</v>
      </c>
      <c r="D13" s="826" t="s">
        <v>214</v>
      </c>
      <c r="E13" s="841" t="s">
        <v>668</v>
      </c>
      <c r="F13" s="700" t="s">
        <v>216</v>
      </c>
      <c r="G13" s="700">
        <v>1</v>
      </c>
      <c r="H13" s="842">
        <f>ROUND((H9*1000000)/(H56*1000),1)</f>
        <v>114.6</v>
      </c>
      <c r="I13" s="883">
        <f t="shared" ref="I13:AJ13" si="4">ROUND((I9*1000000)/(I56*1000),1)</f>
        <v>114.2</v>
      </c>
      <c r="J13" s="883">
        <f t="shared" si="4"/>
        <v>114</v>
      </c>
      <c r="K13" s="883">
        <f t="shared" si="4"/>
        <v>113.8</v>
      </c>
      <c r="L13" s="844">
        <f t="shared" si="4"/>
        <v>113.5</v>
      </c>
      <c r="M13" s="844">
        <f t="shared" si="4"/>
        <v>113.3</v>
      </c>
      <c r="N13" s="844">
        <f t="shared" si="4"/>
        <v>113.2</v>
      </c>
      <c r="O13" s="844">
        <f t="shared" si="4"/>
        <v>113.2</v>
      </c>
      <c r="P13" s="844">
        <f t="shared" si="4"/>
        <v>113.2</v>
      </c>
      <c r="Q13" s="844">
        <f t="shared" si="4"/>
        <v>117.4</v>
      </c>
      <c r="R13" s="844">
        <f t="shared" si="4"/>
        <v>117.3</v>
      </c>
      <c r="S13" s="844">
        <f t="shared" si="4"/>
        <v>117.4</v>
      </c>
      <c r="T13" s="844">
        <f t="shared" si="4"/>
        <v>117.4</v>
      </c>
      <c r="U13" s="844">
        <f t="shared" si="4"/>
        <v>117.4</v>
      </c>
      <c r="V13" s="844">
        <f t="shared" si="4"/>
        <v>117</v>
      </c>
      <c r="W13" s="844">
        <f t="shared" si="4"/>
        <v>116.8</v>
      </c>
      <c r="X13" s="844">
        <f t="shared" si="4"/>
        <v>116.7</v>
      </c>
      <c r="Y13" s="844">
        <f t="shared" si="4"/>
        <v>116.5</v>
      </c>
      <c r="Z13" s="844">
        <f t="shared" si="4"/>
        <v>115.8</v>
      </c>
      <c r="AA13" s="844">
        <f t="shared" si="4"/>
        <v>115.2</v>
      </c>
      <c r="AB13" s="844">
        <f t="shared" si="4"/>
        <v>114.6</v>
      </c>
      <c r="AC13" s="844">
        <f t="shared" si="4"/>
        <v>114.2</v>
      </c>
      <c r="AD13" s="844">
        <f t="shared" si="4"/>
        <v>113.6</v>
      </c>
      <c r="AE13" s="844">
        <f t="shared" si="4"/>
        <v>113.3</v>
      </c>
      <c r="AF13" s="844">
        <f t="shared" si="4"/>
        <v>113.4</v>
      </c>
      <c r="AG13" s="844">
        <f t="shared" si="4"/>
        <v>113.4</v>
      </c>
      <c r="AH13" s="844">
        <f t="shared" si="4"/>
        <v>113.6</v>
      </c>
      <c r="AI13" s="844">
        <f t="shared" si="4"/>
        <v>113.6</v>
      </c>
      <c r="AJ13" s="465">
        <f t="shared" si="4"/>
        <v>115.8</v>
      </c>
    </row>
    <row r="14" spans="1:36" x14ac:dyDescent="0.2">
      <c r="A14" s="294"/>
      <c r="B14" s="949"/>
      <c r="C14" s="765" t="s">
        <v>669</v>
      </c>
      <c r="D14" s="810" t="s">
        <v>218</v>
      </c>
      <c r="E14" s="884" t="s">
        <v>670</v>
      </c>
      <c r="F14" s="845" t="s">
        <v>216</v>
      </c>
      <c r="G14" s="845">
        <v>1</v>
      </c>
      <c r="H14" s="671">
        <v>25.870646754977567</v>
      </c>
      <c r="I14" s="885">
        <v>25.132364480282565</v>
      </c>
      <c r="J14" s="885">
        <v>24.450141855331196</v>
      </c>
      <c r="K14" s="885">
        <v>23.796014981138139</v>
      </c>
      <c r="L14" s="676">
        <v>23.166793766428231</v>
      </c>
      <c r="M14" s="676">
        <v>22.558779049903521</v>
      </c>
      <c r="N14" s="676">
        <v>21.968881486076256</v>
      </c>
      <c r="O14" s="676">
        <v>21.398912883184984</v>
      </c>
      <c r="P14" s="676">
        <v>20.845813420034862</v>
      </c>
      <c r="Q14" s="678">
        <v>21.287091445866597</v>
      </c>
      <c r="R14" s="678">
        <v>20.686159665804965</v>
      </c>
      <c r="S14" s="678">
        <v>20.088185769738558</v>
      </c>
      <c r="T14" s="678">
        <v>19.488324101254133</v>
      </c>
      <c r="U14" s="678">
        <v>18.894017532043069</v>
      </c>
      <c r="V14" s="678">
        <v>18.853936648267222</v>
      </c>
      <c r="W14" s="678">
        <v>18.835665068251974</v>
      </c>
      <c r="X14" s="678">
        <v>18.820209011864502</v>
      </c>
      <c r="Y14" s="678">
        <v>18.80084900701247</v>
      </c>
      <c r="Z14" s="678">
        <v>18.783941212800393</v>
      </c>
      <c r="AA14" s="678">
        <v>18.766777274874954</v>
      </c>
      <c r="AB14" s="678">
        <v>18.745855047872034</v>
      </c>
      <c r="AC14" s="678">
        <v>18.727411941265824</v>
      </c>
      <c r="AD14" s="678">
        <v>18.708340371970063</v>
      </c>
      <c r="AE14" s="678">
        <v>18.688256758824373</v>
      </c>
      <c r="AF14" s="678">
        <v>18.667219147618493</v>
      </c>
      <c r="AG14" s="678">
        <v>18.645690291144895</v>
      </c>
      <c r="AH14" s="678">
        <v>18.624006301488077</v>
      </c>
      <c r="AI14" s="678">
        <v>18.601761970979897</v>
      </c>
      <c r="AJ14" s="456">
        <v>18.578984909966618</v>
      </c>
    </row>
    <row r="15" spans="1:36" x14ac:dyDescent="0.2">
      <c r="A15" s="294"/>
      <c r="B15" s="949"/>
      <c r="C15" s="765" t="s">
        <v>671</v>
      </c>
      <c r="D15" s="810" t="s">
        <v>220</v>
      </c>
      <c r="E15" s="884" t="s">
        <v>670</v>
      </c>
      <c r="F15" s="845" t="s">
        <v>216</v>
      </c>
      <c r="G15" s="845">
        <v>1</v>
      </c>
      <c r="H15" s="671">
        <v>48.598243743284868</v>
      </c>
      <c r="I15" s="885">
        <v>49.518173685856439</v>
      </c>
      <c r="J15" s="885">
        <v>50.40767759455553</v>
      </c>
      <c r="K15" s="885">
        <v>51.271951394181322</v>
      </c>
      <c r="L15" s="676">
        <v>52.150139899929044</v>
      </c>
      <c r="M15" s="676">
        <v>53.026452681590435</v>
      </c>
      <c r="N15" s="676">
        <v>53.917749758461873</v>
      </c>
      <c r="O15" s="676">
        <v>54.801764903964646</v>
      </c>
      <c r="P15" s="676">
        <v>55.684120075027515</v>
      </c>
      <c r="Q15" s="678">
        <v>58.81034179302555</v>
      </c>
      <c r="R15" s="678">
        <v>59.692394622485693</v>
      </c>
      <c r="S15" s="678">
        <v>60.564286161229703</v>
      </c>
      <c r="T15" s="678">
        <v>61.41004124397714</v>
      </c>
      <c r="U15" s="678">
        <v>62.256536780953461</v>
      </c>
      <c r="V15" s="678">
        <v>62.22928389078799</v>
      </c>
      <c r="W15" s="678">
        <v>62.280052383660831</v>
      </c>
      <c r="X15" s="678">
        <v>62.34017561913226</v>
      </c>
      <c r="Y15" s="678">
        <v>62.387409514834204</v>
      </c>
      <c r="Z15" s="678">
        <v>62.442817453834017</v>
      </c>
      <c r="AA15" s="678">
        <v>62.497426925681076</v>
      </c>
      <c r="AB15" s="678">
        <v>62.539552713992947</v>
      </c>
      <c r="AC15" s="678">
        <v>62.589976908144763</v>
      </c>
      <c r="AD15" s="678">
        <v>62.638342278124249</v>
      </c>
      <c r="AE15" s="678">
        <v>62.68335381265517</v>
      </c>
      <c r="AF15" s="678">
        <v>62.725191094975109</v>
      </c>
      <c r="AG15" s="678">
        <v>62.7653972951382</v>
      </c>
      <c r="AH15" s="678">
        <v>62.805099577793271</v>
      </c>
      <c r="AI15" s="678">
        <v>62.842928741605398</v>
      </c>
      <c r="AJ15" s="456">
        <v>62.878970497788274</v>
      </c>
    </row>
    <row r="16" spans="1:36" x14ac:dyDescent="0.2">
      <c r="A16" s="294"/>
      <c r="B16" s="949"/>
      <c r="C16" s="765" t="s">
        <v>672</v>
      </c>
      <c r="D16" s="810" t="s">
        <v>222</v>
      </c>
      <c r="E16" s="884" t="s">
        <v>670</v>
      </c>
      <c r="F16" s="845" t="s">
        <v>216</v>
      </c>
      <c r="G16" s="845">
        <v>1</v>
      </c>
      <c r="H16" s="671">
        <v>14.240773251327894</v>
      </c>
      <c r="I16" s="885">
        <v>14.161101028852386</v>
      </c>
      <c r="J16" s="885">
        <v>14.083253211889501</v>
      </c>
      <c r="K16" s="885">
        <v>14.003620599204158</v>
      </c>
      <c r="L16" s="676">
        <v>13.929050558408857</v>
      </c>
      <c r="M16" s="676">
        <v>13.856197008345612</v>
      </c>
      <c r="N16" s="676">
        <v>13.787765182434168</v>
      </c>
      <c r="O16" s="676">
        <v>13.720076681307347</v>
      </c>
      <c r="P16" s="676">
        <v>13.653755106329099</v>
      </c>
      <c r="Q16" s="678">
        <v>14.155007218589988</v>
      </c>
      <c r="R16" s="678">
        <v>14.084779423333952</v>
      </c>
      <c r="S16" s="678">
        <v>14.013015699022951</v>
      </c>
      <c r="T16" s="678">
        <v>13.936192025532492</v>
      </c>
      <c r="U16" s="678">
        <v>13.860335156838584</v>
      </c>
      <c r="V16" s="678">
        <v>13.743189324055342</v>
      </c>
      <c r="W16" s="678">
        <v>13.642979591364048</v>
      </c>
      <c r="X16" s="678">
        <v>13.544632128698453</v>
      </c>
      <c r="Y16" s="678">
        <v>13.44330332538771</v>
      </c>
      <c r="Z16" s="678">
        <v>13.34356320415811</v>
      </c>
      <c r="AA16" s="678">
        <v>13.243466375959803</v>
      </c>
      <c r="AB16" s="678">
        <v>13.140561661142025</v>
      </c>
      <c r="AC16" s="678">
        <v>13.039245307727827</v>
      </c>
      <c r="AD16" s="678">
        <v>12.937333416995797</v>
      </c>
      <c r="AE16" s="678">
        <v>12.834571677814637</v>
      </c>
      <c r="AF16" s="678">
        <v>12.731014333370199</v>
      </c>
      <c r="AG16" s="678">
        <v>12.626988668472496</v>
      </c>
      <c r="AH16" s="678">
        <v>12.522727990996437</v>
      </c>
      <c r="AI16" s="678">
        <v>12.417964265290802</v>
      </c>
      <c r="AJ16" s="456">
        <v>12.312724142672375</v>
      </c>
    </row>
    <row r="17" spans="1:36" x14ac:dyDescent="0.2">
      <c r="A17" s="294"/>
      <c r="B17" s="949"/>
      <c r="C17" s="765" t="s">
        <v>673</v>
      </c>
      <c r="D17" s="810" t="s">
        <v>224</v>
      </c>
      <c r="E17" s="884" t="s">
        <v>670</v>
      </c>
      <c r="F17" s="845" t="s">
        <v>216</v>
      </c>
      <c r="G17" s="845">
        <v>1</v>
      </c>
      <c r="H17" s="671">
        <v>11.233305590243152</v>
      </c>
      <c r="I17" s="885">
        <v>11.243830064057828</v>
      </c>
      <c r="J17" s="885">
        <v>11.248878990190963</v>
      </c>
      <c r="K17" s="885">
        <v>11.24888328823633</v>
      </c>
      <c r="L17" s="676">
        <v>11.251864577245064</v>
      </c>
      <c r="M17" s="676">
        <v>11.254519409097311</v>
      </c>
      <c r="N17" s="676">
        <v>11.260189384886466</v>
      </c>
      <c r="O17" s="676">
        <v>11.264441892413425</v>
      </c>
      <c r="P17" s="676">
        <v>11.268366058337726</v>
      </c>
      <c r="Q17" s="678">
        <v>11.745239530379806</v>
      </c>
      <c r="R17" s="678">
        <v>11.748600556252894</v>
      </c>
      <c r="S17" s="678">
        <v>11.749868212243035</v>
      </c>
      <c r="T17" s="678">
        <v>11.746053510486545</v>
      </c>
      <c r="U17" s="678">
        <v>11.742402016023844</v>
      </c>
      <c r="V17" s="678">
        <v>11.727816678548557</v>
      </c>
      <c r="W17" s="678">
        <v>11.728047201703943</v>
      </c>
      <c r="X17" s="678">
        <v>11.730022819839125</v>
      </c>
      <c r="Y17" s="678">
        <v>11.729557177445555</v>
      </c>
      <c r="Z17" s="678">
        <v>11.730613072084051</v>
      </c>
      <c r="AA17" s="678">
        <v>11.731502579374844</v>
      </c>
      <c r="AB17" s="678">
        <v>11.730034355459248</v>
      </c>
      <c r="AC17" s="678">
        <v>11.73010882436766</v>
      </c>
      <c r="AD17" s="678">
        <v>11.729782736039146</v>
      </c>
      <c r="AE17" s="678">
        <v>11.72881470212786</v>
      </c>
      <c r="AF17" s="678">
        <v>11.727239804305494</v>
      </c>
      <c r="AG17" s="678">
        <v>11.725347751363701</v>
      </c>
      <c r="AH17" s="678">
        <v>11.72334967422838</v>
      </c>
      <c r="AI17" s="678">
        <v>11.720990424580988</v>
      </c>
      <c r="AJ17" s="456">
        <v>11.718286816395954</v>
      </c>
    </row>
    <row r="18" spans="1:36" x14ac:dyDescent="0.2">
      <c r="A18" s="294"/>
      <c r="B18" s="949"/>
      <c r="C18" s="765" t="s">
        <v>674</v>
      </c>
      <c r="D18" s="810" t="s">
        <v>226</v>
      </c>
      <c r="E18" s="884" t="s">
        <v>670</v>
      </c>
      <c r="F18" s="845" t="s">
        <v>216</v>
      </c>
      <c r="G18" s="845">
        <v>1</v>
      </c>
      <c r="H18" s="671">
        <v>13.340830580906761</v>
      </c>
      <c r="I18" s="885">
        <v>13.278302971668939</v>
      </c>
      <c r="J18" s="885">
        <v>13.228526672274235</v>
      </c>
      <c r="K18" s="885">
        <v>13.182227641388923</v>
      </c>
      <c r="L18" s="676">
        <v>13.140546294935932</v>
      </c>
      <c r="M18" s="676">
        <v>13.101785443237699</v>
      </c>
      <c r="N18" s="676">
        <v>13.06435606880299</v>
      </c>
      <c r="O18" s="676">
        <v>13.030507129978487</v>
      </c>
      <c r="P18" s="676">
        <v>12.999184936555315</v>
      </c>
      <c r="Q18" s="678">
        <v>12.684363286205343</v>
      </c>
      <c r="R18" s="678">
        <v>12.686670957838228</v>
      </c>
      <c r="S18" s="678">
        <v>12.687325501678933</v>
      </c>
      <c r="T18" s="678">
        <v>12.683990559948443</v>
      </c>
      <c r="U18" s="678">
        <v>12.681809606622453</v>
      </c>
      <c r="V18" s="678">
        <v>12.673679936145058</v>
      </c>
      <c r="W18" s="678">
        <v>12.674187847968572</v>
      </c>
      <c r="X18" s="678">
        <v>12.676733949724884</v>
      </c>
      <c r="Y18" s="678">
        <v>12.676790942293392</v>
      </c>
      <c r="Z18" s="678">
        <v>12.678638482635183</v>
      </c>
      <c r="AA18" s="678">
        <v>12.680449485686605</v>
      </c>
      <c r="AB18" s="678">
        <v>12.679852312609482</v>
      </c>
      <c r="AC18" s="678">
        <v>12.681060178424687</v>
      </c>
      <c r="AD18" s="678">
        <v>12.681969851006128</v>
      </c>
      <c r="AE18" s="678">
        <v>12.682317575432974</v>
      </c>
      <c r="AF18" s="678">
        <v>12.68213850330018</v>
      </c>
      <c r="AG18" s="678">
        <v>12.681743234674229</v>
      </c>
      <c r="AH18" s="678">
        <v>12.681357579467932</v>
      </c>
      <c r="AI18" s="678">
        <v>12.680703076443159</v>
      </c>
      <c r="AJ18" s="456">
        <v>12.679795427366313</v>
      </c>
    </row>
    <row r="19" spans="1:36" x14ac:dyDescent="0.2">
      <c r="A19" s="294"/>
      <c r="B19" s="949"/>
      <c r="C19" s="765" t="s">
        <v>675</v>
      </c>
      <c r="D19" s="810" t="s">
        <v>228</v>
      </c>
      <c r="E19" s="884" t="s">
        <v>670</v>
      </c>
      <c r="F19" s="845" t="s">
        <v>216</v>
      </c>
      <c r="G19" s="845">
        <v>1</v>
      </c>
      <c r="H19" s="671">
        <v>1.3059063756015492</v>
      </c>
      <c r="I19" s="885">
        <v>1.345074522375574</v>
      </c>
      <c r="J19" s="885">
        <v>1.3834360756280848</v>
      </c>
      <c r="K19" s="885">
        <v>1.4211546859559354</v>
      </c>
      <c r="L19" s="676">
        <v>1.458872404414518</v>
      </c>
      <c r="M19" s="676">
        <v>1.496384203421768</v>
      </c>
      <c r="N19" s="676">
        <v>1.5338016337621381</v>
      </c>
      <c r="O19" s="676">
        <v>1.5710384104061157</v>
      </c>
      <c r="P19" s="676">
        <v>1.6081631956618547</v>
      </c>
      <c r="Q19" s="678">
        <v>1.6871372251189338</v>
      </c>
      <c r="R19" s="678">
        <v>1.7254633957476175</v>
      </c>
      <c r="S19" s="678">
        <v>1.7634886904677702</v>
      </c>
      <c r="T19" s="678">
        <v>1.8013061897305684</v>
      </c>
      <c r="U19" s="678">
        <v>1.8391997616508229</v>
      </c>
      <c r="V19" s="678">
        <v>1.8757141611811794</v>
      </c>
      <c r="W19" s="678">
        <v>1.9118648052079323</v>
      </c>
      <c r="X19" s="678">
        <v>1.9476959145063073</v>
      </c>
      <c r="Y19" s="678">
        <v>1.9831177206418464</v>
      </c>
      <c r="Z19" s="678">
        <v>2.0181868442271615</v>
      </c>
      <c r="AA19" s="678">
        <v>2.0528686774594842</v>
      </c>
      <c r="AB19" s="678">
        <v>2.0871991330092889</v>
      </c>
      <c r="AC19" s="678">
        <v>2.1211270398900561</v>
      </c>
      <c r="AD19" s="678">
        <v>2.154671754247635</v>
      </c>
      <c r="AE19" s="678">
        <v>2.1878477096886639</v>
      </c>
      <c r="AF19" s="678">
        <v>2.2206636365428341</v>
      </c>
      <c r="AG19" s="678">
        <v>2.2531087684215669</v>
      </c>
      <c r="AH19" s="678">
        <v>2.2851656056598246</v>
      </c>
      <c r="AI19" s="678">
        <v>2.3168521566779057</v>
      </c>
      <c r="AJ19" s="456">
        <v>2.3481689992245407</v>
      </c>
    </row>
    <row r="20" spans="1:36" x14ac:dyDescent="0.2">
      <c r="A20" s="294"/>
      <c r="B20" s="949"/>
      <c r="C20" s="765" t="s">
        <v>830</v>
      </c>
      <c r="D20" s="810" t="s">
        <v>831</v>
      </c>
      <c r="E20" s="884" t="s">
        <v>670</v>
      </c>
      <c r="F20" s="845" t="s">
        <v>216</v>
      </c>
      <c r="G20" s="845">
        <v>1</v>
      </c>
      <c r="H20" s="671">
        <v>1.0293703658192044E-2</v>
      </c>
      <c r="I20" s="885">
        <v>-0.47884675309371971</v>
      </c>
      <c r="J20" s="885">
        <v>-0.80191439986950286</v>
      </c>
      <c r="K20" s="885">
        <v>-1.1238525901048035</v>
      </c>
      <c r="L20" s="676">
        <v>-1.5972675013616424</v>
      </c>
      <c r="M20" s="676">
        <v>-1.9941177955963667</v>
      </c>
      <c r="N20" s="676">
        <v>-2.3327435144238962</v>
      </c>
      <c r="O20" s="676">
        <v>-2.5867419012550101</v>
      </c>
      <c r="P20" s="676">
        <v>-2.8594027919463798</v>
      </c>
      <c r="Q20" s="678">
        <v>-2.9691804991862085</v>
      </c>
      <c r="R20" s="678">
        <v>-3.3240686214633683</v>
      </c>
      <c r="S20" s="678">
        <v>-3.4661700343809372</v>
      </c>
      <c r="T20" s="678">
        <v>-3.6659076309293113</v>
      </c>
      <c r="U20" s="678">
        <v>-3.8743008541322297</v>
      </c>
      <c r="V20" s="678">
        <v>-4.1036206389853618</v>
      </c>
      <c r="W20" s="678">
        <v>-4.2727968981572957</v>
      </c>
      <c r="X20" s="678">
        <v>-4.3594694437655193</v>
      </c>
      <c r="Y20" s="678">
        <v>-4.521027687615188</v>
      </c>
      <c r="Z20" s="678">
        <v>-5.1977602697389216</v>
      </c>
      <c r="AA20" s="678">
        <v>-5.7724913190367744</v>
      </c>
      <c r="AB20" s="678">
        <v>-6.3230552240850386</v>
      </c>
      <c r="AC20" s="678">
        <v>-6.6889301998208168</v>
      </c>
      <c r="AD20" s="678">
        <v>-7.2504404083830138</v>
      </c>
      <c r="AE20" s="678">
        <v>-7.505162236543697</v>
      </c>
      <c r="AF20" s="678">
        <v>-7.3534665201123062</v>
      </c>
      <c r="AG20" s="678">
        <v>-7.2982760092150727</v>
      </c>
      <c r="AH20" s="678">
        <v>-7.041706729633944</v>
      </c>
      <c r="AI20" s="678">
        <v>-6.981200635578162</v>
      </c>
      <c r="AJ20" s="456">
        <v>-4.7169307934140932</v>
      </c>
    </row>
    <row r="21" spans="1:36" x14ac:dyDescent="0.2">
      <c r="A21" s="294"/>
      <c r="B21" s="949"/>
      <c r="C21" s="667" t="s">
        <v>676</v>
      </c>
      <c r="D21" s="668" t="s">
        <v>230</v>
      </c>
      <c r="E21" s="831" t="s">
        <v>677</v>
      </c>
      <c r="F21" s="845" t="s">
        <v>216</v>
      </c>
      <c r="G21" s="845">
        <v>1</v>
      </c>
      <c r="H21" s="671">
        <f>ROUND((H10*1000000)/(H57*1000),1)</f>
        <v>138.1</v>
      </c>
      <c r="I21" s="885">
        <f t="shared" ref="I21:P21" si="5">ROUND((I10*1000000)/(I57*1000),1)</f>
        <v>138.19999999999999</v>
      </c>
      <c r="J21" s="885">
        <f t="shared" si="5"/>
        <v>138</v>
      </c>
      <c r="K21" s="885">
        <f t="shared" si="5"/>
        <v>137.80000000000001</v>
      </c>
      <c r="L21" s="457">
        <f t="shared" si="5"/>
        <v>137.6</v>
      </c>
      <c r="M21" s="457">
        <f t="shared" si="5"/>
        <v>137.4</v>
      </c>
      <c r="N21" s="457">
        <f t="shared" si="5"/>
        <v>137.30000000000001</v>
      </c>
      <c r="O21" s="457">
        <f t="shared" si="5"/>
        <v>137.19999999999999</v>
      </c>
      <c r="P21" s="457">
        <f t="shared" si="5"/>
        <v>137.1</v>
      </c>
      <c r="Q21" s="457" t="s">
        <v>640</v>
      </c>
      <c r="R21" s="457" t="s">
        <v>640</v>
      </c>
      <c r="S21" s="457" t="s">
        <v>640</v>
      </c>
      <c r="T21" s="457" t="s">
        <v>640</v>
      </c>
      <c r="U21" s="457" t="s">
        <v>640</v>
      </c>
      <c r="V21" s="457" t="s">
        <v>640</v>
      </c>
      <c r="W21" s="457" t="s">
        <v>640</v>
      </c>
      <c r="X21" s="457" t="s">
        <v>640</v>
      </c>
      <c r="Y21" s="457" t="s">
        <v>640</v>
      </c>
      <c r="Z21" s="457" t="s">
        <v>640</v>
      </c>
      <c r="AA21" s="457" t="s">
        <v>640</v>
      </c>
      <c r="AB21" s="457" t="s">
        <v>640</v>
      </c>
      <c r="AC21" s="457" t="s">
        <v>640</v>
      </c>
      <c r="AD21" s="457" t="s">
        <v>640</v>
      </c>
      <c r="AE21" s="457" t="s">
        <v>640</v>
      </c>
      <c r="AF21" s="457" t="s">
        <v>640</v>
      </c>
      <c r="AG21" s="457" t="s">
        <v>640</v>
      </c>
      <c r="AH21" s="457" t="s">
        <v>640</v>
      </c>
      <c r="AI21" s="457" t="s">
        <v>640</v>
      </c>
      <c r="AJ21" s="846" t="s">
        <v>640</v>
      </c>
    </row>
    <row r="22" spans="1:36" x14ac:dyDescent="0.2">
      <c r="A22" s="294"/>
      <c r="B22" s="949"/>
      <c r="C22" s="765" t="s">
        <v>678</v>
      </c>
      <c r="D22" s="766" t="s">
        <v>233</v>
      </c>
      <c r="E22" s="884" t="s">
        <v>670</v>
      </c>
      <c r="F22" s="845" t="s">
        <v>216</v>
      </c>
      <c r="G22" s="845">
        <v>1</v>
      </c>
      <c r="H22" s="671">
        <v>30.994583021309168</v>
      </c>
      <c r="I22" s="885">
        <v>30.285929644881577</v>
      </c>
      <c r="J22" s="885">
        <v>29.533958062299622</v>
      </c>
      <c r="K22" s="885">
        <v>28.7488603811918</v>
      </c>
      <c r="L22" s="676">
        <v>27.977760241107081</v>
      </c>
      <c r="M22" s="676">
        <v>27.201616603855701</v>
      </c>
      <c r="N22" s="676">
        <v>26.438312329365321</v>
      </c>
      <c r="O22" s="676">
        <v>25.663488979134002</v>
      </c>
      <c r="P22" s="676">
        <v>24.883570969821086</v>
      </c>
      <c r="Q22" s="678" t="s">
        <v>640</v>
      </c>
      <c r="R22" s="678" t="s">
        <v>640</v>
      </c>
      <c r="S22" s="678" t="s">
        <v>640</v>
      </c>
      <c r="T22" s="678" t="s">
        <v>640</v>
      </c>
      <c r="U22" s="678" t="s">
        <v>640</v>
      </c>
      <c r="V22" s="678" t="s">
        <v>640</v>
      </c>
      <c r="W22" s="678" t="s">
        <v>640</v>
      </c>
      <c r="X22" s="678" t="s">
        <v>640</v>
      </c>
      <c r="Y22" s="678" t="s">
        <v>640</v>
      </c>
      <c r="Z22" s="678" t="s">
        <v>640</v>
      </c>
      <c r="AA22" s="678" t="s">
        <v>640</v>
      </c>
      <c r="AB22" s="678" t="s">
        <v>640</v>
      </c>
      <c r="AC22" s="678" t="s">
        <v>640</v>
      </c>
      <c r="AD22" s="678" t="s">
        <v>640</v>
      </c>
      <c r="AE22" s="678" t="s">
        <v>640</v>
      </c>
      <c r="AF22" s="678" t="s">
        <v>640</v>
      </c>
      <c r="AG22" s="678" t="s">
        <v>640</v>
      </c>
      <c r="AH22" s="678" t="s">
        <v>640</v>
      </c>
      <c r="AI22" s="678" t="s">
        <v>640</v>
      </c>
      <c r="AJ22" s="456" t="s">
        <v>640</v>
      </c>
    </row>
    <row r="23" spans="1:36" x14ac:dyDescent="0.2">
      <c r="A23" s="294"/>
      <c r="B23" s="949"/>
      <c r="C23" s="765" t="s">
        <v>679</v>
      </c>
      <c r="D23" s="766" t="s">
        <v>235</v>
      </c>
      <c r="E23" s="884" t="s">
        <v>670</v>
      </c>
      <c r="F23" s="845" t="s">
        <v>216</v>
      </c>
      <c r="G23" s="845">
        <v>1</v>
      </c>
      <c r="H23" s="671">
        <v>57.984529482724881</v>
      </c>
      <c r="I23" s="885">
        <v>59.008140594791826</v>
      </c>
      <c r="J23" s="885">
        <v>59.958699369581858</v>
      </c>
      <c r="K23" s="885">
        <v>60.847803048954425</v>
      </c>
      <c r="L23" s="676">
        <v>61.771164586439895</v>
      </c>
      <c r="M23" s="676">
        <v>62.689262423731691</v>
      </c>
      <c r="N23" s="676">
        <v>63.644174624083519</v>
      </c>
      <c r="O23" s="676">
        <v>64.579366878614636</v>
      </c>
      <c r="P23" s="676">
        <v>65.508639863440123</v>
      </c>
      <c r="Q23" s="678" t="s">
        <v>640</v>
      </c>
      <c r="R23" s="678" t="s">
        <v>640</v>
      </c>
      <c r="S23" s="678" t="s">
        <v>640</v>
      </c>
      <c r="T23" s="678" t="s">
        <v>640</v>
      </c>
      <c r="U23" s="678" t="s">
        <v>640</v>
      </c>
      <c r="V23" s="678" t="s">
        <v>640</v>
      </c>
      <c r="W23" s="678" t="s">
        <v>640</v>
      </c>
      <c r="X23" s="678" t="s">
        <v>640</v>
      </c>
      <c r="Y23" s="678" t="s">
        <v>640</v>
      </c>
      <c r="Z23" s="678" t="s">
        <v>640</v>
      </c>
      <c r="AA23" s="678" t="s">
        <v>640</v>
      </c>
      <c r="AB23" s="678" t="s">
        <v>640</v>
      </c>
      <c r="AC23" s="678" t="s">
        <v>640</v>
      </c>
      <c r="AD23" s="678" t="s">
        <v>640</v>
      </c>
      <c r="AE23" s="678" t="s">
        <v>640</v>
      </c>
      <c r="AF23" s="678" t="s">
        <v>640</v>
      </c>
      <c r="AG23" s="678" t="s">
        <v>640</v>
      </c>
      <c r="AH23" s="678" t="s">
        <v>640</v>
      </c>
      <c r="AI23" s="678" t="s">
        <v>640</v>
      </c>
      <c r="AJ23" s="456" t="s">
        <v>640</v>
      </c>
    </row>
    <row r="24" spans="1:36" x14ac:dyDescent="0.2">
      <c r="A24" s="294"/>
      <c r="B24" s="949"/>
      <c r="C24" s="765" t="s">
        <v>680</v>
      </c>
      <c r="D24" s="766" t="s">
        <v>237</v>
      </c>
      <c r="E24" s="884" t="s">
        <v>670</v>
      </c>
      <c r="F24" s="845" t="s">
        <v>216</v>
      </c>
      <c r="G24" s="845">
        <v>1</v>
      </c>
      <c r="H24" s="671">
        <v>16.658837302258224</v>
      </c>
      <c r="I24" s="885">
        <v>16.608543335345363</v>
      </c>
      <c r="J24" s="885">
        <v>16.536090798333504</v>
      </c>
      <c r="K24" s="885">
        <v>16.445906544802479</v>
      </c>
      <c r="L24" s="676">
        <v>16.364381387263208</v>
      </c>
      <c r="M24" s="676">
        <v>16.280732486804002</v>
      </c>
      <c r="N24" s="676">
        <v>16.205784818092159</v>
      </c>
      <c r="O24" s="676">
        <v>16.124903418575329</v>
      </c>
      <c r="P24" s="676">
        <v>16.041791997632391</v>
      </c>
      <c r="Q24" s="678" t="s">
        <v>640</v>
      </c>
      <c r="R24" s="678" t="s">
        <v>640</v>
      </c>
      <c r="S24" s="678" t="s">
        <v>640</v>
      </c>
      <c r="T24" s="678" t="s">
        <v>640</v>
      </c>
      <c r="U24" s="678" t="s">
        <v>640</v>
      </c>
      <c r="V24" s="678" t="s">
        <v>640</v>
      </c>
      <c r="W24" s="678" t="s">
        <v>640</v>
      </c>
      <c r="X24" s="678" t="s">
        <v>640</v>
      </c>
      <c r="Y24" s="678" t="s">
        <v>640</v>
      </c>
      <c r="Z24" s="678" t="s">
        <v>640</v>
      </c>
      <c r="AA24" s="678" t="s">
        <v>640</v>
      </c>
      <c r="AB24" s="678" t="s">
        <v>640</v>
      </c>
      <c r="AC24" s="678" t="s">
        <v>640</v>
      </c>
      <c r="AD24" s="678" t="s">
        <v>640</v>
      </c>
      <c r="AE24" s="678" t="s">
        <v>640</v>
      </c>
      <c r="AF24" s="678" t="s">
        <v>640</v>
      </c>
      <c r="AG24" s="678" t="s">
        <v>640</v>
      </c>
      <c r="AH24" s="678" t="s">
        <v>640</v>
      </c>
      <c r="AI24" s="678" t="s">
        <v>640</v>
      </c>
      <c r="AJ24" s="456" t="s">
        <v>640</v>
      </c>
    </row>
    <row r="25" spans="1:36" x14ac:dyDescent="0.2">
      <c r="A25" s="294"/>
      <c r="B25" s="949"/>
      <c r="C25" s="765" t="s">
        <v>681</v>
      </c>
      <c r="D25" s="766" t="s">
        <v>239</v>
      </c>
      <c r="E25" s="884" t="s">
        <v>670</v>
      </c>
      <c r="F25" s="845" t="s">
        <v>216</v>
      </c>
      <c r="G25" s="845">
        <v>1</v>
      </c>
      <c r="H25" s="671">
        <v>13.189250520453488</v>
      </c>
      <c r="I25" s="885">
        <v>13.219013047213849</v>
      </c>
      <c r="J25" s="885">
        <v>13.231468595273553</v>
      </c>
      <c r="K25" s="885">
        <v>13.229900779457166</v>
      </c>
      <c r="L25" s="676">
        <v>13.235427654087601</v>
      </c>
      <c r="M25" s="676">
        <v>13.239396657299091</v>
      </c>
      <c r="N25" s="676">
        <v>13.250633600012943</v>
      </c>
      <c r="O25" s="676">
        <v>13.257226844530733</v>
      </c>
      <c r="P25" s="676">
        <v>13.262161492644573</v>
      </c>
      <c r="Q25" s="678" t="s">
        <v>640</v>
      </c>
      <c r="R25" s="678" t="s">
        <v>640</v>
      </c>
      <c r="S25" s="678" t="s">
        <v>640</v>
      </c>
      <c r="T25" s="678" t="s">
        <v>640</v>
      </c>
      <c r="U25" s="678" t="s">
        <v>640</v>
      </c>
      <c r="V25" s="678" t="s">
        <v>640</v>
      </c>
      <c r="W25" s="678" t="s">
        <v>640</v>
      </c>
      <c r="X25" s="678" t="s">
        <v>640</v>
      </c>
      <c r="Y25" s="678" t="s">
        <v>640</v>
      </c>
      <c r="Z25" s="678" t="s">
        <v>640</v>
      </c>
      <c r="AA25" s="678" t="s">
        <v>640</v>
      </c>
      <c r="AB25" s="678" t="s">
        <v>640</v>
      </c>
      <c r="AC25" s="678" t="s">
        <v>640</v>
      </c>
      <c r="AD25" s="678" t="s">
        <v>640</v>
      </c>
      <c r="AE25" s="678" t="s">
        <v>640</v>
      </c>
      <c r="AF25" s="678" t="s">
        <v>640</v>
      </c>
      <c r="AG25" s="678" t="s">
        <v>640</v>
      </c>
      <c r="AH25" s="678" t="s">
        <v>640</v>
      </c>
      <c r="AI25" s="678" t="s">
        <v>640</v>
      </c>
      <c r="AJ25" s="456" t="s">
        <v>640</v>
      </c>
    </row>
    <row r="26" spans="1:36" x14ac:dyDescent="0.2">
      <c r="A26" s="294"/>
      <c r="B26" s="949"/>
      <c r="C26" s="765" t="s">
        <v>682</v>
      </c>
      <c r="D26" s="766" t="s">
        <v>241</v>
      </c>
      <c r="E26" s="884" t="s">
        <v>670</v>
      </c>
      <c r="F26" s="845" t="s">
        <v>216</v>
      </c>
      <c r="G26" s="845">
        <v>1</v>
      </c>
      <c r="H26" s="671">
        <v>17.900355096681956</v>
      </c>
      <c r="I26" s="885">
        <v>17.954317762837654</v>
      </c>
      <c r="J26" s="885">
        <v>17.984837654605297</v>
      </c>
      <c r="K26" s="885">
        <v>17.99632812508899</v>
      </c>
      <c r="L26" s="676">
        <v>18.017494075490252</v>
      </c>
      <c r="M26" s="676">
        <v>18.036569788319746</v>
      </c>
      <c r="N26" s="676">
        <v>18.06558339333036</v>
      </c>
      <c r="O26" s="676">
        <v>18.088305173745646</v>
      </c>
      <c r="P26" s="676">
        <v>18.108796779809715</v>
      </c>
      <c r="Q26" s="678" t="s">
        <v>640</v>
      </c>
      <c r="R26" s="678" t="s">
        <v>640</v>
      </c>
      <c r="S26" s="678" t="s">
        <v>640</v>
      </c>
      <c r="T26" s="678" t="s">
        <v>640</v>
      </c>
      <c r="U26" s="678" t="s">
        <v>640</v>
      </c>
      <c r="V26" s="678" t="s">
        <v>640</v>
      </c>
      <c r="W26" s="678" t="s">
        <v>640</v>
      </c>
      <c r="X26" s="678" t="s">
        <v>640</v>
      </c>
      <c r="Y26" s="678" t="s">
        <v>640</v>
      </c>
      <c r="Z26" s="678" t="s">
        <v>640</v>
      </c>
      <c r="AA26" s="678" t="s">
        <v>640</v>
      </c>
      <c r="AB26" s="678" t="s">
        <v>640</v>
      </c>
      <c r="AC26" s="678" t="s">
        <v>640</v>
      </c>
      <c r="AD26" s="678" t="s">
        <v>640</v>
      </c>
      <c r="AE26" s="678" t="s">
        <v>640</v>
      </c>
      <c r="AF26" s="678" t="s">
        <v>640</v>
      </c>
      <c r="AG26" s="678" t="s">
        <v>640</v>
      </c>
      <c r="AH26" s="678" t="s">
        <v>640</v>
      </c>
      <c r="AI26" s="678" t="s">
        <v>640</v>
      </c>
      <c r="AJ26" s="456" t="s">
        <v>640</v>
      </c>
    </row>
    <row r="27" spans="1:36" x14ac:dyDescent="0.2">
      <c r="A27" s="294"/>
      <c r="B27" s="949"/>
      <c r="C27" s="765" t="s">
        <v>683</v>
      </c>
      <c r="D27" s="766" t="s">
        <v>243</v>
      </c>
      <c r="E27" s="884" t="s">
        <v>670</v>
      </c>
      <c r="F27" s="845" t="s">
        <v>216</v>
      </c>
      <c r="G27" s="845">
        <v>1</v>
      </c>
      <c r="H27" s="671">
        <v>1.4164632716642545</v>
      </c>
      <c r="I27" s="885">
        <v>1.4653125886074132</v>
      </c>
      <c r="J27" s="885">
        <v>1.5122073552529343</v>
      </c>
      <c r="K27" s="885">
        <v>1.5575506807455046</v>
      </c>
      <c r="L27" s="676">
        <v>1.6035578233485057</v>
      </c>
      <c r="M27" s="676">
        <v>1.6493257918739799</v>
      </c>
      <c r="N27" s="676">
        <v>1.6957398021196892</v>
      </c>
      <c r="O27" s="676">
        <v>1.7415977691363214</v>
      </c>
      <c r="P27" s="676">
        <v>1.7872072839893636</v>
      </c>
      <c r="Q27" s="678" t="s">
        <v>640</v>
      </c>
      <c r="R27" s="678" t="s">
        <v>640</v>
      </c>
      <c r="S27" s="678" t="s">
        <v>640</v>
      </c>
      <c r="T27" s="678" t="s">
        <v>640</v>
      </c>
      <c r="U27" s="678" t="s">
        <v>640</v>
      </c>
      <c r="V27" s="678" t="s">
        <v>640</v>
      </c>
      <c r="W27" s="678" t="s">
        <v>640</v>
      </c>
      <c r="X27" s="678" t="s">
        <v>640</v>
      </c>
      <c r="Y27" s="678" t="s">
        <v>640</v>
      </c>
      <c r="Z27" s="678" t="s">
        <v>640</v>
      </c>
      <c r="AA27" s="678" t="s">
        <v>640</v>
      </c>
      <c r="AB27" s="678" t="s">
        <v>640</v>
      </c>
      <c r="AC27" s="678" t="s">
        <v>640</v>
      </c>
      <c r="AD27" s="678" t="s">
        <v>640</v>
      </c>
      <c r="AE27" s="678" t="s">
        <v>640</v>
      </c>
      <c r="AF27" s="678" t="s">
        <v>640</v>
      </c>
      <c r="AG27" s="678" t="s">
        <v>640</v>
      </c>
      <c r="AH27" s="678" t="s">
        <v>640</v>
      </c>
      <c r="AI27" s="678" t="s">
        <v>640</v>
      </c>
      <c r="AJ27" s="456" t="s">
        <v>640</v>
      </c>
    </row>
    <row r="28" spans="1:36" x14ac:dyDescent="0.2">
      <c r="A28" s="294"/>
      <c r="B28" s="949"/>
      <c r="C28" s="765" t="s">
        <v>832</v>
      </c>
      <c r="D28" s="810" t="s">
        <v>833</v>
      </c>
      <c r="E28" s="884" t="s">
        <v>670</v>
      </c>
      <c r="F28" s="845" t="s">
        <v>216</v>
      </c>
      <c r="G28" s="845">
        <v>1</v>
      </c>
      <c r="H28" s="671">
        <v>-4.4018695091949667E-2</v>
      </c>
      <c r="I28" s="885">
        <v>-0.34125697367770158</v>
      </c>
      <c r="J28" s="885">
        <v>-0.75726183534678171</v>
      </c>
      <c r="K28" s="885">
        <v>-1.0263495602403339</v>
      </c>
      <c r="L28" s="676">
        <v>-1.3697857677365448</v>
      </c>
      <c r="M28" s="676">
        <v>-1.6969037518842072</v>
      </c>
      <c r="N28" s="676">
        <v>-2.0002285670039726</v>
      </c>
      <c r="O28" s="676">
        <v>-2.2548890637366696</v>
      </c>
      <c r="P28" s="676">
        <v>-2.4921683873372729</v>
      </c>
      <c r="Q28" s="678" t="s">
        <v>640</v>
      </c>
      <c r="R28" s="678" t="s">
        <v>640</v>
      </c>
      <c r="S28" s="678" t="s">
        <v>640</v>
      </c>
      <c r="T28" s="678" t="s">
        <v>640</v>
      </c>
      <c r="U28" s="678" t="s">
        <v>640</v>
      </c>
      <c r="V28" s="678" t="s">
        <v>640</v>
      </c>
      <c r="W28" s="678" t="s">
        <v>640</v>
      </c>
      <c r="X28" s="678" t="s">
        <v>640</v>
      </c>
      <c r="Y28" s="678" t="s">
        <v>640</v>
      </c>
      <c r="Z28" s="678" t="s">
        <v>640</v>
      </c>
      <c r="AA28" s="678" t="s">
        <v>640</v>
      </c>
      <c r="AB28" s="678" t="s">
        <v>640</v>
      </c>
      <c r="AC28" s="678" t="s">
        <v>640</v>
      </c>
      <c r="AD28" s="678" t="s">
        <v>640</v>
      </c>
      <c r="AE28" s="678" t="s">
        <v>640</v>
      </c>
      <c r="AF28" s="678" t="s">
        <v>640</v>
      </c>
      <c r="AG28" s="678" t="s">
        <v>640</v>
      </c>
      <c r="AH28" s="678" t="s">
        <v>640</v>
      </c>
      <c r="AI28" s="678" t="s">
        <v>640</v>
      </c>
      <c r="AJ28" s="456" t="s">
        <v>640</v>
      </c>
    </row>
    <row r="29" spans="1:36" x14ac:dyDescent="0.2">
      <c r="A29" s="294"/>
      <c r="B29" s="949"/>
      <c r="C29" s="667" t="s">
        <v>684</v>
      </c>
      <c r="D29" s="668" t="s">
        <v>245</v>
      </c>
      <c r="E29" s="831" t="s">
        <v>685</v>
      </c>
      <c r="F29" s="845" t="s">
        <v>216</v>
      </c>
      <c r="G29" s="845">
        <v>1</v>
      </c>
      <c r="H29" s="671">
        <f t="shared" ref="H29:AJ29" si="6">((H9+H10)*1000000)/((H56+H57)*1000)</f>
        <v>125.04220701944173</v>
      </c>
      <c r="I29" s="885">
        <f t="shared" si="6"/>
        <v>124.5442427998219</v>
      </c>
      <c r="J29" s="885">
        <f t="shared" si="6"/>
        <v>124.05532666629468</v>
      </c>
      <c r="K29" s="885">
        <f t="shared" si="6"/>
        <v>123.62781411232636</v>
      </c>
      <c r="L29" s="457">
        <f t="shared" si="6"/>
        <v>123.10321865954033</v>
      </c>
      <c r="M29" s="457">
        <f t="shared" si="6"/>
        <v>122.69270730100907</v>
      </c>
      <c r="N29" s="457">
        <f t="shared" si="6"/>
        <v>122.37414209585546</v>
      </c>
      <c r="O29" s="457">
        <f t="shared" si="6"/>
        <v>122.06326380500892</v>
      </c>
      <c r="P29" s="457">
        <f t="shared" si="6"/>
        <v>121.78638095888822</v>
      </c>
      <c r="Q29" s="457">
        <f t="shared" si="6"/>
        <v>117.41932410782</v>
      </c>
      <c r="R29" s="457">
        <f t="shared" si="6"/>
        <v>117.34240368417939</v>
      </c>
      <c r="S29" s="457">
        <f t="shared" si="6"/>
        <v>117.39586786964519</v>
      </c>
      <c r="T29" s="457">
        <f t="shared" si="6"/>
        <v>117.42902679374029</v>
      </c>
      <c r="U29" s="457">
        <f t="shared" si="6"/>
        <v>117.39410180419981</v>
      </c>
      <c r="V29" s="457">
        <f t="shared" si="6"/>
        <v>116.98437939113994</v>
      </c>
      <c r="W29" s="457">
        <f t="shared" si="6"/>
        <v>116.83442782573341</v>
      </c>
      <c r="X29" s="457">
        <f t="shared" si="6"/>
        <v>116.71136848581644</v>
      </c>
      <c r="Y29" s="457">
        <f t="shared" si="6"/>
        <v>116.48281464245483</v>
      </c>
      <c r="Z29" s="457">
        <f t="shared" si="6"/>
        <v>115.81391054138255</v>
      </c>
      <c r="AA29" s="457">
        <f t="shared" si="6"/>
        <v>115.20507484636717</v>
      </c>
      <c r="AB29" s="457">
        <f t="shared" si="6"/>
        <v>114.63644410960319</v>
      </c>
      <c r="AC29" s="457">
        <f t="shared" si="6"/>
        <v>114.20240118159008</v>
      </c>
      <c r="AD29" s="457">
        <f t="shared" si="6"/>
        <v>113.599871588852</v>
      </c>
      <c r="AE29" s="457">
        <f t="shared" si="6"/>
        <v>113.31039498922237</v>
      </c>
      <c r="AF29" s="457">
        <f t="shared" si="6"/>
        <v>113.39840760216647</v>
      </c>
      <c r="AG29" s="457">
        <f t="shared" si="6"/>
        <v>113.38532342892711</v>
      </c>
      <c r="AH29" s="457">
        <f t="shared" si="6"/>
        <v>113.56516590343224</v>
      </c>
      <c r="AI29" s="457">
        <f t="shared" si="6"/>
        <v>113.63386275199485</v>
      </c>
      <c r="AJ29" s="846">
        <f t="shared" si="6"/>
        <v>115.84904177527214</v>
      </c>
    </row>
    <row r="30" spans="1:36" x14ac:dyDescent="0.2">
      <c r="A30" s="294"/>
      <c r="B30" s="949"/>
      <c r="C30" s="667" t="s">
        <v>686</v>
      </c>
      <c r="D30" s="668" t="s">
        <v>248</v>
      </c>
      <c r="E30" s="809" t="s">
        <v>650</v>
      </c>
      <c r="F30" s="669" t="s">
        <v>75</v>
      </c>
      <c r="G30" s="669">
        <v>1</v>
      </c>
      <c r="H30" s="671">
        <f>'3. BL Demand'!H30+'6. Preferred (Scenario Yr)'!H58</f>
        <v>0.52888464819178083</v>
      </c>
      <c r="I30" s="885">
        <f>'3. BL Demand'!I30+'6. Preferred (Scenario Yr)'!I58</f>
        <v>0.52888464819178083</v>
      </c>
      <c r="J30" s="885">
        <f>'3. BL Demand'!J30+'6. Preferred (Scenario Yr)'!J58</f>
        <v>0.52888464819178083</v>
      </c>
      <c r="K30" s="885">
        <f>'3. BL Demand'!K30+'6. Preferred (Scenario Yr)'!K58</f>
        <v>0.52888464819178083</v>
      </c>
      <c r="L30" s="457">
        <f>'3. BL Demand'!L30+'6. Preferred (Scenario Yr)'!L58</f>
        <v>0.52888464819178083</v>
      </c>
      <c r="M30" s="457">
        <f>'3. BL Demand'!M30+'6. Preferred (Scenario Yr)'!M58</f>
        <v>0.52888464819178083</v>
      </c>
      <c r="N30" s="457">
        <f>'3. BL Demand'!N30+'6. Preferred (Scenario Yr)'!N58</f>
        <v>0.52888464819178083</v>
      </c>
      <c r="O30" s="457">
        <f>'3. BL Demand'!O30+'6. Preferred (Scenario Yr)'!O58</f>
        <v>0.52888464819178083</v>
      </c>
      <c r="P30" s="457">
        <f>'3. BL Demand'!P30+'6. Preferred (Scenario Yr)'!P58</f>
        <v>0.52888464819178083</v>
      </c>
      <c r="Q30" s="457">
        <f>'3. BL Demand'!Q30+'6. Preferred (Scenario Yr)'!Q58</f>
        <v>0.52888464819178083</v>
      </c>
      <c r="R30" s="457">
        <f>'3. BL Demand'!R30+'6. Preferred (Scenario Yr)'!R58</f>
        <v>0.52888464819178083</v>
      </c>
      <c r="S30" s="457">
        <f>'3. BL Demand'!S30+'6. Preferred (Scenario Yr)'!S58</f>
        <v>0.52888464819178083</v>
      </c>
      <c r="T30" s="457">
        <f>'3. BL Demand'!T30+'6. Preferred (Scenario Yr)'!T58</f>
        <v>0.52888464819178083</v>
      </c>
      <c r="U30" s="457">
        <f>'3. BL Demand'!U30+'6. Preferred (Scenario Yr)'!U58</f>
        <v>0.52888464819178083</v>
      </c>
      <c r="V30" s="457">
        <f>'3. BL Demand'!V30+'6. Preferred (Scenario Yr)'!V58</f>
        <v>0.52888464819178083</v>
      </c>
      <c r="W30" s="457">
        <f>'3. BL Demand'!W30+'6. Preferred (Scenario Yr)'!W58</f>
        <v>0.52888464819178083</v>
      </c>
      <c r="X30" s="457">
        <f>'3. BL Demand'!X30+'6. Preferred (Scenario Yr)'!X58</f>
        <v>0.52888464819178083</v>
      </c>
      <c r="Y30" s="457">
        <f>'3. BL Demand'!Y30+'6. Preferred (Scenario Yr)'!Y58</f>
        <v>0.52888464819178083</v>
      </c>
      <c r="Z30" s="457">
        <f>'3. BL Demand'!Z30+'6. Preferred (Scenario Yr)'!Z58</f>
        <v>0.52888464819178083</v>
      </c>
      <c r="AA30" s="457">
        <f>'3. BL Demand'!AA30+'6. Preferred (Scenario Yr)'!AA58</f>
        <v>0.52888464819178083</v>
      </c>
      <c r="AB30" s="457">
        <f>'3. BL Demand'!AB30+'6. Preferred (Scenario Yr)'!AB58</f>
        <v>0.52888464819178083</v>
      </c>
      <c r="AC30" s="457">
        <f>'3. BL Demand'!AC30+'6. Preferred (Scenario Yr)'!AC58</f>
        <v>0.52888464819178083</v>
      </c>
      <c r="AD30" s="457">
        <f>'3. BL Demand'!AD30+'6. Preferred (Scenario Yr)'!AD58</f>
        <v>0.52888464819178083</v>
      </c>
      <c r="AE30" s="457">
        <f>'3. BL Demand'!AE30+'6. Preferred (Scenario Yr)'!AE58</f>
        <v>0.52888464819178083</v>
      </c>
      <c r="AF30" s="457">
        <f>'3. BL Demand'!AF30+'6. Preferred (Scenario Yr)'!AF58</f>
        <v>0.52888464819178083</v>
      </c>
      <c r="AG30" s="457">
        <f>'3. BL Demand'!AG30+'6. Preferred (Scenario Yr)'!AG58</f>
        <v>0.52888464819178083</v>
      </c>
      <c r="AH30" s="457">
        <f>'3. BL Demand'!AH30+'6. Preferred (Scenario Yr)'!AH58</f>
        <v>0.52888464819178083</v>
      </c>
      <c r="AI30" s="457">
        <f>'3. BL Demand'!AI30+'6. Preferred (Scenario Yr)'!AI58</f>
        <v>0.52888464819178083</v>
      </c>
      <c r="AJ30" s="846">
        <f>'3. BL Demand'!AJ30+'6. Preferred (Scenario Yr)'!AJ58</f>
        <v>0.52888464819178083</v>
      </c>
    </row>
    <row r="31" spans="1:36" ht="15.75" thickBot="1" x14ac:dyDescent="0.25">
      <c r="A31" s="294"/>
      <c r="B31" s="950"/>
      <c r="C31" s="813" t="s">
        <v>687</v>
      </c>
      <c r="D31" s="825" t="s">
        <v>250</v>
      </c>
      <c r="E31" s="814" t="s">
        <v>650</v>
      </c>
      <c r="F31" s="815" t="s">
        <v>75</v>
      </c>
      <c r="G31" s="815">
        <v>1</v>
      </c>
      <c r="H31" s="837">
        <f>'3. BL Demand'!H31+'6. Preferred (Scenario Yr)'!H34</f>
        <v>6.0206463382151236E-2</v>
      </c>
      <c r="I31" s="886">
        <f>'3. BL Demand'!I31+'6. Preferred (Scenario Yr)'!I34</f>
        <v>6.0206463382151236E-2</v>
      </c>
      <c r="J31" s="886">
        <f>'3. BL Demand'!J31+'6. Preferred (Scenario Yr)'!J34</f>
        <v>6.0206463382151236E-2</v>
      </c>
      <c r="K31" s="886">
        <f>'3. BL Demand'!K31+'6. Preferred (Scenario Yr)'!K34</f>
        <v>6.0206463382151236E-2</v>
      </c>
      <c r="L31" s="887">
        <f>'3. BL Demand'!L31+'6. Preferred (Scenario Yr)'!L34</f>
        <v>6.0206463382151236E-2</v>
      </c>
      <c r="M31" s="887">
        <f>'3. BL Demand'!M31+'6. Preferred (Scenario Yr)'!M34</f>
        <v>6.0206463382151236E-2</v>
      </c>
      <c r="N31" s="887">
        <f>'3. BL Demand'!N31+'6. Preferred (Scenario Yr)'!N34</f>
        <v>6.0206463382151236E-2</v>
      </c>
      <c r="O31" s="887">
        <f>'3. BL Demand'!O31+'6. Preferred (Scenario Yr)'!O34</f>
        <v>6.0206463382151236E-2</v>
      </c>
      <c r="P31" s="887">
        <f>'3. BL Demand'!P31+'6. Preferred (Scenario Yr)'!P34</f>
        <v>6.0206463382151236E-2</v>
      </c>
      <c r="Q31" s="887">
        <f>'3. BL Demand'!Q31+'6. Preferred (Scenario Yr)'!Q34</f>
        <v>6.0206463382151236E-2</v>
      </c>
      <c r="R31" s="887">
        <f>'3. BL Demand'!R31+'6. Preferred (Scenario Yr)'!R34</f>
        <v>6.0206463382151236E-2</v>
      </c>
      <c r="S31" s="887">
        <f>'3. BL Demand'!S31+'6. Preferred (Scenario Yr)'!S34</f>
        <v>6.0206463382151236E-2</v>
      </c>
      <c r="T31" s="887">
        <f>'3. BL Demand'!T31+'6. Preferred (Scenario Yr)'!T34</f>
        <v>6.0206463382151236E-2</v>
      </c>
      <c r="U31" s="887">
        <f>'3. BL Demand'!U31+'6. Preferred (Scenario Yr)'!U34</f>
        <v>6.0206463382151236E-2</v>
      </c>
      <c r="V31" s="887">
        <f>'3. BL Demand'!V31+'6. Preferred (Scenario Yr)'!V34</f>
        <v>6.0206463382151236E-2</v>
      </c>
      <c r="W31" s="887">
        <f>'3. BL Demand'!W31+'6. Preferred (Scenario Yr)'!W34</f>
        <v>6.0206463382151236E-2</v>
      </c>
      <c r="X31" s="887">
        <f>'3. BL Demand'!X31+'6. Preferred (Scenario Yr)'!X34</f>
        <v>6.0206463382151236E-2</v>
      </c>
      <c r="Y31" s="887">
        <f>'3. BL Demand'!Y31+'6. Preferred (Scenario Yr)'!Y34</f>
        <v>6.0206463382151236E-2</v>
      </c>
      <c r="Z31" s="887">
        <f>'3. BL Demand'!Z31+'6. Preferred (Scenario Yr)'!Z34</f>
        <v>6.0206463382151236E-2</v>
      </c>
      <c r="AA31" s="887">
        <f>'3. BL Demand'!AA31+'6. Preferred (Scenario Yr)'!AA34</f>
        <v>6.0206463382151236E-2</v>
      </c>
      <c r="AB31" s="887">
        <f>'3. BL Demand'!AB31+'6. Preferred (Scenario Yr)'!AB34</f>
        <v>6.0206463382151236E-2</v>
      </c>
      <c r="AC31" s="887">
        <f>'3. BL Demand'!AC31+'6. Preferred (Scenario Yr)'!AC34</f>
        <v>6.0206463382151236E-2</v>
      </c>
      <c r="AD31" s="887">
        <f>'3. BL Demand'!AD31+'6. Preferred (Scenario Yr)'!AD34</f>
        <v>6.0206463382151236E-2</v>
      </c>
      <c r="AE31" s="887">
        <f>'3. BL Demand'!AE31+'6. Preferred (Scenario Yr)'!AE34</f>
        <v>6.0206463382151236E-2</v>
      </c>
      <c r="AF31" s="887">
        <f>'3. BL Demand'!AF31+'6. Preferred (Scenario Yr)'!AF34</f>
        <v>6.0206463382151236E-2</v>
      </c>
      <c r="AG31" s="887">
        <f>'3. BL Demand'!AG31+'6. Preferred (Scenario Yr)'!AG34</f>
        <v>6.0206463382151236E-2</v>
      </c>
      <c r="AH31" s="887">
        <f>'3. BL Demand'!AH31+'6. Preferred (Scenario Yr)'!AH34</f>
        <v>6.0206463382151236E-2</v>
      </c>
      <c r="AI31" s="887">
        <f>'3. BL Demand'!AI31+'6. Preferred (Scenario Yr)'!AI34</f>
        <v>6.0206463382151236E-2</v>
      </c>
      <c r="AJ31" s="888">
        <f>'3. BL Demand'!AJ31+'6. Preferred (Scenario Yr)'!AJ34</f>
        <v>6.0206463382151236E-2</v>
      </c>
    </row>
    <row r="32" spans="1:36" ht="15" customHeight="1" x14ac:dyDescent="0.2">
      <c r="A32" s="294"/>
      <c r="B32" s="951" t="s">
        <v>251</v>
      </c>
      <c r="C32" s="816" t="s">
        <v>688</v>
      </c>
      <c r="D32" s="826" t="s">
        <v>253</v>
      </c>
      <c r="E32" s="818" t="s">
        <v>650</v>
      </c>
      <c r="F32" s="819" t="s">
        <v>75</v>
      </c>
      <c r="G32" s="819">
        <v>2</v>
      </c>
      <c r="H32" s="688">
        <f>'3. BL Demand'!H32+'6. Preferred (Scenario Yr)'!H61</f>
        <v>6.6734678081666318E-2</v>
      </c>
      <c r="I32" s="324">
        <f>'3. BL Demand'!I32+'6. Preferred (Scenario Yr)'!I61</f>
        <v>6.6734678081666318E-2</v>
      </c>
      <c r="J32" s="324">
        <f>'3. BL Demand'!J32+'6. Preferred (Scenario Yr)'!J61</f>
        <v>6.6734678081666318E-2</v>
      </c>
      <c r="K32" s="324">
        <f>'3. BL Demand'!K32+'6. Preferred (Scenario Yr)'!K61</f>
        <v>6.6734678081666318E-2</v>
      </c>
      <c r="L32" s="820">
        <f>'3. BL Demand'!L32+'6. Preferred (Scenario Yr)'!L61</f>
        <v>6.6734678081666318E-2</v>
      </c>
      <c r="M32" s="820">
        <f>'3. BL Demand'!M32+'6. Preferred (Scenario Yr)'!M61</f>
        <v>6.6734678081666318E-2</v>
      </c>
      <c r="N32" s="820">
        <f>'3. BL Demand'!N32+'6. Preferred (Scenario Yr)'!N61</f>
        <v>6.6734678081666318E-2</v>
      </c>
      <c r="O32" s="820">
        <f>'3. BL Demand'!O32+'6. Preferred (Scenario Yr)'!O61</f>
        <v>6.6734678081666318E-2</v>
      </c>
      <c r="P32" s="820">
        <f>'3. BL Demand'!P32+'6. Preferred (Scenario Yr)'!P61</f>
        <v>6.6734678081666318E-2</v>
      </c>
      <c r="Q32" s="820">
        <f>'3. BL Demand'!Q32+'6. Preferred (Scenario Yr)'!Q61</f>
        <v>6.6734678081666318E-2</v>
      </c>
      <c r="R32" s="820">
        <f>'3. BL Demand'!R32+'6. Preferred (Scenario Yr)'!R61</f>
        <v>6.6734678081666318E-2</v>
      </c>
      <c r="S32" s="820">
        <f>'3. BL Demand'!S32+'6. Preferred (Scenario Yr)'!S61</f>
        <v>6.6734678081666318E-2</v>
      </c>
      <c r="T32" s="820">
        <f>'3. BL Demand'!T32+'6. Preferred (Scenario Yr)'!T61</f>
        <v>6.6734678081666318E-2</v>
      </c>
      <c r="U32" s="820">
        <f>'3. BL Demand'!U32+'6. Preferred (Scenario Yr)'!U61</f>
        <v>6.6734678081666318E-2</v>
      </c>
      <c r="V32" s="820">
        <f>'3. BL Demand'!V32+'6. Preferred (Scenario Yr)'!V61</f>
        <v>6.6734678081666318E-2</v>
      </c>
      <c r="W32" s="820">
        <f>'3. BL Demand'!W32+'6. Preferred (Scenario Yr)'!W61</f>
        <v>6.6734678081666318E-2</v>
      </c>
      <c r="X32" s="820">
        <f>'3. BL Demand'!X32+'6. Preferred (Scenario Yr)'!X61</f>
        <v>6.6734678081666318E-2</v>
      </c>
      <c r="Y32" s="820">
        <f>'3. BL Demand'!Y32+'6. Preferred (Scenario Yr)'!Y61</f>
        <v>6.6734678081666318E-2</v>
      </c>
      <c r="Z32" s="820">
        <f>'3. BL Demand'!Z32+'6. Preferred (Scenario Yr)'!Z61</f>
        <v>6.6734678081666318E-2</v>
      </c>
      <c r="AA32" s="820">
        <f>'3. BL Demand'!AA32+'6. Preferred (Scenario Yr)'!AA61</f>
        <v>6.6734678081666318E-2</v>
      </c>
      <c r="AB32" s="820">
        <f>'3. BL Demand'!AB32+'6. Preferred (Scenario Yr)'!AB61</f>
        <v>6.6734678081666318E-2</v>
      </c>
      <c r="AC32" s="820">
        <f>'3. BL Demand'!AC32+'6. Preferred (Scenario Yr)'!AC61</f>
        <v>6.6734678081666318E-2</v>
      </c>
      <c r="AD32" s="820">
        <f>'3. BL Demand'!AD32+'6. Preferred (Scenario Yr)'!AD61</f>
        <v>6.6734678081666318E-2</v>
      </c>
      <c r="AE32" s="820">
        <f>'3. BL Demand'!AE32+'6. Preferred (Scenario Yr)'!AE61</f>
        <v>6.6734678081666318E-2</v>
      </c>
      <c r="AF32" s="820">
        <f>'3. BL Demand'!AF32+'6. Preferred (Scenario Yr)'!AF61</f>
        <v>6.6734678081666318E-2</v>
      </c>
      <c r="AG32" s="820">
        <f>'3. BL Demand'!AG32+'6. Preferred (Scenario Yr)'!AG61</f>
        <v>6.6734678081666318E-2</v>
      </c>
      <c r="AH32" s="820">
        <f>'3. BL Demand'!AH32+'6. Preferred (Scenario Yr)'!AH61</f>
        <v>6.6734678081666318E-2</v>
      </c>
      <c r="AI32" s="820">
        <f>'3. BL Demand'!AI32+'6. Preferred (Scenario Yr)'!AI61</f>
        <v>6.6734678081666318E-2</v>
      </c>
      <c r="AJ32" s="821">
        <f>'3. BL Demand'!AJ32+'6. Preferred (Scenario Yr)'!AJ61</f>
        <v>6.6734678081666318E-2</v>
      </c>
    </row>
    <row r="33" spans="1:36" x14ac:dyDescent="0.2">
      <c r="A33" s="294"/>
      <c r="B33" s="952"/>
      <c r="C33" s="667" t="s">
        <v>689</v>
      </c>
      <c r="D33" s="668" t="s">
        <v>255</v>
      </c>
      <c r="E33" s="809" t="s">
        <v>650</v>
      </c>
      <c r="F33" s="669" t="s">
        <v>75</v>
      </c>
      <c r="G33" s="669">
        <v>2</v>
      </c>
      <c r="H33" s="655">
        <f>'3. BL Demand'!H33+'6. Preferred (Scenario Yr)'!H64</f>
        <v>2.0162751906369768E-3</v>
      </c>
      <c r="I33" s="323">
        <f>'3. BL Demand'!I33+'6. Preferred (Scenario Yr)'!I64</f>
        <v>2.0162751906369768E-3</v>
      </c>
      <c r="J33" s="323">
        <f>'3. BL Demand'!J33+'6. Preferred (Scenario Yr)'!J64</f>
        <v>2.0162751906369768E-3</v>
      </c>
      <c r="K33" s="323">
        <f>'3. BL Demand'!K33+'6. Preferred (Scenario Yr)'!K64</f>
        <v>2.0162751906369768E-3</v>
      </c>
      <c r="L33" s="458">
        <f>'3. BL Demand'!L33+'6. Preferred (Scenario Yr)'!L64</f>
        <v>2.0162751906369768E-3</v>
      </c>
      <c r="M33" s="458">
        <f>'3. BL Demand'!M33+'6. Preferred (Scenario Yr)'!M64</f>
        <v>2.0162751906369768E-3</v>
      </c>
      <c r="N33" s="458">
        <f>'3. BL Demand'!N33+'6. Preferred (Scenario Yr)'!N64</f>
        <v>2.0162751906369768E-3</v>
      </c>
      <c r="O33" s="458">
        <f>'3. BL Demand'!O33+'6. Preferred (Scenario Yr)'!O64</f>
        <v>2.0162751906369768E-3</v>
      </c>
      <c r="P33" s="458">
        <f>'3. BL Demand'!P33+'6. Preferred (Scenario Yr)'!P64</f>
        <v>2.0162751906369768E-3</v>
      </c>
      <c r="Q33" s="458">
        <f>'3. BL Demand'!Q33+'6. Preferred (Scenario Yr)'!Q64</f>
        <v>2.0162751906369768E-3</v>
      </c>
      <c r="R33" s="458">
        <f>'3. BL Demand'!R33+'6. Preferred (Scenario Yr)'!R64</f>
        <v>2.0162751906369768E-3</v>
      </c>
      <c r="S33" s="458">
        <f>'3. BL Demand'!S33+'6. Preferred (Scenario Yr)'!S64</f>
        <v>2.0162751906369768E-3</v>
      </c>
      <c r="T33" s="458">
        <f>'3. BL Demand'!T33+'6. Preferred (Scenario Yr)'!T64</f>
        <v>2.0162751906369768E-3</v>
      </c>
      <c r="U33" s="458">
        <f>'3. BL Demand'!U33+'6. Preferred (Scenario Yr)'!U64</f>
        <v>2.0162751906369768E-3</v>
      </c>
      <c r="V33" s="458">
        <f>'3. BL Demand'!V33+'6. Preferred (Scenario Yr)'!V64</f>
        <v>2.0162751906369768E-3</v>
      </c>
      <c r="W33" s="458">
        <f>'3. BL Demand'!W33+'6. Preferred (Scenario Yr)'!W64</f>
        <v>2.0162751906369768E-3</v>
      </c>
      <c r="X33" s="458">
        <f>'3. BL Demand'!X33+'6. Preferred (Scenario Yr)'!X64</f>
        <v>2.0162751906369768E-3</v>
      </c>
      <c r="Y33" s="458">
        <f>'3. BL Demand'!Y33+'6. Preferred (Scenario Yr)'!Y64</f>
        <v>2.0162751906369768E-3</v>
      </c>
      <c r="Z33" s="458">
        <f>'3. BL Demand'!Z33+'6. Preferred (Scenario Yr)'!Z64</f>
        <v>2.0162751906369768E-3</v>
      </c>
      <c r="AA33" s="458">
        <f>'3. BL Demand'!AA33+'6. Preferred (Scenario Yr)'!AA64</f>
        <v>2.0162751906369768E-3</v>
      </c>
      <c r="AB33" s="458">
        <f>'3. BL Demand'!AB33+'6. Preferred (Scenario Yr)'!AB64</f>
        <v>2.0162751906369768E-3</v>
      </c>
      <c r="AC33" s="458">
        <f>'3. BL Demand'!AC33+'6. Preferred (Scenario Yr)'!AC64</f>
        <v>2.0162751906369768E-3</v>
      </c>
      <c r="AD33" s="458">
        <f>'3. BL Demand'!AD33+'6. Preferred (Scenario Yr)'!AD64</f>
        <v>2.0162751906369768E-3</v>
      </c>
      <c r="AE33" s="458">
        <f>'3. BL Demand'!AE33+'6. Preferred (Scenario Yr)'!AE64</f>
        <v>2.0162751906369768E-3</v>
      </c>
      <c r="AF33" s="458">
        <f>'3. BL Demand'!AF33+'6. Preferred (Scenario Yr)'!AF64</f>
        <v>2.0162751906369768E-3</v>
      </c>
      <c r="AG33" s="458">
        <f>'3. BL Demand'!AG33+'6. Preferred (Scenario Yr)'!AG64</f>
        <v>2.0162751906369768E-3</v>
      </c>
      <c r="AH33" s="458">
        <f>'3. BL Demand'!AH33+'6. Preferred (Scenario Yr)'!AH64</f>
        <v>2.0162751906369768E-3</v>
      </c>
      <c r="AI33" s="458">
        <f>'3. BL Demand'!AI33+'6. Preferred (Scenario Yr)'!AI64</f>
        <v>2.0162751906369768E-3</v>
      </c>
      <c r="AJ33" s="670">
        <f>'3. BL Demand'!AJ33+'6. Preferred (Scenario Yr)'!AJ64</f>
        <v>2.0162751906369768E-3</v>
      </c>
    </row>
    <row r="34" spans="1:36" x14ac:dyDescent="0.2">
      <c r="A34" s="294"/>
      <c r="B34" s="952"/>
      <c r="C34" s="667" t="s">
        <v>690</v>
      </c>
      <c r="D34" s="668" t="s">
        <v>257</v>
      </c>
      <c r="E34" s="809" t="s">
        <v>650</v>
      </c>
      <c r="F34" s="669" t="s">
        <v>75</v>
      </c>
      <c r="G34" s="669">
        <v>2</v>
      </c>
      <c r="H34" s="655">
        <f>'3. BL Demand'!H34+'6. Preferred (Scenario Yr)'!H67</f>
        <v>0.59545195147747465</v>
      </c>
      <c r="I34" s="323">
        <f>'3. BL Demand'!I34+'6. Preferred (Scenario Yr)'!I67</f>
        <v>0.6021014662453158</v>
      </c>
      <c r="J34" s="323">
        <f>'3. BL Demand'!J34+'6. Preferred (Scenario Yr)'!J67</f>
        <v>0.60875146460881002</v>
      </c>
      <c r="K34" s="323">
        <f>'3. BL Demand'!K34+'6. Preferred (Scenario Yr)'!K67</f>
        <v>0.61540191820369339</v>
      </c>
      <c r="L34" s="458">
        <f>'3. BL Demand'!L34+'6. Preferred (Scenario Yr)'!L67</f>
        <v>0.6217736442230215</v>
      </c>
      <c r="M34" s="458">
        <f>'3. BL Demand'!M34+'6. Preferred (Scenario Yr)'!M67</f>
        <v>0.62802291614676176</v>
      </c>
      <c r="N34" s="458">
        <f>'3. BL Demand'!N34+'6. Preferred (Scenario Yr)'!N67</f>
        <v>0.63415230163377889</v>
      </c>
      <c r="O34" s="458">
        <f>'3. BL Demand'!O34+'6. Preferred (Scenario Yr)'!O67</f>
        <v>0.64016397858205876</v>
      </c>
      <c r="P34" s="458">
        <f>'3. BL Demand'!P34+'6. Preferred (Scenario Yr)'!P67</f>
        <v>0.64606031466591185</v>
      </c>
      <c r="Q34" s="458">
        <f>'3. BL Demand'!Q34+'6. Preferred (Scenario Yr)'!Q67</f>
        <v>1.0616916539495538</v>
      </c>
      <c r="R34" s="458">
        <f>'3. BL Demand'!R34+'6. Preferred (Scenario Yr)'!R67</f>
        <v>1.0135966057688091</v>
      </c>
      <c r="S34" s="458">
        <f>'3. BL Demand'!S34+'6. Preferred (Scenario Yr)'!S67</f>
        <v>1.0113382898972632</v>
      </c>
      <c r="T34" s="458">
        <f>'3. BL Demand'!T34+'6. Preferred (Scenario Yr)'!T67</f>
        <v>1.0091117714228037</v>
      </c>
      <c r="U34" s="458">
        <f>'3. BL Demand'!U34+'6. Preferred (Scenario Yr)'!U67</f>
        <v>1.0069157346220328</v>
      </c>
      <c r="V34" s="458">
        <f>'3. BL Demand'!V34+'6. Preferred (Scenario Yr)'!V67</f>
        <v>1.0047496775656717</v>
      </c>
      <c r="W34" s="458">
        <f>'3. BL Demand'!W34+'6. Preferred (Scenario Yr)'!W67</f>
        <v>1.0026419852408257</v>
      </c>
      <c r="X34" s="458">
        <f>'3. BL Demand'!X34+'6. Preferred (Scenario Yr)'!X67</f>
        <v>1.0005630660398706</v>
      </c>
      <c r="Y34" s="458">
        <f>'3. BL Demand'!Y34+'6. Preferred (Scenario Yr)'!Y67</f>
        <v>0.99851311135944953</v>
      </c>
      <c r="Z34" s="458">
        <f>'3. BL Demand'!Z34+'6. Preferred (Scenario Yr)'!Z67</f>
        <v>0.9964915545963331</v>
      </c>
      <c r="AA34" s="458">
        <f>'3. BL Demand'!AA34+'6. Preferred (Scenario Yr)'!AA67</f>
        <v>0.99449789236089137</v>
      </c>
      <c r="AB34" s="458">
        <f>'3. BL Demand'!AB34+'6. Preferred (Scenario Yr)'!AB67</f>
        <v>0.99250542654635954</v>
      </c>
      <c r="AC34" s="458">
        <f>'3. BL Demand'!AC34+'6. Preferred (Scenario Yr)'!AC67</f>
        <v>0.9905398473752558</v>
      </c>
      <c r="AD34" s="458">
        <f>'3. BL Demand'!AD34+'6. Preferred (Scenario Yr)'!AD67</f>
        <v>0.9886006511049702</v>
      </c>
      <c r="AE34" s="458">
        <f>'3. BL Demand'!AE34+'6. Preferred (Scenario Yr)'!AE67</f>
        <v>0.98668663916966692</v>
      </c>
      <c r="AF34" s="458">
        <f>'3. BL Demand'!AF34+'6. Preferred (Scenario Yr)'!AF67</f>
        <v>0.98482497756367215</v>
      </c>
      <c r="AG34" s="458">
        <f>'3. BL Demand'!AG34+'6. Preferred (Scenario Yr)'!AG67</f>
        <v>0.98334524707203641</v>
      </c>
      <c r="AH34" s="458">
        <f>'3. BL Demand'!AH34+'6. Preferred (Scenario Yr)'!AH67</f>
        <v>0.98188931544955527</v>
      </c>
      <c r="AI34" s="458">
        <f>'3. BL Demand'!AI34+'6. Preferred (Scenario Yr)'!AI67</f>
        <v>0.98045749974155294</v>
      </c>
      <c r="AJ34" s="670">
        <f>'3. BL Demand'!AJ34+'6. Preferred (Scenario Yr)'!AJ67</f>
        <v>0.9790486010763878</v>
      </c>
    </row>
    <row r="35" spans="1:36" x14ac:dyDescent="0.2">
      <c r="A35" s="294"/>
      <c r="B35" s="952"/>
      <c r="C35" s="667" t="s">
        <v>691</v>
      </c>
      <c r="D35" s="668" t="s">
        <v>259</v>
      </c>
      <c r="E35" s="809" t="s">
        <v>650</v>
      </c>
      <c r="F35" s="669" t="s">
        <v>75</v>
      </c>
      <c r="G35" s="669">
        <v>2</v>
      </c>
      <c r="H35" s="655">
        <f>'3. BL Demand'!H35+'6. Preferred (Scenario Yr)'!H71</f>
        <v>0.44423175407067017</v>
      </c>
      <c r="I35" s="323">
        <f>'3. BL Demand'!I35+'6. Preferred (Scenario Yr)'!I71</f>
        <v>0.43633544964247079</v>
      </c>
      <c r="J35" s="323">
        <f>'3. BL Demand'!J35+'6. Preferred (Scenario Yr)'!J71</f>
        <v>0.42843861117701221</v>
      </c>
      <c r="K35" s="323">
        <f>'3. BL Demand'!K35+'6. Preferred (Scenario Yr)'!K71</f>
        <v>0.42054126999710228</v>
      </c>
      <c r="L35" s="458">
        <f>'3. BL Demand'!L35+'6. Preferred (Scenario Yr)'!L71</f>
        <v>0.41297864110661914</v>
      </c>
      <c r="M35" s="458">
        <f>'3. BL Demand'!M35+'6. Preferred (Scenario Yr)'!M71</f>
        <v>0.40555123892707395</v>
      </c>
      <c r="N35" s="458">
        <f>'3. BL Demand'!N35+'6. Preferred (Scenario Yr)'!N71</f>
        <v>0.39825622797908639</v>
      </c>
      <c r="O35" s="458">
        <f>'3. BL Demand'!O35+'6. Preferred (Scenario Yr)'!O71</f>
        <v>0.39109120319829355</v>
      </c>
      <c r="P35" s="458">
        <f>'3. BL Demand'!P35+'6. Preferred (Scenario Yr)'!P71</f>
        <v>0.38405354994932495</v>
      </c>
      <c r="Q35" s="458">
        <f>'3. BL Demand'!Q35+'6. Preferred (Scenario Yr)'!Q71</f>
        <v>-6.687673390124671E-2</v>
      </c>
      <c r="R35" s="458">
        <f>'3. BL Demand'!R35+'6. Preferred (Scenario Yr)'!R71</f>
        <v>-6.5730159527553955E-2</v>
      </c>
      <c r="S35" s="458">
        <f>'3. BL Demand'!S35+'6. Preferred (Scenario Yr)'!S71</f>
        <v>-6.4603894123953454E-2</v>
      </c>
      <c r="T35" s="458">
        <f>'3. BL Demand'!T35+'6. Preferred (Scenario Yr)'!T71</f>
        <v>-6.3498270960776759E-2</v>
      </c>
      <c r="U35" s="458">
        <f>'3. BL Demand'!U35+'6. Preferred (Scenario Yr)'!U71</f>
        <v>-6.241219488589872E-2</v>
      </c>
      <c r="V35" s="458">
        <f>'3. BL Demand'!V35+'6. Preferred (Scenario Yr)'!V71</f>
        <v>-6.1345342266641845E-2</v>
      </c>
      <c r="W35" s="458">
        <f>'3. BL Demand'!W35+'6. Preferred (Scenario Yr)'!W71</f>
        <v>-6.029939795396988E-2</v>
      </c>
      <c r="X35" s="458">
        <f>'3. BL Demand'!X35+'6. Preferred (Scenario Yr)'!X71</f>
        <v>-5.9271901931041426E-2</v>
      </c>
      <c r="Y35" s="458">
        <f>'3. BL Demand'!Y35+'6. Preferred (Scenario Yr)'!Y71</f>
        <v>-5.8263225460900459E-2</v>
      </c>
      <c r="Z35" s="458">
        <f>'3. BL Demand'!Z35+'6. Preferred (Scenario Yr)'!Z71</f>
        <v>-5.7273004579442843E-2</v>
      </c>
      <c r="AA35" s="458">
        <f>'3. BL Demand'!AA35+'6. Preferred (Scenario Yr)'!AA71</f>
        <v>-5.6300915881072111E-2</v>
      </c>
      <c r="AB35" s="458">
        <f>'3. BL Demand'!AB35+'6. Preferred (Scenario Yr)'!AB71</f>
        <v>-5.5345941125489961E-2</v>
      </c>
      <c r="AC35" s="458">
        <f>'3. BL Demand'!AC35+'6. Preferred (Scenario Yr)'!AC71</f>
        <v>-5.4408450903827843E-2</v>
      </c>
      <c r="AD35" s="458">
        <f>'3. BL Demand'!AD35+'6. Preferred (Scenario Yr)'!AD71</f>
        <v>-5.3488121722078619E-2</v>
      </c>
      <c r="AE35" s="458">
        <f>'3. BL Demand'!AE35+'6. Preferred (Scenario Yr)'!AE71</f>
        <v>-5.258393533111333E-2</v>
      </c>
      <c r="AF35" s="458">
        <f>'3. BL Demand'!AF35+'6. Preferred (Scenario Yr)'!AF71</f>
        <v>-5.1696303472287652E-2</v>
      </c>
      <c r="AG35" s="458">
        <f>'3. BL Demand'!AG35+'6. Preferred (Scenario Yr)'!AG71</f>
        <v>-5.0824902653030413E-2</v>
      </c>
      <c r="AH35" s="458">
        <f>'3. BL Demand'!AH35+'6. Preferred (Scenario Yr)'!AH71</f>
        <v>-4.9968755099452089E-2</v>
      </c>
      <c r="AI35" s="458">
        <f>'3. BL Demand'!AI35+'6. Preferred (Scenario Yr)'!AI71</f>
        <v>-4.9128313026639114E-2</v>
      </c>
      <c r="AJ35" s="670">
        <f>'3. BL Demand'!AJ35+'6. Preferred (Scenario Yr)'!AJ71</f>
        <v>-4.830255817777257E-2</v>
      </c>
    </row>
    <row r="36" spans="1:36" x14ac:dyDescent="0.2">
      <c r="A36" s="294"/>
      <c r="B36" s="952"/>
      <c r="C36" s="667" t="s">
        <v>692</v>
      </c>
      <c r="D36" s="668" t="s">
        <v>261</v>
      </c>
      <c r="E36" s="809" t="s">
        <v>650</v>
      </c>
      <c r="F36" s="669" t="s">
        <v>75</v>
      </c>
      <c r="G36" s="669">
        <v>2</v>
      </c>
      <c r="H36" s="655">
        <f>'3. BL Demand'!H36+'6. Preferred (Scenario Yr)'!H75</f>
        <v>6.6734678081666318E-2</v>
      </c>
      <c r="I36" s="323">
        <f>'3. BL Demand'!I36+'6. Preferred (Scenario Yr)'!I75</f>
        <v>6.6734678081666318E-2</v>
      </c>
      <c r="J36" s="323">
        <f>'3. BL Demand'!J36+'6. Preferred (Scenario Yr)'!J75</f>
        <v>6.6734678081666318E-2</v>
      </c>
      <c r="K36" s="323">
        <f>'3. BL Demand'!K36+'6. Preferred (Scenario Yr)'!K75</f>
        <v>6.6734678081666318E-2</v>
      </c>
      <c r="L36" s="458">
        <f>'3. BL Demand'!L36+'6. Preferred (Scenario Yr)'!L75</f>
        <v>6.6734678081666318E-2</v>
      </c>
      <c r="M36" s="458">
        <f>'3. BL Demand'!M36+'6. Preferred (Scenario Yr)'!M75</f>
        <v>6.6734678081666318E-2</v>
      </c>
      <c r="N36" s="458">
        <f>'3. BL Demand'!N36+'6. Preferred (Scenario Yr)'!N75</f>
        <v>6.6734678081666318E-2</v>
      </c>
      <c r="O36" s="458">
        <f>'3. BL Demand'!O36+'6. Preferred (Scenario Yr)'!O75</f>
        <v>6.6734678081666318E-2</v>
      </c>
      <c r="P36" s="458">
        <f>'3. BL Demand'!P36+'6. Preferred (Scenario Yr)'!P75</f>
        <v>6.6734678081666318E-2</v>
      </c>
      <c r="Q36" s="458">
        <f>'3. BL Demand'!Q36+'6. Preferred (Scenario Yr)'!Q75</f>
        <v>6.6734678081666318E-2</v>
      </c>
      <c r="R36" s="458">
        <f>'3. BL Demand'!R36+'6. Preferred (Scenario Yr)'!R75</f>
        <v>6.6734678081666318E-2</v>
      </c>
      <c r="S36" s="458">
        <f>'3. BL Demand'!S36+'6. Preferred (Scenario Yr)'!S75</f>
        <v>6.6734678081666318E-2</v>
      </c>
      <c r="T36" s="458">
        <f>'3. BL Demand'!T36+'6. Preferred (Scenario Yr)'!T75</f>
        <v>6.6734678081666318E-2</v>
      </c>
      <c r="U36" s="458">
        <f>'3. BL Demand'!U36+'6. Preferred (Scenario Yr)'!U75</f>
        <v>6.6734678081666318E-2</v>
      </c>
      <c r="V36" s="458">
        <f>'3. BL Demand'!V36+'6. Preferred (Scenario Yr)'!V75</f>
        <v>6.6734678081666318E-2</v>
      </c>
      <c r="W36" s="458">
        <f>'3. BL Demand'!W36+'6. Preferred (Scenario Yr)'!W75</f>
        <v>6.6734678081666318E-2</v>
      </c>
      <c r="X36" s="458">
        <f>'3. BL Demand'!X36+'6. Preferred (Scenario Yr)'!X75</f>
        <v>6.6734678081666318E-2</v>
      </c>
      <c r="Y36" s="458">
        <f>'3. BL Demand'!Y36+'6. Preferred (Scenario Yr)'!Y75</f>
        <v>6.6734678081666318E-2</v>
      </c>
      <c r="Z36" s="458">
        <f>'3. BL Demand'!Z36+'6. Preferred (Scenario Yr)'!Z75</f>
        <v>6.6734678081666318E-2</v>
      </c>
      <c r="AA36" s="458">
        <f>'3. BL Demand'!AA36+'6. Preferred (Scenario Yr)'!AA75</f>
        <v>6.6734678081666318E-2</v>
      </c>
      <c r="AB36" s="458">
        <f>'3. BL Demand'!AB36+'6. Preferred (Scenario Yr)'!AB75</f>
        <v>6.6734678081666318E-2</v>
      </c>
      <c r="AC36" s="458">
        <f>'3. BL Demand'!AC36+'6. Preferred (Scenario Yr)'!AC75</f>
        <v>6.6734678081666318E-2</v>
      </c>
      <c r="AD36" s="458">
        <f>'3. BL Demand'!AD36+'6. Preferred (Scenario Yr)'!AD75</f>
        <v>6.6734678081666318E-2</v>
      </c>
      <c r="AE36" s="458">
        <f>'3. BL Demand'!AE36+'6. Preferred (Scenario Yr)'!AE75</f>
        <v>6.6734678081666318E-2</v>
      </c>
      <c r="AF36" s="458">
        <f>'3. BL Demand'!AF36+'6. Preferred (Scenario Yr)'!AF75</f>
        <v>6.6734678081666318E-2</v>
      </c>
      <c r="AG36" s="458">
        <f>'3. BL Demand'!AG36+'6. Preferred (Scenario Yr)'!AG75</f>
        <v>6.6734678081666318E-2</v>
      </c>
      <c r="AH36" s="458">
        <f>'3. BL Demand'!AH36+'6. Preferred (Scenario Yr)'!AH75</f>
        <v>6.6734678081666318E-2</v>
      </c>
      <c r="AI36" s="458">
        <f>'3. BL Demand'!AI36+'6. Preferred (Scenario Yr)'!AI75</f>
        <v>6.6734678081666318E-2</v>
      </c>
      <c r="AJ36" s="670">
        <f>'3. BL Demand'!AJ36+'6. Preferred (Scenario Yr)'!AJ75</f>
        <v>6.6734678081666318E-2</v>
      </c>
    </row>
    <row r="37" spans="1:36" x14ac:dyDescent="0.2">
      <c r="A37" s="294"/>
      <c r="B37" s="952"/>
      <c r="C37" s="667" t="s">
        <v>693</v>
      </c>
      <c r="D37" s="668" t="s">
        <v>263</v>
      </c>
      <c r="E37" s="809" t="s">
        <v>650</v>
      </c>
      <c r="F37" s="669" t="s">
        <v>75</v>
      </c>
      <c r="G37" s="669">
        <v>2</v>
      </c>
      <c r="H37" s="655">
        <f>'3. BL Demand'!H37+'6. Preferred (Scenario Yr)'!H31</f>
        <v>4.344830663097885</v>
      </c>
      <c r="I37" s="323">
        <f>'3. BL Demand'!I37+'6. Preferred (Scenario Yr)'!I31</f>
        <v>4.3364776956023441</v>
      </c>
      <c r="J37" s="323">
        <f>'3. BL Demand'!J37+'6. Preferred (Scenario Yr)'!J31</f>
        <v>4.3382451485807856</v>
      </c>
      <c r="K37" s="323">
        <f>'3. BL Demand'!K37+'6. Preferred (Scenario Yr)'!K31</f>
        <v>4.210130812812416</v>
      </c>
      <c r="L37" s="458">
        <f>'3. BL Demand'!L37+'6. Preferred (Scenario Yr)'!L31</f>
        <v>4.2097620833163898</v>
      </c>
      <c r="M37" s="458">
        <f>'3. BL Demand'!M37+'6. Preferred (Scenario Yr)'!M31</f>
        <v>4.2109402135721945</v>
      </c>
      <c r="N37" s="458">
        <f>'3. BL Demand'!N37+'6. Preferred (Scenario Yr)'!N31</f>
        <v>4.2121058390331649</v>
      </c>
      <c r="O37" s="458">
        <f>'3. BL Demand'!O37+'6. Preferred (Scenario Yr)'!O31</f>
        <v>4.2132591868656775</v>
      </c>
      <c r="P37" s="458">
        <f>'3. BL Demand'!P37+'6. Preferred (Scenario Yr)'!P31</f>
        <v>4.2144005040307935</v>
      </c>
      <c r="Q37" s="458">
        <f>'3. BL Demand'!Q37+'6. Preferred (Scenario Yr)'!Q31</f>
        <v>4.0882994485977235</v>
      </c>
      <c r="R37" s="458">
        <f>'3. BL Demand'!R37+'6. Preferred (Scenario Yr)'!R31</f>
        <v>3.9738479224047758</v>
      </c>
      <c r="S37" s="458">
        <f>'3. BL Demand'!S37+'6. Preferred (Scenario Yr)'!S31</f>
        <v>3.8135799728727222</v>
      </c>
      <c r="T37" s="458">
        <f>'3. BL Demand'!T37+'6. Preferred (Scenario Yr)'!T31</f>
        <v>3.6533008681840053</v>
      </c>
      <c r="U37" s="458">
        <f>'3. BL Demand'!U37+'6. Preferred (Scenario Yr)'!U31</f>
        <v>3.4930108289098967</v>
      </c>
      <c r="V37" s="458">
        <f>'3. BL Demand'!V37+'6. Preferred (Scenario Yr)'!V31</f>
        <v>3.3569200333470008</v>
      </c>
      <c r="W37" s="458">
        <f>'3. BL Demand'!W37+'6. Preferred (Scenario Yr)'!W31</f>
        <v>3.2207917813591744</v>
      </c>
      <c r="X37" s="458">
        <f>'3. BL Demand'!X37+'6. Preferred (Scenario Yr)'!X31</f>
        <v>3.0846532045372008</v>
      </c>
      <c r="Y37" s="458">
        <f>'3. BL Demand'!Y37+'6. Preferred (Scenario Yr)'!Y31</f>
        <v>2.9485044827474804</v>
      </c>
      <c r="Z37" s="458">
        <f>'3. BL Demand'!Z37+'6. Preferred (Scenario Yr)'!Z31</f>
        <v>2.8123458186291406</v>
      </c>
      <c r="AA37" s="458">
        <f>'3. BL Demand'!AA37+'6. Preferred (Scenario Yr)'!AA31</f>
        <v>2.7356263921662114</v>
      </c>
      <c r="AB37" s="458">
        <f>'3. BL Demand'!AB37+'6. Preferred (Scenario Yr)'!AB31</f>
        <v>2.658922883225161</v>
      </c>
      <c r="AC37" s="458">
        <f>'3. BL Demand'!AC37+'6. Preferred (Scenario Yr)'!AC31</f>
        <v>2.5822099721746028</v>
      </c>
      <c r="AD37" s="458">
        <f>'3. BL Demand'!AD37+'6. Preferred (Scenario Yr)'!AD31</f>
        <v>2.505487839263139</v>
      </c>
      <c r="AE37" s="458">
        <f>'3. BL Demand'!AE37+'6. Preferred (Scenario Yr)'!AE31</f>
        <v>2.4287566648074774</v>
      </c>
      <c r="AF37" s="458">
        <f>'3. BL Demand'!AF37+'6. Preferred (Scenario Yr)'!AF31</f>
        <v>2.359763794554647</v>
      </c>
      <c r="AG37" s="458">
        <f>'3. BL Demand'!AG37+'6. Preferred (Scenario Yr)'!AG31</f>
        <v>2.2904052242270252</v>
      </c>
      <c r="AH37" s="458">
        <f>'3. BL Demand'!AH37+'6. Preferred (Scenario Yr)'!AH31</f>
        <v>2.2210381082959283</v>
      </c>
      <c r="AI37" s="458">
        <f>'3. BL Demand'!AI37+'6. Preferred (Scenario Yr)'!AI31</f>
        <v>2.1516625819311175</v>
      </c>
      <c r="AJ37" s="670">
        <f>'3. BL Demand'!AJ37+'6. Preferred (Scenario Yr)'!AJ31</f>
        <v>2.0822788257474159</v>
      </c>
    </row>
    <row r="38" spans="1:36" x14ac:dyDescent="0.2">
      <c r="A38" s="294"/>
      <c r="B38" s="952"/>
      <c r="C38" s="667" t="s">
        <v>89</v>
      </c>
      <c r="D38" s="668" t="s">
        <v>264</v>
      </c>
      <c r="E38" s="850" t="s">
        <v>694</v>
      </c>
      <c r="F38" s="669" t="s">
        <v>75</v>
      </c>
      <c r="G38" s="669">
        <v>2</v>
      </c>
      <c r="H38" s="655">
        <f>SUM(H32:H37)</f>
        <v>5.52</v>
      </c>
      <c r="I38" s="323">
        <f t="shared" ref="I38:AJ38" si="7">SUM(I32:I37)</f>
        <v>5.5104002428441001</v>
      </c>
      <c r="J38" s="323">
        <f t="shared" si="7"/>
        <v>5.5109208557205775</v>
      </c>
      <c r="K38" s="323">
        <f t="shared" si="7"/>
        <v>5.381559632367181</v>
      </c>
      <c r="L38" s="458">
        <f t="shared" si="7"/>
        <v>5.38</v>
      </c>
      <c r="M38" s="458">
        <f t="shared" si="7"/>
        <v>5.38</v>
      </c>
      <c r="N38" s="458">
        <f t="shared" si="7"/>
        <v>5.38</v>
      </c>
      <c r="O38" s="458">
        <f t="shared" si="7"/>
        <v>5.379999999999999</v>
      </c>
      <c r="P38" s="458">
        <f t="shared" si="7"/>
        <v>5.38</v>
      </c>
      <c r="Q38" s="458">
        <f t="shared" si="7"/>
        <v>5.2186000000000003</v>
      </c>
      <c r="R38" s="458">
        <f t="shared" si="7"/>
        <v>5.0572000000000008</v>
      </c>
      <c r="S38" s="458">
        <f t="shared" si="7"/>
        <v>4.8958000000000013</v>
      </c>
      <c r="T38" s="458">
        <f t="shared" si="7"/>
        <v>4.7344000000000017</v>
      </c>
      <c r="U38" s="458">
        <f t="shared" si="7"/>
        <v>4.5730000000000004</v>
      </c>
      <c r="V38" s="458">
        <f t="shared" si="7"/>
        <v>4.43581</v>
      </c>
      <c r="W38" s="458">
        <f t="shared" si="7"/>
        <v>4.2986199999999997</v>
      </c>
      <c r="X38" s="458">
        <f t="shared" si="7"/>
        <v>4.1614299999999993</v>
      </c>
      <c r="Y38" s="458">
        <f t="shared" si="7"/>
        <v>4.0242399999999989</v>
      </c>
      <c r="Z38" s="458">
        <f t="shared" si="7"/>
        <v>3.8870500000000003</v>
      </c>
      <c r="AA38" s="458">
        <f t="shared" si="7"/>
        <v>3.8093090000000003</v>
      </c>
      <c r="AB38" s="458">
        <f t="shared" si="7"/>
        <v>3.7315680000000002</v>
      </c>
      <c r="AC38" s="458">
        <f t="shared" si="7"/>
        <v>3.6538270000000006</v>
      </c>
      <c r="AD38" s="458">
        <f t="shared" si="7"/>
        <v>3.5760860000000001</v>
      </c>
      <c r="AE38" s="458">
        <f t="shared" si="7"/>
        <v>3.4983450000000005</v>
      </c>
      <c r="AF38" s="458">
        <f t="shared" si="7"/>
        <v>3.4283781000000007</v>
      </c>
      <c r="AG38" s="458">
        <f t="shared" si="7"/>
        <v>3.3584112000000008</v>
      </c>
      <c r="AH38" s="458">
        <f t="shared" si="7"/>
        <v>3.288444300000001</v>
      </c>
      <c r="AI38" s="458">
        <f t="shared" si="7"/>
        <v>3.2184774000000012</v>
      </c>
      <c r="AJ38" s="670">
        <f t="shared" si="7"/>
        <v>3.1485105000000004</v>
      </c>
    </row>
    <row r="39" spans="1:36" ht="15.75" thickBot="1" x14ac:dyDescent="0.25">
      <c r="A39" s="294"/>
      <c r="B39" s="953"/>
      <c r="C39" s="813" t="s">
        <v>695</v>
      </c>
      <c r="D39" s="825" t="s">
        <v>264</v>
      </c>
      <c r="E39" s="851" t="s">
        <v>696</v>
      </c>
      <c r="F39" s="815" t="s">
        <v>268</v>
      </c>
      <c r="G39" s="815">
        <v>2</v>
      </c>
      <c r="H39" s="664">
        <f>(H38*1000000)/(H53*1000)</f>
        <v>126.05857560604264</v>
      </c>
      <c r="I39" s="353">
        <f t="shared" ref="I39:AJ39" si="8">(I38*1000000)/(I53*1000)</f>
        <v>124.22702751554701</v>
      </c>
      <c r="J39" s="353">
        <f t="shared" si="8"/>
        <v>123.06505076314924</v>
      </c>
      <c r="K39" s="353">
        <f t="shared" si="8"/>
        <v>119.22726441014758</v>
      </c>
      <c r="L39" s="696">
        <f t="shared" si="8"/>
        <v>118.19626600327784</v>
      </c>
      <c r="M39" s="696">
        <f t="shared" si="8"/>
        <v>117.23446267170415</v>
      </c>
      <c r="N39" s="696">
        <f t="shared" si="8"/>
        <v>116.14587258881566</v>
      </c>
      <c r="O39" s="696">
        <f t="shared" si="8"/>
        <v>115.16110766728397</v>
      </c>
      <c r="P39" s="696">
        <f t="shared" si="8"/>
        <v>114.21696699458957</v>
      </c>
      <c r="Q39" s="696">
        <f t="shared" si="8"/>
        <v>109.88954122386626</v>
      </c>
      <c r="R39" s="696">
        <f t="shared" si="8"/>
        <v>105.69528017221629</v>
      </c>
      <c r="S39" s="696">
        <f t="shared" si="8"/>
        <v>101.60820758987951</v>
      </c>
      <c r="T39" s="696">
        <f t="shared" si="8"/>
        <v>97.684778254960676</v>
      </c>
      <c r="U39" s="696">
        <f t="shared" si="8"/>
        <v>93.875162690070781</v>
      </c>
      <c r="V39" s="696">
        <f t="shared" si="8"/>
        <v>90.894031883030834</v>
      </c>
      <c r="W39" s="696">
        <f t="shared" si="8"/>
        <v>87.450758767936676</v>
      </c>
      <c r="X39" s="696">
        <f t="shared" si="8"/>
        <v>84.056726851177302</v>
      </c>
      <c r="Y39" s="696">
        <f t="shared" si="8"/>
        <v>80.710866665473688</v>
      </c>
      <c r="Z39" s="696">
        <f t="shared" si="8"/>
        <v>77.412140111336512</v>
      </c>
      <c r="AA39" s="696">
        <f t="shared" si="8"/>
        <v>75.335239305748985</v>
      </c>
      <c r="AB39" s="696">
        <f t="shared" si="8"/>
        <v>73.287217328974862</v>
      </c>
      <c r="AC39" s="696">
        <f t="shared" si="8"/>
        <v>71.267464879901823</v>
      </c>
      <c r="AD39" s="696">
        <f t="shared" si="8"/>
        <v>69.275390001734138</v>
      </c>
      <c r="AE39" s="696">
        <f t="shared" si="8"/>
        <v>67.310417457632752</v>
      </c>
      <c r="AF39" s="696">
        <f t="shared" si="8"/>
        <v>65.520560833921735</v>
      </c>
      <c r="AG39" s="696">
        <f t="shared" si="8"/>
        <v>63.754719204390476</v>
      </c>
      <c r="AH39" s="696">
        <f t="shared" si="8"/>
        <v>62.012404186358161</v>
      </c>
      <c r="AI39" s="696">
        <f t="shared" si="8"/>
        <v>60.293140782789841</v>
      </c>
      <c r="AJ39" s="697">
        <f t="shared" si="8"/>
        <v>58.596466918800374</v>
      </c>
    </row>
    <row r="40" spans="1:36" ht="15" customHeight="1" x14ac:dyDescent="0.2">
      <c r="A40" s="295"/>
      <c r="B40" s="948" t="s">
        <v>269</v>
      </c>
      <c r="C40" s="768" t="s">
        <v>697</v>
      </c>
      <c r="D40" s="769" t="s">
        <v>698</v>
      </c>
      <c r="E40" s="854" t="s">
        <v>272</v>
      </c>
      <c r="F40" s="687" t="s">
        <v>273</v>
      </c>
      <c r="G40" s="687">
        <v>2</v>
      </c>
      <c r="H40" s="688">
        <v>2.2692600000000001</v>
      </c>
      <c r="I40" s="324">
        <v>2.2778806409142711</v>
      </c>
      <c r="J40" s="324">
        <v>2.2864995304336557</v>
      </c>
      <c r="K40" s="324">
        <v>2.2951166766896933</v>
      </c>
      <c r="L40" s="460">
        <v>2.3037320877439518</v>
      </c>
      <c r="M40" s="460">
        <v>2.3123457715889089</v>
      </c>
      <c r="N40" s="460">
        <v>2.3209577361488112</v>
      </c>
      <c r="O40" s="460">
        <v>2.3295679892805259</v>
      </c>
      <c r="P40" s="460">
        <v>2.3381765387743716</v>
      </c>
      <c r="Q40" s="460">
        <v>2.346783392354943</v>
      </c>
      <c r="R40" s="460">
        <v>2.3553885576819176</v>
      </c>
      <c r="S40" s="460">
        <v>2.3639920423508491</v>
      </c>
      <c r="T40" s="460">
        <v>2.3725938538939522</v>
      </c>
      <c r="U40" s="460">
        <v>2.3811939997808693</v>
      </c>
      <c r="V40" s="460">
        <v>2.389792487419431</v>
      </c>
      <c r="W40" s="460">
        <v>2.3983893241563967</v>
      </c>
      <c r="X40" s="460">
        <v>2.4069845172781941</v>
      </c>
      <c r="Y40" s="460">
        <v>2.4155780740116364</v>
      </c>
      <c r="Z40" s="460">
        <v>2.4241700015246352</v>
      </c>
      <c r="AA40" s="460">
        <v>2.432760306926899</v>
      </c>
      <c r="AB40" s="460">
        <v>2.4413489972706222</v>
      </c>
      <c r="AC40" s="460">
        <v>2.4499360795511627</v>
      </c>
      <c r="AD40" s="460">
        <v>2.4585215607077107</v>
      </c>
      <c r="AE40" s="460">
        <v>2.4671054476239442</v>
      </c>
      <c r="AF40" s="460">
        <v>2.4756877471286769</v>
      </c>
      <c r="AG40" s="460">
        <v>2.4842684659964958</v>
      </c>
      <c r="AH40" s="460">
        <v>2.4928476109483872</v>
      </c>
      <c r="AI40" s="460">
        <v>2.5014251886523566</v>
      </c>
      <c r="AJ40" s="461">
        <v>2.510001205724036</v>
      </c>
    </row>
    <row r="41" spans="1:36" x14ac:dyDescent="0.2">
      <c r="A41" s="295"/>
      <c r="B41" s="954"/>
      <c r="C41" s="770" t="s">
        <v>699</v>
      </c>
      <c r="D41" s="771" t="s">
        <v>700</v>
      </c>
      <c r="E41" s="686" t="s">
        <v>272</v>
      </c>
      <c r="F41" s="689" t="s">
        <v>273</v>
      </c>
      <c r="G41" s="689">
        <v>2</v>
      </c>
      <c r="H41" s="655">
        <v>7.5069999999999998E-2</v>
      </c>
      <c r="I41" s="756">
        <v>7.3831079968854338E-2</v>
      </c>
      <c r="J41" s="756">
        <v>7.2592159937708692E-2</v>
      </c>
      <c r="K41" s="756">
        <v>7.1353239906563032E-2</v>
      </c>
      <c r="L41" s="454">
        <v>7.0114319875417386E-2</v>
      </c>
      <c r="M41" s="454">
        <v>6.8875399844271726E-2</v>
      </c>
      <c r="N41" s="454">
        <v>6.7636479813126066E-2</v>
      </c>
      <c r="O41" s="454">
        <v>6.639755978198042E-2</v>
      </c>
      <c r="P41" s="454">
        <v>6.515863975083476E-2</v>
      </c>
      <c r="Q41" s="454">
        <v>6.3919719719689114E-2</v>
      </c>
      <c r="R41" s="454">
        <v>6.2680799688543468E-2</v>
      </c>
      <c r="S41" s="454">
        <v>6.1441879657397828E-2</v>
      </c>
      <c r="T41" s="454">
        <v>6.0202959626252182E-2</v>
      </c>
      <c r="U41" s="454">
        <v>5.8964039595106536E-2</v>
      </c>
      <c r="V41" s="454">
        <v>5.772511956396089E-2</v>
      </c>
      <c r="W41" s="454">
        <v>5.6486199532815244E-2</v>
      </c>
      <c r="X41" s="454">
        <v>5.5247279501669598E-2</v>
      </c>
      <c r="Y41" s="454">
        <v>5.4008359470523952E-2</v>
      </c>
      <c r="Z41" s="454">
        <v>5.2769439439378306E-2</v>
      </c>
      <c r="AA41" s="454">
        <v>5.153051940823266E-2</v>
      </c>
      <c r="AB41" s="454">
        <v>5.0291599377087007E-2</v>
      </c>
      <c r="AC41" s="454">
        <v>4.9052679345941361E-2</v>
      </c>
      <c r="AD41" s="454">
        <v>4.7813759314795715E-2</v>
      </c>
      <c r="AE41" s="454">
        <v>4.6574839283650069E-2</v>
      </c>
      <c r="AF41" s="454">
        <v>4.5335919252504422E-2</v>
      </c>
      <c r="AG41" s="454">
        <v>4.4096999221358776E-2</v>
      </c>
      <c r="AH41" s="454">
        <v>4.285807919021313E-2</v>
      </c>
      <c r="AI41" s="454">
        <v>4.1619159159067484E-2</v>
      </c>
      <c r="AJ41" s="462">
        <v>4.0380239127921838E-2</v>
      </c>
    </row>
    <row r="42" spans="1:36" x14ac:dyDescent="0.2">
      <c r="A42" s="217"/>
      <c r="B42" s="954"/>
      <c r="C42" s="770" t="s">
        <v>701</v>
      </c>
      <c r="D42" s="771" t="s">
        <v>277</v>
      </c>
      <c r="E42" s="686" t="s">
        <v>278</v>
      </c>
      <c r="F42" s="689" t="s">
        <v>273</v>
      </c>
      <c r="G42" s="689">
        <v>2</v>
      </c>
      <c r="H42" s="655">
        <v>0.55431000000000008</v>
      </c>
      <c r="I42" s="756">
        <v>0.55431000000000008</v>
      </c>
      <c r="J42" s="756">
        <v>0.55431000000000008</v>
      </c>
      <c r="K42" s="756">
        <v>0.55431000000000008</v>
      </c>
      <c r="L42" s="454">
        <v>0.55431000000000008</v>
      </c>
      <c r="M42" s="454">
        <v>0.55431000000000008</v>
      </c>
      <c r="N42" s="454">
        <v>0.55431000000000008</v>
      </c>
      <c r="O42" s="454">
        <v>0.55431000000000008</v>
      </c>
      <c r="P42" s="454">
        <v>0.55431000000000008</v>
      </c>
      <c r="Q42" s="454">
        <v>0.55431000000000008</v>
      </c>
      <c r="R42" s="454">
        <v>0.55431000000000008</v>
      </c>
      <c r="S42" s="454">
        <v>0.55431000000000008</v>
      </c>
      <c r="T42" s="454">
        <v>0.55431000000000008</v>
      </c>
      <c r="U42" s="454">
        <v>0.55431000000000008</v>
      </c>
      <c r="V42" s="454">
        <v>0.55431000000000008</v>
      </c>
      <c r="W42" s="454">
        <v>0.55431000000000008</v>
      </c>
      <c r="X42" s="454">
        <v>0.55431000000000008</v>
      </c>
      <c r="Y42" s="454">
        <v>0.55431000000000008</v>
      </c>
      <c r="Z42" s="454">
        <v>0.55431000000000008</v>
      </c>
      <c r="AA42" s="454">
        <v>0.55431000000000008</v>
      </c>
      <c r="AB42" s="454">
        <v>0.55431000000000008</v>
      </c>
      <c r="AC42" s="454">
        <v>0.55431000000000008</v>
      </c>
      <c r="AD42" s="454">
        <v>0.55431000000000008</v>
      </c>
      <c r="AE42" s="454">
        <v>0.55431000000000008</v>
      </c>
      <c r="AF42" s="454">
        <v>0.55431000000000008</v>
      </c>
      <c r="AG42" s="454">
        <v>0.55431000000000008</v>
      </c>
      <c r="AH42" s="454">
        <v>0.55431000000000008</v>
      </c>
      <c r="AI42" s="454">
        <v>0.55431000000000008</v>
      </c>
      <c r="AJ42" s="462">
        <v>0.55431000000000008</v>
      </c>
    </row>
    <row r="43" spans="1:36" ht="38.25" x14ac:dyDescent="0.25">
      <c r="A43" s="296"/>
      <c r="B43" s="954"/>
      <c r="C43" s="889" t="s">
        <v>702</v>
      </c>
      <c r="D43" s="890" t="s">
        <v>703</v>
      </c>
      <c r="E43" s="809" t="s">
        <v>704</v>
      </c>
      <c r="F43" s="891" t="s">
        <v>273</v>
      </c>
      <c r="G43" s="892">
        <v>2</v>
      </c>
      <c r="H43" s="655">
        <f>'3. BL Demand'!H43</f>
        <v>22.827201643835618</v>
      </c>
      <c r="I43" s="756">
        <f>H43+SUM(I44:I49)</f>
        <v>23.68119506363966</v>
      </c>
      <c r="J43" s="756">
        <f>I43+SUM(J44:J49)</f>
        <v>24.389493929192099</v>
      </c>
      <c r="K43" s="756">
        <f>J43+SUM(K44:K49)</f>
        <v>25.030810183962693</v>
      </c>
      <c r="L43" s="458">
        <f>K43+SUM(L44:L49)</f>
        <v>25.684394069307785</v>
      </c>
      <c r="M43" s="458">
        <f t="shared" ref="M43:AJ43" si="9">L43+SUM(M44:M49)</f>
        <v>26.325508944032528</v>
      </c>
      <c r="N43" s="458">
        <f t="shared" si="9"/>
        <v>27.017987942134127</v>
      </c>
      <c r="O43" s="458">
        <f t="shared" si="9"/>
        <v>27.671318634017734</v>
      </c>
      <c r="P43" s="458">
        <f t="shared" si="9"/>
        <v>28.309685643974479</v>
      </c>
      <c r="Q43" s="458">
        <f t="shared" si="9"/>
        <v>42.64709729713713</v>
      </c>
      <c r="R43" s="458">
        <f t="shared" si="9"/>
        <v>42.997205711776978</v>
      </c>
      <c r="S43" s="458">
        <f t="shared" si="9"/>
        <v>43.325976215339239</v>
      </c>
      <c r="T43" s="458">
        <f t="shared" si="9"/>
        <v>43.601595475346656</v>
      </c>
      <c r="U43" s="458">
        <f t="shared" si="9"/>
        <v>43.841767241604188</v>
      </c>
      <c r="V43" s="458">
        <f t="shared" si="9"/>
        <v>43.922771066047147</v>
      </c>
      <c r="W43" s="458">
        <f t="shared" si="9"/>
        <v>44.268167023534751</v>
      </c>
      <c r="X43" s="458">
        <f t="shared" si="9"/>
        <v>44.61346287369831</v>
      </c>
      <c r="Y43" s="458">
        <f t="shared" si="9"/>
        <v>44.958660994469795</v>
      </c>
      <c r="Z43" s="458">
        <f t="shared" si="9"/>
        <v>45.303763689059508</v>
      </c>
      <c r="AA43" s="458">
        <f t="shared" si="9"/>
        <v>45.648773188868155</v>
      </c>
      <c r="AB43" s="458">
        <f t="shared" si="9"/>
        <v>45.993691656263842</v>
      </c>
      <c r="AC43" s="458">
        <f t="shared" si="9"/>
        <v>46.338521187231166</v>
      </c>
      <c r="AD43" s="458">
        <f t="shared" si="9"/>
        <v>46.683263813899124</v>
      </c>
      <c r="AE43" s="458">
        <f t="shared" si="9"/>
        <v>47.027921506954641</v>
      </c>
      <c r="AF43" s="458">
        <f t="shared" si="9"/>
        <v>47.37249617794722</v>
      </c>
      <c r="AG43" s="458">
        <f t="shared" si="9"/>
        <v>47.716989681490716</v>
      </c>
      <c r="AH43" s="458">
        <f t="shared" si="9"/>
        <v>48.06140381736742</v>
      </c>
      <c r="AI43" s="458">
        <f t="shared" si="9"/>
        <v>48.405740332539608</v>
      </c>
      <c r="AJ43" s="670">
        <f t="shared" si="9"/>
        <v>48.750000923073188</v>
      </c>
    </row>
    <row r="44" spans="1:36" x14ac:dyDescent="0.2">
      <c r="A44" s="219"/>
      <c r="B44" s="954"/>
      <c r="C44" s="770" t="s">
        <v>705</v>
      </c>
      <c r="D44" s="893" t="s">
        <v>706</v>
      </c>
      <c r="E44" s="686" t="s">
        <v>284</v>
      </c>
      <c r="F44" s="689" t="s">
        <v>273</v>
      </c>
      <c r="G44" s="689">
        <v>2</v>
      </c>
      <c r="H44" s="655">
        <v>0.58491546954432871</v>
      </c>
      <c r="I44" s="756">
        <v>0.57939138396857404</v>
      </c>
      <c r="J44" s="756">
        <v>0.43371316728190706</v>
      </c>
      <c r="K44" s="756">
        <v>0.36680057679710831</v>
      </c>
      <c r="L44" s="454">
        <v>0.39052708582633888</v>
      </c>
      <c r="M44" s="454">
        <v>0.38311921198428306</v>
      </c>
      <c r="N44" s="454">
        <v>0.43934882483069393</v>
      </c>
      <c r="O44" s="454">
        <v>0.40508250672607027</v>
      </c>
      <c r="P44" s="454">
        <v>0.39487532169146655</v>
      </c>
      <c r="Q44" s="454">
        <v>0.39457611256263042</v>
      </c>
      <c r="R44" s="454">
        <v>0.35899175629248931</v>
      </c>
      <c r="S44" s="454">
        <v>0.3375572386210588</v>
      </c>
      <c r="T44" s="454">
        <v>0.28440715058681598</v>
      </c>
      <c r="U44" s="454">
        <v>0.24894332743293945</v>
      </c>
      <c r="V44" s="454">
        <v>9.0149114640413239E-2</v>
      </c>
      <c r="W44" s="454">
        <v>0.35366463755356564</v>
      </c>
      <c r="X44" s="454">
        <v>0.35343254330600393</v>
      </c>
      <c r="Y44" s="454">
        <v>0.35320596218481931</v>
      </c>
      <c r="Z44" s="454">
        <v>0.35298472095124817</v>
      </c>
      <c r="AA44" s="454">
        <v>0.35276865311809708</v>
      </c>
      <c r="AB44" s="454">
        <v>0.35255759863640468</v>
      </c>
      <c r="AC44" s="454">
        <v>0.35235140359896105</v>
      </c>
      <c r="AD44" s="454">
        <v>0.35214991995967465</v>
      </c>
      <c r="AE44" s="454">
        <v>0.35195300526775825</v>
      </c>
      <c r="AF44" s="454">
        <v>0.35176052241583056</v>
      </c>
      <c r="AG44" s="454">
        <v>0.35157233940117838</v>
      </c>
      <c r="AH44" s="454">
        <v>0.35138832909942719</v>
      </c>
      <c r="AI44" s="454">
        <v>0.35120836904977293</v>
      </c>
      <c r="AJ44" s="462">
        <v>0.35103234125115707</v>
      </c>
    </row>
    <row r="45" spans="1:36" x14ac:dyDescent="0.2">
      <c r="A45" s="219"/>
      <c r="B45" s="954"/>
      <c r="C45" s="770" t="s">
        <v>707</v>
      </c>
      <c r="D45" s="893" t="s">
        <v>286</v>
      </c>
      <c r="E45" s="686" t="s">
        <v>287</v>
      </c>
      <c r="F45" s="689" t="s">
        <v>273</v>
      </c>
      <c r="G45" s="689">
        <v>2</v>
      </c>
      <c r="H45" s="655">
        <v>0.38900000000000001</v>
      </c>
      <c r="I45" s="756">
        <v>0.2850890304694832</v>
      </c>
      <c r="J45" s="756">
        <v>0.28484493043903719</v>
      </c>
      <c r="K45" s="756">
        <v>0.28460525369128808</v>
      </c>
      <c r="L45" s="454">
        <v>0.27294011420768877</v>
      </c>
      <c r="M45" s="454">
        <v>0.26769942883457382</v>
      </c>
      <c r="N45" s="454">
        <v>0.26257245710700383</v>
      </c>
      <c r="O45" s="454">
        <v>0.25754805460636204</v>
      </c>
      <c r="P45" s="454">
        <v>0.25263114201015835</v>
      </c>
      <c r="Q45" s="454">
        <v>0.24780949431352384</v>
      </c>
      <c r="R45" s="454">
        <v>0</v>
      </c>
      <c r="S45" s="454">
        <v>0</v>
      </c>
      <c r="T45" s="454">
        <v>0</v>
      </c>
      <c r="U45" s="454">
        <v>0</v>
      </c>
      <c r="V45" s="454">
        <v>0</v>
      </c>
      <c r="W45" s="454">
        <v>0</v>
      </c>
      <c r="X45" s="454">
        <v>0</v>
      </c>
      <c r="Y45" s="454">
        <v>0</v>
      </c>
      <c r="Z45" s="454">
        <v>0</v>
      </c>
      <c r="AA45" s="454">
        <v>0</v>
      </c>
      <c r="AB45" s="454">
        <v>0</v>
      </c>
      <c r="AC45" s="454">
        <v>0</v>
      </c>
      <c r="AD45" s="454">
        <v>0</v>
      </c>
      <c r="AE45" s="454">
        <v>0</v>
      </c>
      <c r="AF45" s="454">
        <v>0</v>
      </c>
      <c r="AG45" s="454">
        <v>0</v>
      </c>
      <c r="AH45" s="454">
        <v>0</v>
      </c>
      <c r="AI45" s="454">
        <v>0</v>
      </c>
      <c r="AJ45" s="462">
        <v>0</v>
      </c>
    </row>
    <row r="46" spans="1:36" x14ac:dyDescent="0.2">
      <c r="A46" s="219"/>
      <c r="B46" s="954"/>
      <c r="C46" s="770" t="s">
        <v>708</v>
      </c>
      <c r="D46" s="771" t="s">
        <v>289</v>
      </c>
      <c r="E46" s="686" t="s">
        <v>290</v>
      </c>
      <c r="F46" s="689" t="s">
        <v>273</v>
      </c>
      <c r="G46" s="689">
        <v>2</v>
      </c>
      <c r="H46" s="655">
        <v>0</v>
      </c>
      <c r="I46" s="756">
        <v>0</v>
      </c>
      <c r="J46" s="756">
        <v>0</v>
      </c>
      <c r="K46" s="756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13.703995680019867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454">
        <v>0</v>
      </c>
      <c r="AF46" s="454">
        <v>0</v>
      </c>
      <c r="AG46" s="454">
        <v>0</v>
      </c>
      <c r="AH46" s="454">
        <v>0</v>
      </c>
      <c r="AI46" s="454">
        <v>0</v>
      </c>
      <c r="AJ46" s="462">
        <v>0</v>
      </c>
    </row>
    <row r="47" spans="1:36" x14ac:dyDescent="0.2">
      <c r="A47" s="219"/>
      <c r="B47" s="954"/>
      <c r="C47" s="770" t="s">
        <v>709</v>
      </c>
      <c r="D47" s="771" t="s">
        <v>292</v>
      </c>
      <c r="E47" s="686" t="s">
        <v>293</v>
      </c>
      <c r="F47" s="689" t="s">
        <v>273</v>
      </c>
      <c r="G47" s="689">
        <v>2</v>
      </c>
      <c r="H47" s="655">
        <v>0</v>
      </c>
      <c r="I47" s="756">
        <v>0</v>
      </c>
      <c r="J47" s="756">
        <v>0</v>
      </c>
      <c r="K47" s="756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54">
        <v>0</v>
      </c>
      <c r="AD47" s="454">
        <v>0</v>
      </c>
      <c r="AE47" s="454">
        <v>0</v>
      </c>
      <c r="AF47" s="454">
        <v>0</v>
      </c>
      <c r="AG47" s="454">
        <v>0</v>
      </c>
      <c r="AH47" s="454">
        <v>0</v>
      </c>
      <c r="AI47" s="454">
        <v>0</v>
      </c>
      <c r="AJ47" s="462">
        <v>0</v>
      </c>
    </row>
    <row r="48" spans="1:36" x14ac:dyDescent="0.2">
      <c r="A48" s="219"/>
      <c r="B48" s="954"/>
      <c r="C48" s="770" t="s">
        <v>710</v>
      </c>
      <c r="D48" s="771" t="s">
        <v>711</v>
      </c>
      <c r="E48" s="686" t="s">
        <v>296</v>
      </c>
      <c r="F48" s="689" t="s">
        <v>273</v>
      </c>
      <c r="G48" s="689">
        <v>2</v>
      </c>
      <c r="H48" s="655">
        <v>0</v>
      </c>
      <c r="I48" s="756">
        <v>0</v>
      </c>
      <c r="J48" s="756">
        <v>0</v>
      </c>
      <c r="K48" s="756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454">
        <v>0</v>
      </c>
      <c r="AF48" s="454">
        <v>0</v>
      </c>
      <c r="AG48" s="454">
        <v>0</v>
      </c>
      <c r="AH48" s="454">
        <v>0</v>
      </c>
      <c r="AI48" s="454">
        <v>0</v>
      </c>
      <c r="AJ48" s="462">
        <v>0</v>
      </c>
    </row>
    <row r="49" spans="1:36" x14ac:dyDescent="0.2">
      <c r="A49" s="219"/>
      <c r="B49" s="954"/>
      <c r="C49" s="770" t="s">
        <v>712</v>
      </c>
      <c r="D49" s="771" t="s">
        <v>298</v>
      </c>
      <c r="E49" s="686" t="s">
        <v>299</v>
      </c>
      <c r="F49" s="689" t="s">
        <v>273</v>
      </c>
      <c r="G49" s="689">
        <v>2</v>
      </c>
      <c r="H49" s="655">
        <v>0</v>
      </c>
      <c r="I49" s="756">
        <v>-1.0486994634014991E-2</v>
      </c>
      <c r="J49" s="756">
        <v>-1.025923216850424E-2</v>
      </c>
      <c r="K49" s="756">
        <v>-1.0089575717804109E-2</v>
      </c>
      <c r="L49" s="454">
        <v>-9.883314688933751E-3</v>
      </c>
      <c r="M49" s="454">
        <v>-9.7037660941132337E-3</v>
      </c>
      <c r="N49" s="454">
        <v>-9.4422838360987953E-3</v>
      </c>
      <c r="O49" s="454">
        <v>-9.2998694488269397E-3</v>
      </c>
      <c r="P49" s="454">
        <v>-9.1394537448795752E-3</v>
      </c>
      <c r="Q49" s="454">
        <v>-8.9696337333698469E-3</v>
      </c>
      <c r="R49" s="454">
        <v>-8.8833416526431386E-3</v>
      </c>
      <c r="S49" s="454">
        <v>-8.7867350587948756E-3</v>
      </c>
      <c r="T49" s="454">
        <v>-8.7878905794023018E-3</v>
      </c>
      <c r="U49" s="454">
        <v>-8.7715611754065319E-3</v>
      </c>
      <c r="V49" s="454">
        <v>-9.1452901974516856E-3</v>
      </c>
      <c r="W49" s="454">
        <v>-8.2686800659612352E-3</v>
      </c>
      <c r="X49" s="454">
        <v>-8.1366931424418001E-3</v>
      </c>
      <c r="Y49" s="454">
        <v>-8.0078414133313344E-3</v>
      </c>
      <c r="Z49" s="454">
        <v>-7.8820263615380099E-3</v>
      </c>
      <c r="AA49" s="454">
        <v>-7.7591533094528127E-3</v>
      </c>
      <c r="AB49" s="454">
        <v>-7.6391312407176884E-3</v>
      </c>
      <c r="AC49" s="454">
        <v>-7.5218726316379613E-3</v>
      </c>
      <c r="AD49" s="454">
        <v>-7.4072932917151777E-3</v>
      </c>
      <c r="AE49" s="454">
        <v>-7.2953122122380596E-3</v>
      </c>
      <c r="AF49" s="454">
        <v>-7.1858514232517341E-3</v>
      </c>
      <c r="AG49" s="454">
        <v>-7.0788358576828617E-3</v>
      </c>
      <c r="AH49" s="454">
        <v>-6.9741932227261718E-3</v>
      </c>
      <c r="AI49" s="454">
        <v>-6.8718538775829072E-3</v>
      </c>
      <c r="AJ49" s="462">
        <v>-6.7717507175802895E-3</v>
      </c>
    </row>
    <row r="50" spans="1:36" x14ac:dyDescent="0.2">
      <c r="A50" s="219"/>
      <c r="B50" s="954"/>
      <c r="C50" s="770" t="s">
        <v>713</v>
      </c>
      <c r="D50" s="771" t="s">
        <v>301</v>
      </c>
      <c r="E50" s="686" t="s">
        <v>278</v>
      </c>
      <c r="F50" s="689" t="s">
        <v>273</v>
      </c>
      <c r="G50" s="689">
        <v>2</v>
      </c>
      <c r="H50" s="655">
        <v>1.0924741095890413</v>
      </c>
      <c r="I50" s="756">
        <v>1.0924741095890413</v>
      </c>
      <c r="J50" s="756">
        <v>1.0924741095890413</v>
      </c>
      <c r="K50" s="756">
        <v>1.0924741095890413</v>
      </c>
      <c r="L50" s="454">
        <v>1.0924741095890413</v>
      </c>
      <c r="M50" s="454">
        <v>1.0924741095890413</v>
      </c>
      <c r="N50" s="454">
        <v>1.0924741095890413</v>
      </c>
      <c r="O50" s="454">
        <v>1.0924741095890413</v>
      </c>
      <c r="P50" s="454">
        <v>1.0924741095890413</v>
      </c>
      <c r="Q50" s="454">
        <v>1.8773953424657535</v>
      </c>
      <c r="R50" s="454">
        <v>1.8773953424657535</v>
      </c>
      <c r="S50" s="454">
        <v>1.8773953424657535</v>
      </c>
      <c r="T50" s="454">
        <v>1.8773953424657535</v>
      </c>
      <c r="U50" s="454">
        <v>1.8773953424657535</v>
      </c>
      <c r="V50" s="454">
        <v>1.8773953424657535</v>
      </c>
      <c r="W50" s="454">
        <v>1.8773953424657535</v>
      </c>
      <c r="X50" s="454">
        <v>1.8773953424657535</v>
      </c>
      <c r="Y50" s="454">
        <v>1.8773953424657535</v>
      </c>
      <c r="Z50" s="454">
        <v>1.8773953424657535</v>
      </c>
      <c r="AA50" s="454">
        <v>1.8773953424657535</v>
      </c>
      <c r="AB50" s="454">
        <v>1.8773953424657535</v>
      </c>
      <c r="AC50" s="454">
        <v>1.8773953424657535</v>
      </c>
      <c r="AD50" s="454">
        <v>1.8773953424657535</v>
      </c>
      <c r="AE50" s="454">
        <v>1.8773953424657535</v>
      </c>
      <c r="AF50" s="454">
        <v>1.8773953424657535</v>
      </c>
      <c r="AG50" s="454">
        <v>1.8773953424657535</v>
      </c>
      <c r="AH50" s="454">
        <v>1.8773953424657535</v>
      </c>
      <c r="AI50" s="454">
        <v>1.8773953424657535</v>
      </c>
      <c r="AJ50" s="462">
        <v>1.8773953424657535</v>
      </c>
    </row>
    <row r="51" spans="1:36" x14ac:dyDescent="0.2">
      <c r="A51" s="219"/>
      <c r="B51" s="954"/>
      <c r="C51" s="770" t="s">
        <v>714</v>
      </c>
      <c r="D51" s="771" t="s">
        <v>303</v>
      </c>
      <c r="E51" s="686" t="s">
        <v>304</v>
      </c>
      <c r="F51" s="689" t="s">
        <v>273</v>
      </c>
      <c r="G51" s="689">
        <v>2</v>
      </c>
      <c r="H51" s="655">
        <v>16.185929863013701</v>
      </c>
      <c r="I51" s="756">
        <v>15.892886825117307</v>
      </c>
      <c r="J51" s="756">
        <v>15.600260636871791</v>
      </c>
      <c r="K51" s="756">
        <v>15.308002803676603</v>
      </c>
      <c r="L51" s="454">
        <v>15.027566551520746</v>
      </c>
      <c r="M51" s="454">
        <v>14.752507165875381</v>
      </c>
      <c r="N51" s="454">
        <v>14.482773076825151</v>
      </c>
      <c r="O51" s="454">
        <v>14.218171406454998</v>
      </c>
      <c r="P51" s="454">
        <v>13.958608318210327</v>
      </c>
      <c r="Q51" s="454">
        <v>0</v>
      </c>
      <c r="R51" s="454">
        <v>0</v>
      </c>
      <c r="S51" s="454">
        <v>0</v>
      </c>
      <c r="T51" s="454">
        <v>0</v>
      </c>
      <c r="U51" s="454">
        <v>0</v>
      </c>
      <c r="V51" s="454">
        <v>0</v>
      </c>
      <c r="W51" s="454">
        <v>0</v>
      </c>
      <c r="X51" s="454">
        <v>0</v>
      </c>
      <c r="Y51" s="454">
        <v>0</v>
      </c>
      <c r="Z51" s="454">
        <v>0</v>
      </c>
      <c r="AA51" s="454">
        <v>0</v>
      </c>
      <c r="AB51" s="454">
        <v>0</v>
      </c>
      <c r="AC51" s="454">
        <v>0</v>
      </c>
      <c r="AD51" s="454">
        <v>0</v>
      </c>
      <c r="AE51" s="454">
        <v>0</v>
      </c>
      <c r="AF51" s="454">
        <v>0</v>
      </c>
      <c r="AG51" s="454">
        <v>0</v>
      </c>
      <c r="AH51" s="454">
        <v>0</v>
      </c>
      <c r="AI51" s="454">
        <v>0</v>
      </c>
      <c r="AJ51" s="462">
        <v>0</v>
      </c>
    </row>
    <row r="52" spans="1:36" x14ac:dyDescent="0.2">
      <c r="A52" s="219"/>
      <c r="B52" s="954"/>
      <c r="C52" s="770" t="s">
        <v>715</v>
      </c>
      <c r="D52" s="771" t="s">
        <v>306</v>
      </c>
      <c r="E52" s="686" t="s">
        <v>278</v>
      </c>
      <c r="F52" s="689" t="s">
        <v>273</v>
      </c>
      <c r="G52" s="689">
        <v>2</v>
      </c>
      <c r="H52" s="655">
        <v>0.78492123287671223</v>
      </c>
      <c r="I52" s="756">
        <v>0.78492123287671223</v>
      </c>
      <c r="J52" s="756">
        <v>0.78492123287671223</v>
      </c>
      <c r="K52" s="756">
        <v>0.78492123287671223</v>
      </c>
      <c r="L52" s="454">
        <v>0.78492123287671223</v>
      </c>
      <c r="M52" s="454">
        <v>0.78492123287671223</v>
      </c>
      <c r="N52" s="454">
        <v>0.78492123287671223</v>
      </c>
      <c r="O52" s="454">
        <v>0.78492123287671223</v>
      </c>
      <c r="P52" s="454">
        <v>0.78492123287671223</v>
      </c>
      <c r="Q52" s="454">
        <v>0</v>
      </c>
      <c r="R52" s="454">
        <v>0</v>
      </c>
      <c r="S52" s="454">
        <v>0</v>
      </c>
      <c r="T52" s="454">
        <v>0</v>
      </c>
      <c r="U52" s="454">
        <v>0</v>
      </c>
      <c r="V52" s="454">
        <v>0</v>
      </c>
      <c r="W52" s="454">
        <v>0</v>
      </c>
      <c r="X52" s="454">
        <v>0</v>
      </c>
      <c r="Y52" s="454">
        <v>0</v>
      </c>
      <c r="Z52" s="454">
        <v>0</v>
      </c>
      <c r="AA52" s="454">
        <v>0</v>
      </c>
      <c r="AB52" s="454">
        <v>0</v>
      </c>
      <c r="AC52" s="454">
        <v>0</v>
      </c>
      <c r="AD52" s="454">
        <v>0</v>
      </c>
      <c r="AE52" s="454">
        <v>0</v>
      </c>
      <c r="AF52" s="454">
        <v>0</v>
      </c>
      <c r="AG52" s="454">
        <v>0</v>
      </c>
      <c r="AH52" s="454">
        <v>0</v>
      </c>
      <c r="AI52" s="454">
        <v>0</v>
      </c>
      <c r="AJ52" s="462">
        <v>0</v>
      </c>
    </row>
    <row r="53" spans="1:36" ht="15.75" thickBot="1" x14ac:dyDescent="0.25">
      <c r="A53" s="219"/>
      <c r="B53" s="955"/>
      <c r="C53" s="694" t="s">
        <v>716</v>
      </c>
      <c r="D53" s="856" t="s">
        <v>308</v>
      </c>
      <c r="E53" s="695" t="s">
        <v>717</v>
      </c>
      <c r="F53" s="857" t="s">
        <v>273</v>
      </c>
      <c r="G53" s="857">
        <v>2</v>
      </c>
      <c r="H53" s="664">
        <f>H40+H41+H42+H43+H50+H51+H52</f>
        <v>43.789166849315073</v>
      </c>
      <c r="I53" s="757">
        <f t="shared" ref="I53:AJ53" si="10">I40+I41+I42+I43+I50+I51+I52</f>
        <v>44.357498952105843</v>
      </c>
      <c r="J53" s="757">
        <f t="shared" si="10"/>
        <v>44.780551598901013</v>
      </c>
      <c r="K53" s="757">
        <f t="shared" si="10"/>
        <v>45.136988246701307</v>
      </c>
      <c r="L53" s="696">
        <f t="shared" si="10"/>
        <v>45.51751237091365</v>
      </c>
      <c r="M53" s="696">
        <f t="shared" si="10"/>
        <v>45.890942623806843</v>
      </c>
      <c r="N53" s="696">
        <f t="shared" si="10"/>
        <v>46.321060577386973</v>
      </c>
      <c r="O53" s="696">
        <f t="shared" si="10"/>
        <v>46.717160932000994</v>
      </c>
      <c r="P53" s="696">
        <f t="shared" si="10"/>
        <v>47.103334483175772</v>
      </c>
      <c r="Q53" s="696">
        <f t="shared" si="10"/>
        <v>47.489505751677513</v>
      </c>
      <c r="R53" s="696">
        <f t="shared" si="10"/>
        <v>47.846980411613195</v>
      </c>
      <c r="S53" s="696">
        <f t="shared" si="10"/>
        <v>48.183115479813239</v>
      </c>
      <c r="T53" s="696">
        <f t="shared" si="10"/>
        <v>48.466097631332616</v>
      </c>
      <c r="U53" s="696">
        <f t="shared" si="10"/>
        <v>48.713630623445916</v>
      </c>
      <c r="V53" s="696">
        <f t="shared" si="10"/>
        <v>48.801994015496291</v>
      </c>
      <c r="W53" s="696">
        <f t="shared" si="10"/>
        <v>49.154747889689716</v>
      </c>
      <c r="X53" s="696">
        <f t="shared" si="10"/>
        <v>49.507400012943926</v>
      </c>
      <c r="Y53" s="696">
        <f t="shared" si="10"/>
        <v>49.859952770417706</v>
      </c>
      <c r="Z53" s="696">
        <f t="shared" si="10"/>
        <v>50.212408472489273</v>
      </c>
      <c r="AA53" s="696">
        <f t="shared" si="10"/>
        <v>50.564769357669043</v>
      </c>
      <c r="AB53" s="696">
        <f t="shared" si="10"/>
        <v>50.917037595377302</v>
      </c>
      <c r="AC53" s="696">
        <f t="shared" si="10"/>
        <v>51.269215288594026</v>
      </c>
      <c r="AD53" s="696">
        <f t="shared" si="10"/>
        <v>51.621304476387387</v>
      </c>
      <c r="AE53" s="696">
        <f t="shared" si="10"/>
        <v>51.973307136327989</v>
      </c>
      <c r="AF53" s="696">
        <f t="shared" si="10"/>
        <v>52.325225186794157</v>
      </c>
      <c r="AG53" s="696">
        <f t="shared" si="10"/>
        <v>52.677060489174323</v>
      </c>
      <c r="AH53" s="696">
        <f t="shared" si="10"/>
        <v>53.028814849971774</v>
      </c>
      <c r="AI53" s="696">
        <f t="shared" si="10"/>
        <v>53.380490022816787</v>
      </c>
      <c r="AJ53" s="697">
        <f t="shared" si="10"/>
        <v>53.7320877103909</v>
      </c>
    </row>
    <row r="54" spans="1:36" ht="15.75" customHeight="1" x14ac:dyDescent="0.2">
      <c r="A54" s="219"/>
      <c r="B54" s="951" t="s">
        <v>310</v>
      </c>
      <c r="C54" s="768" t="s">
        <v>718</v>
      </c>
      <c r="D54" s="894" t="s">
        <v>312</v>
      </c>
      <c r="E54" s="854" t="s">
        <v>304</v>
      </c>
      <c r="F54" s="687" t="s">
        <v>273</v>
      </c>
      <c r="G54" s="687">
        <v>2</v>
      </c>
      <c r="H54" s="688">
        <v>2.492</v>
      </c>
      <c r="I54" s="760">
        <v>2.492</v>
      </c>
      <c r="J54" s="760">
        <v>2.492</v>
      </c>
      <c r="K54" s="760">
        <v>2.492</v>
      </c>
      <c r="L54" s="460">
        <v>2.492</v>
      </c>
      <c r="M54" s="460">
        <v>2.492</v>
      </c>
      <c r="N54" s="460">
        <v>2.492</v>
      </c>
      <c r="O54" s="460">
        <v>2.492</v>
      </c>
      <c r="P54" s="460">
        <v>2.492</v>
      </c>
      <c r="Q54" s="460">
        <v>2.492</v>
      </c>
      <c r="R54" s="460">
        <v>2.492</v>
      </c>
      <c r="S54" s="460">
        <v>2.492</v>
      </c>
      <c r="T54" s="460">
        <v>2.492</v>
      </c>
      <c r="U54" s="460">
        <v>2.492</v>
      </c>
      <c r="V54" s="460">
        <v>2.492</v>
      </c>
      <c r="W54" s="460">
        <v>2.492</v>
      </c>
      <c r="X54" s="460">
        <v>2.492</v>
      </c>
      <c r="Y54" s="460">
        <v>2.492</v>
      </c>
      <c r="Z54" s="460">
        <v>2.492</v>
      </c>
      <c r="AA54" s="460">
        <v>2.492</v>
      </c>
      <c r="AB54" s="460">
        <v>2.492</v>
      </c>
      <c r="AC54" s="460">
        <v>2.492</v>
      </c>
      <c r="AD54" s="460">
        <v>2.492</v>
      </c>
      <c r="AE54" s="460">
        <v>2.492</v>
      </c>
      <c r="AF54" s="460">
        <v>2.492</v>
      </c>
      <c r="AG54" s="460">
        <v>2.492</v>
      </c>
      <c r="AH54" s="460">
        <v>2.492</v>
      </c>
      <c r="AI54" s="460">
        <v>2.492</v>
      </c>
      <c r="AJ54" s="461">
        <v>2.492</v>
      </c>
    </row>
    <row r="55" spans="1:36" x14ac:dyDescent="0.2">
      <c r="A55" s="219"/>
      <c r="B55" s="954"/>
      <c r="C55" s="770" t="s">
        <v>719</v>
      </c>
      <c r="D55" s="895" t="s">
        <v>314</v>
      </c>
      <c r="E55" s="686" t="s">
        <v>304</v>
      </c>
      <c r="F55" s="689" t="s">
        <v>273</v>
      </c>
      <c r="G55" s="689">
        <v>2</v>
      </c>
      <c r="H55" s="655">
        <v>0</v>
      </c>
      <c r="I55" s="756">
        <v>0</v>
      </c>
      <c r="J55" s="756">
        <v>0</v>
      </c>
      <c r="K55" s="756">
        <v>0</v>
      </c>
      <c r="L55" s="454">
        <v>0</v>
      </c>
      <c r="M55" s="454">
        <v>0</v>
      </c>
      <c r="N55" s="454">
        <v>0</v>
      </c>
      <c r="O55" s="454">
        <v>0</v>
      </c>
      <c r="P55" s="454">
        <v>0</v>
      </c>
      <c r="Q55" s="454">
        <v>0</v>
      </c>
      <c r="R55" s="454">
        <v>0</v>
      </c>
      <c r="S55" s="454">
        <v>0</v>
      </c>
      <c r="T55" s="454">
        <v>0</v>
      </c>
      <c r="U55" s="454">
        <v>0</v>
      </c>
      <c r="V55" s="454">
        <v>0</v>
      </c>
      <c r="W55" s="454">
        <v>0</v>
      </c>
      <c r="X55" s="454">
        <v>0</v>
      </c>
      <c r="Y55" s="454">
        <v>0</v>
      </c>
      <c r="Z55" s="454">
        <v>0</v>
      </c>
      <c r="AA55" s="454">
        <v>0</v>
      </c>
      <c r="AB55" s="454">
        <v>0</v>
      </c>
      <c r="AC55" s="454">
        <v>0</v>
      </c>
      <c r="AD55" s="454">
        <v>0</v>
      </c>
      <c r="AE55" s="454">
        <v>0</v>
      </c>
      <c r="AF55" s="454">
        <v>0</v>
      </c>
      <c r="AG55" s="454">
        <v>0</v>
      </c>
      <c r="AH55" s="454">
        <v>0</v>
      </c>
      <c r="AI55" s="454">
        <v>0</v>
      </c>
      <c r="AJ55" s="462">
        <v>0</v>
      </c>
    </row>
    <row r="56" spans="1:36" x14ac:dyDescent="0.2">
      <c r="A56" s="191"/>
      <c r="B56" s="954"/>
      <c r="C56" s="770" t="s">
        <v>720</v>
      </c>
      <c r="D56" s="895" t="s">
        <v>316</v>
      </c>
      <c r="E56" s="686" t="s">
        <v>304</v>
      </c>
      <c r="F56" s="689" t="s">
        <v>273</v>
      </c>
      <c r="G56" s="689">
        <v>2</v>
      </c>
      <c r="H56" s="655">
        <v>51.642576515896387</v>
      </c>
      <c r="I56" s="756">
        <v>53.090729722689204</v>
      </c>
      <c r="J56" s="756">
        <v>54.33200620312266</v>
      </c>
      <c r="K56" s="756">
        <v>55.536340594855808</v>
      </c>
      <c r="L56" s="454">
        <v>56.693739307549983</v>
      </c>
      <c r="M56" s="454">
        <v>57.826809616267923</v>
      </c>
      <c r="N56" s="454">
        <v>58.988886585806441</v>
      </c>
      <c r="O56" s="454">
        <v>60.097125403873022</v>
      </c>
      <c r="P56" s="454">
        <v>61.177697047381606</v>
      </c>
      <c r="Q56" s="454">
        <v>96.080592557833867</v>
      </c>
      <c r="R56" s="454">
        <v>96.359347789196661</v>
      </c>
      <c r="S56" s="454">
        <v>96.638780073837623</v>
      </c>
      <c r="T56" s="454">
        <v>96.985383672440008</v>
      </c>
      <c r="U56" s="454">
        <v>97.267676745580133</v>
      </c>
      <c r="V56" s="454">
        <v>97.539794947624841</v>
      </c>
      <c r="W56" s="454">
        <v>97.812523451215966</v>
      </c>
      <c r="X56" s="454">
        <v>98.017661058532482</v>
      </c>
      <c r="Y56" s="454">
        <v>98.290875896168529</v>
      </c>
      <c r="Z56" s="454">
        <v>98.502116518950046</v>
      </c>
      <c r="AA56" s="454">
        <v>98.706243314330194</v>
      </c>
      <c r="AB56" s="454">
        <v>98.97941047215788</v>
      </c>
      <c r="AC56" s="454">
        <v>99.187056037392054</v>
      </c>
      <c r="AD56" s="454">
        <v>99.395960349565854</v>
      </c>
      <c r="AE56" s="454">
        <v>99.6152016441835</v>
      </c>
      <c r="AF56" s="454">
        <v>99.8441791556601</v>
      </c>
      <c r="AG56" s="454">
        <v>100.07253682962848</v>
      </c>
      <c r="AH56" s="454">
        <v>100.29217863463603</v>
      </c>
      <c r="AI56" s="454">
        <v>100.51284078754163</v>
      </c>
      <c r="AJ56" s="462">
        <v>100.73404649026202</v>
      </c>
    </row>
    <row r="57" spans="1:36" x14ac:dyDescent="0.2">
      <c r="A57" s="191"/>
      <c r="B57" s="954"/>
      <c r="C57" s="770" t="s">
        <v>721</v>
      </c>
      <c r="D57" s="771" t="s">
        <v>318</v>
      </c>
      <c r="E57" s="686" t="s">
        <v>304</v>
      </c>
      <c r="F57" s="689" t="s">
        <v>273</v>
      </c>
      <c r="G57" s="689">
        <v>2</v>
      </c>
      <c r="H57" s="655">
        <v>41.199956291415653</v>
      </c>
      <c r="I57" s="756">
        <v>40.165930827768179</v>
      </c>
      <c r="J57" s="756">
        <v>39.26702397895825</v>
      </c>
      <c r="K57" s="756">
        <v>38.472564291468274</v>
      </c>
      <c r="L57" s="454">
        <v>37.661597530066516</v>
      </c>
      <c r="M57" s="454">
        <v>36.87845887057167</v>
      </c>
      <c r="N57" s="454">
        <v>36.064463573693466</v>
      </c>
      <c r="O57" s="454">
        <v>35.298336916285493</v>
      </c>
      <c r="P57" s="454">
        <v>34.559143164387422</v>
      </c>
      <c r="Q57" s="454">
        <v>0</v>
      </c>
      <c r="R57" s="454">
        <v>0</v>
      </c>
      <c r="S57" s="454">
        <v>0</v>
      </c>
      <c r="T57" s="454">
        <v>0</v>
      </c>
      <c r="U57" s="454">
        <v>0</v>
      </c>
      <c r="V57" s="454">
        <v>0</v>
      </c>
      <c r="W57" s="454">
        <v>0</v>
      </c>
      <c r="X57" s="454">
        <v>0</v>
      </c>
      <c r="Y57" s="454">
        <v>0</v>
      </c>
      <c r="Z57" s="454">
        <v>0</v>
      </c>
      <c r="AA57" s="454">
        <v>0</v>
      </c>
      <c r="AB57" s="454">
        <v>0</v>
      </c>
      <c r="AC57" s="454">
        <v>0</v>
      </c>
      <c r="AD57" s="454">
        <v>0</v>
      </c>
      <c r="AE57" s="454">
        <v>0</v>
      </c>
      <c r="AF57" s="454">
        <v>0</v>
      </c>
      <c r="AG57" s="454">
        <v>0</v>
      </c>
      <c r="AH57" s="454">
        <v>0</v>
      </c>
      <c r="AI57" s="454">
        <v>0</v>
      </c>
      <c r="AJ57" s="462">
        <v>0</v>
      </c>
    </row>
    <row r="58" spans="1:36" ht="15.75" thickBot="1" x14ac:dyDescent="0.25">
      <c r="A58" s="191"/>
      <c r="B58" s="955"/>
      <c r="C58" s="692" t="s">
        <v>722</v>
      </c>
      <c r="D58" s="705" t="s">
        <v>320</v>
      </c>
      <c r="E58" s="693" t="s">
        <v>723</v>
      </c>
      <c r="F58" s="707" t="s">
        <v>273</v>
      </c>
      <c r="G58" s="707">
        <v>2</v>
      </c>
      <c r="H58" s="681">
        <f t="shared" ref="H58:AJ58" si="11">H56+H57+H54+H55</f>
        <v>95.334532807312044</v>
      </c>
      <c r="I58" s="759">
        <f t="shared" si="11"/>
        <v>95.748660550457387</v>
      </c>
      <c r="J58" s="759">
        <f t="shared" si="11"/>
        <v>96.091030182080914</v>
      </c>
      <c r="K58" s="759">
        <f t="shared" si="11"/>
        <v>96.500904886324079</v>
      </c>
      <c r="L58" s="464">
        <f t="shared" si="11"/>
        <v>96.84733683761651</v>
      </c>
      <c r="M58" s="464">
        <f t="shared" si="11"/>
        <v>97.197268486839604</v>
      </c>
      <c r="N58" s="464">
        <f t="shared" si="11"/>
        <v>97.545350159499904</v>
      </c>
      <c r="O58" s="464">
        <f t="shared" si="11"/>
        <v>97.887462320158519</v>
      </c>
      <c r="P58" s="464">
        <f t="shared" si="11"/>
        <v>98.228840211769025</v>
      </c>
      <c r="Q58" s="464">
        <f t="shared" si="11"/>
        <v>98.572592557833872</v>
      </c>
      <c r="R58" s="464">
        <f t="shared" si="11"/>
        <v>98.851347789196666</v>
      </c>
      <c r="S58" s="464">
        <f t="shared" si="11"/>
        <v>99.130780073837627</v>
      </c>
      <c r="T58" s="464">
        <f t="shared" si="11"/>
        <v>99.477383672440013</v>
      </c>
      <c r="U58" s="464">
        <f t="shared" si="11"/>
        <v>99.759676745580137</v>
      </c>
      <c r="V58" s="464">
        <f t="shared" si="11"/>
        <v>100.03179494762485</v>
      </c>
      <c r="W58" s="464">
        <f t="shared" si="11"/>
        <v>100.30452345121597</v>
      </c>
      <c r="X58" s="464">
        <f t="shared" si="11"/>
        <v>100.50966105853249</v>
      </c>
      <c r="Y58" s="464">
        <f t="shared" si="11"/>
        <v>100.78287589616853</v>
      </c>
      <c r="Z58" s="464">
        <f t="shared" si="11"/>
        <v>100.99411651895005</v>
      </c>
      <c r="AA58" s="464">
        <f t="shared" si="11"/>
        <v>101.1982433143302</v>
      </c>
      <c r="AB58" s="464">
        <f t="shared" si="11"/>
        <v>101.47141047215788</v>
      </c>
      <c r="AC58" s="464">
        <f t="shared" si="11"/>
        <v>101.67905603739206</v>
      </c>
      <c r="AD58" s="464">
        <f t="shared" si="11"/>
        <v>101.88796034956586</v>
      </c>
      <c r="AE58" s="464">
        <f t="shared" si="11"/>
        <v>102.1072016441835</v>
      </c>
      <c r="AF58" s="464">
        <f t="shared" si="11"/>
        <v>102.3361791556601</v>
      </c>
      <c r="AG58" s="464">
        <f t="shared" si="11"/>
        <v>102.56453682962848</v>
      </c>
      <c r="AH58" s="464">
        <f t="shared" si="11"/>
        <v>102.78417863463604</v>
      </c>
      <c r="AI58" s="464">
        <f t="shared" si="11"/>
        <v>103.00484078754164</v>
      </c>
      <c r="AJ58" s="459">
        <f t="shared" si="11"/>
        <v>103.22604649026202</v>
      </c>
    </row>
    <row r="59" spans="1:36" ht="25.5" customHeight="1" x14ac:dyDescent="0.2">
      <c r="A59" s="191"/>
      <c r="B59" s="951" t="s">
        <v>322</v>
      </c>
      <c r="C59" s="858" t="s">
        <v>724</v>
      </c>
      <c r="D59" s="896" t="s">
        <v>324</v>
      </c>
      <c r="E59" s="841" t="s">
        <v>725</v>
      </c>
      <c r="F59" s="700" t="s">
        <v>326</v>
      </c>
      <c r="G59" s="701">
        <v>1</v>
      </c>
      <c r="H59" s="842">
        <f>H56/H43</f>
        <v>2.2623262072003567</v>
      </c>
      <c r="I59" s="843">
        <f t="shared" ref="I59:AJ59" si="12">I56/I43</f>
        <v>2.24189402519661</v>
      </c>
      <c r="J59" s="843">
        <f t="shared" si="12"/>
        <v>2.2276807530676961</v>
      </c>
      <c r="K59" s="843">
        <f t="shared" si="12"/>
        <v>2.2187192578543899</v>
      </c>
      <c r="L59" s="844">
        <f t="shared" si="12"/>
        <v>2.2073224369072268</v>
      </c>
      <c r="M59" s="844">
        <f t="shared" si="12"/>
        <v>2.1966074706934058</v>
      </c>
      <c r="N59" s="844">
        <f t="shared" si="12"/>
        <v>2.1833190062911458</v>
      </c>
      <c r="O59" s="844">
        <f t="shared" si="12"/>
        <v>2.1718200783533543</v>
      </c>
      <c r="P59" s="844">
        <f t="shared" si="12"/>
        <v>2.1610164738937274</v>
      </c>
      <c r="Q59" s="844">
        <f t="shared" si="12"/>
        <v>2.2529222068364239</v>
      </c>
      <c r="R59" s="844">
        <f t="shared" si="12"/>
        <v>2.2410606967141526</v>
      </c>
      <c r="S59" s="844">
        <f t="shared" si="12"/>
        <v>2.2305043882571165</v>
      </c>
      <c r="T59" s="844">
        <f t="shared" si="12"/>
        <v>2.224354008496725</v>
      </c>
      <c r="U59" s="844">
        <f t="shared" si="12"/>
        <v>2.2186075713954514</v>
      </c>
      <c r="V59" s="844">
        <f t="shared" si="12"/>
        <v>2.2207113208079061</v>
      </c>
      <c r="W59" s="844">
        <f t="shared" si="12"/>
        <v>2.2095453692314586</v>
      </c>
      <c r="X59" s="844">
        <f t="shared" si="12"/>
        <v>2.1970422097926501</v>
      </c>
      <c r="Y59" s="844">
        <f t="shared" si="12"/>
        <v>2.1862500733342336</v>
      </c>
      <c r="Z59" s="844">
        <f t="shared" si="12"/>
        <v>2.1742590128938342</v>
      </c>
      <c r="AA59" s="844">
        <f t="shared" si="12"/>
        <v>2.162297832319414</v>
      </c>
      <c r="AB59" s="844">
        <f t="shared" si="12"/>
        <v>2.1520214383286618</v>
      </c>
      <c r="AC59" s="844">
        <f t="shared" si="12"/>
        <v>2.1404881618173777</v>
      </c>
      <c r="AD59" s="844">
        <f t="shared" si="12"/>
        <v>2.1291561949439459</v>
      </c>
      <c r="AE59" s="844">
        <f t="shared" si="12"/>
        <v>2.1182139982404302</v>
      </c>
      <c r="AF59" s="844">
        <f t="shared" si="12"/>
        <v>2.107640238770855</v>
      </c>
      <c r="AG59" s="844">
        <f t="shared" si="12"/>
        <v>2.0972097673723606</v>
      </c>
      <c r="AH59" s="844">
        <f t="shared" si="12"/>
        <v>2.0867509200468786</v>
      </c>
      <c r="AI59" s="844">
        <f t="shared" si="12"/>
        <v>2.0764653137630926</v>
      </c>
      <c r="AJ59" s="465">
        <f t="shared" si="12"/>
        <v>2.0663393760590676</v>
      </c>
    </row>
    <row r="60" spans="1:36" ht="15.75" thickBot="1" x14ac:dyDescent="0.25">
      <c r="A60" s="191"/>
      <c r="B60" s="946"/>
      <c r="C60" s="692" t="s">
        <v>726</v>
      </c>
      <c r="D60" s="705" t="s">
        <v>328</v>
      </c>
      <c r="E60" s="693" t="s">
        <v>329</v>
      </c>
      <c r="F60" s="706" t="s">
        <v>326</v>
      </c>
      <c r="G60" s="707">
        <v>1</v>
      </c>
      <c r="H60" s="859">
        <f>H57/H51</f>
        <v>2.545417942626901</v>
      </c>
      <c r="I60" s="775">
        <f t="shared" ref="I60:P60" si="13">I57/I51</f>
        <v>2.5272898039070828</v>
      </c>
      <c r="J60" s="775">
        <f t="shared" si="13"/>
        <v>2.5170748677204271</v>
      </c>
      <c r="K60" s="775">
        <f t="shared" si="13"/>
        <v>2.5132321168786378</v>
      </c>
      <c r="L60" s="466">
        <f>L57/L51</f>
        <v>2.5061674091375274</v>
      </c>
      <c r="M60" s="466">
        <f t="shared" si="13"/>
        <v>2.499809588696674</v>
      </c>
      <c r="N60" s="466">
        <f t="shared" si="13"/>
        <v>2.4901628564078391</v>
      </c>
      <c r="O60" s="466">
        <f t="shared" si="13"/>
        <v>2.482621422066988</v>
      </c>
      <c r="P60" s="466">
        <f t="shared" si="13"/>
        <v>2.4758301384029626</v>
      </c>
      <c r="Q60" s="466" t="s">
        <v>640</v>
      </c>
      <c r="R60" s="466" t="s">
        <v>640</v>
      </c>
      <c r="S60" s="466" t="s">
        <v>640</v>
      </c>
      <c r="T60" s="466" t="s">
        <v>640</v>
      </c>
      <c r="U60" s="466" t="s">
        <v>640</v>
      </c>
      <c r="V60" s="466" t="s">
        <v>640</v>
      </c>
      <c r="W60" s="466" t="s">
        <v>640</v>
      </c>
      <c r="X60" s="466" t="s">
        <v>640</v>
      </c>
      <c r="Y60" s="466" t="s">
        <v>640</v>
      </c>
      <c r="Z60" s="466" t="s">
        <v>640</v>
      </c>
      <c r="AA60" s="466" t="s">
        <v>640</v>
      </c>
      <c r="AB60" s="466" t="s">
        <v>640</v>
      </c>
      <c r="AC60" s="466" t="s">
        <v>640</v>
      </c>
      <c r="AD60" s="466" t="s">
        <v>640</v>
      </c>
      <c r="AE60" s="466" t="s">
        <v>640</v>
      </c>
      <c r="AF60" s="466" t="s">
        <v>640</v>
      </c>
      <c r="AG60" s="466" t="s">
        <v>640</v>
      </c>
      <c r="AH60" s="466" t="s">
        <v>640</v>
      </c>
      <c r="AI60" s="466" t="s">
        <v>640</v>
      </c>
      <c r="AJ60" s="860" t="s">
        <v>640</v>
      </c>
    </row>
    <row r="61" spans="1:36" ht="15" customHeight="1" x14ac:dyDescent="0.2">
      <c r="A61" s="191"/>
      <c r="B61" s="951" t="s">
        <v>330</v>
      </c>
      <c r="C61" s="690" t="s">
        <v>727</v>
      </c>
      <c r="D61" s="691" t="s">
        <v>332</v>
      </c>
      <c r="E61" s="708" t="s">
        <v>728</v>
      </c>
      <c r="F61" s="709" t="s">
        <v>209</v>
      </c>
      <c r="G61" s="709">
        <v>0</v>
      </c>
      <c r="H61" s="710">
        <f>H43/(H43+H51)</f>
        <v>0.58511585105204833</v>
      </c>
      <c r="I61" s="762">
        <f t="shared" ref="I61:AJ61" si="14">I43/(I43+I51)</f>
        <v>0.59840162887941839</v>
      </c>
      <c r="J61" s="762">
        <f t="shared" si="14"/>
        <v>0.60989356383521076</v>
      </c>
      <c r="K61" s="762">
        <f t="shared" si="14"/>
        <v>0.62051429702784477</v>
      </c>
      <c r="L61" s="467">
        <f t="shared" si="14"/>
        <v>0.63088079467652713</v>
      </c>
      <c r="M61" s="467">
        <f t="shared" si="14"/>
        <v>0.64086612346604743</v>
      </c>
      <c r="N61" s="467">
        <f t="shared" si="14"/>
        <v>0.65102391567689999</v>
      </c>
      <c r="O61" s="467">
        <f t="shared" si="14"/>
        <v>0.66057902846948713</v>
      </c>
      <c r="P61" s="467">
        <f t="shared" si="14"/>
        <v>0.66976172895224129</v>
      </c>
      <c r="Q61" s="467">
        <f t="shared" si="14"/>
        <v>1</v>
      </c>
      <c r="R61" s="467">
        <f t="shared" si="14"/>
        <v>1</v>
      </c>
      <c r="S61" s="467">
        <f t="shared" si="14"/>
        <v>1</v>
      </c>
      <c r="T61" s="467">
        <f t="shared" si="14"/>
        <v>1</v>
      </c>
      <c r="U61" s="467">
        <f t="shared" si="14"/>
        <v>1</v>
      </c>
      <c r="V61" s="467">
        <f t="shared" si="14"/>
        <v>1</v>
      </c>
      <c r="W61" s="467">
        <f t="shared" si="14"/>
        <v>1</v>
      </c>
      <c r="X61" s="467">
        <f t="shared" si="14"/>
        <v>1</v>
      </c>
      <c r="Y61" s="467">
        <f t="shared" si="14"/>
        <v>1</v>
      </c>
      <c r="Z61" s="467">
        <f t="shared" si="14"/>
        <v>1</v>
      </c>
      <c r="AA61" s="467">
        <f t="shared" si="14"/>
        <v>1</v>
      </c>
      <c r="AB61" s="467">
        <f t="shared" si="14"/>
        <v>1</v>
      </c>
      <c r="AC61" s="467">
        <f t="shared" si="14"/>
        <v>1</v>
      </c>
      <c r="AD61" s="467">
        <f t="shared" si="14"/>
        <v>1</v>
      </c>
      <c r="AE61" s="467">
        <f t="shared" si="14"/>
        <v>1</v>
      </c>
      <c r="AF61" s="467">
        <f t="shared" si="14"/>
        <v>1</v>
      </c>
      <c r="AG61" s="467">
        <f t="shared" si="14"/>
        <v>1</v>
      </c>
      <c r="AH61" s="467">
        <f t="shared" si="14"/>
        <v>1</v>
      </c>
      <c r="AI61" s="467">
        <f t="shared" si="14"/>
        <v>1</v>
      </c>
      <c r="AJ61" s="711">
        <f t="shared" si="14"/>
        <v>1</v>
      </c>
    </row>
    <row r="62" spans="1:36" ht="15.75" thickBot="1" x14ac:dyDescent="0.25">
      <c r="A62" s="191"/>
      <c r="B62" s="946"/>
      <c r="C62" s="692" t="s">
        <v>729</v>
      </c>
      <c r="D62" s="705" t="s">
        <v>335</v>
      </c>
      <c r="E62" s="693" t="s">
        <v>730</v>
      </c>
      <c r="F62" s="707" t="s">
        <v>209</v>
      </c>
      <c r="G62" s="706">
        <v>0</v>
      </c>
      <c r="H62" s="713">
        <f>H43/(H43+H50+H52+H51)</f>
        <v>0.55825159034892646</v>
      </c>
      <c r="I62" s="763">
        <f t="shared" ref="I62:AJ62" si="15">I43/(I43+I50+I52+I51)</f>
        <v>0.57129918269359403</v>
      </c>
      <c r="J62" s="763">
        <f t="shared" si="15"/>
        <v>0.58254488262223936</v>
      </c>
      <c r="K62" s="763">
        <f t="shared" si="15"/>
        <v>0.5929194300974876</v>
      </c>
      <c r="L62" s="468">
        <f t="shared" si="15"/>
        <v>0.60307073183834781</v>
      </c>
      <c r="M62" s="468">
        <f t="shared" si="15"/>
        <v>0.61285663561203796</v>
      </c>
      <c r="N62" s="468">
        <f t="shared" si="15"/>
        <v>0.62284776967055389</v>
      </c>
      <c r="O62" s="468">
        <f t="shared" si="15"/>
        <v>0.63224326775614614</v>
      </c>
      <c r="P62" s="468">
        <f t="shared" si="15"/>
        <v>0.64127859571086532</v>
      </c>
      <c r="Q62" s="468">
        <f t="shared" si="15"/>
        <v>0.95783454833136317</v>
      </c>
      <c r="R62" s="468">
        <f t="shared" si="15"/>
        <v>0.95816352015706108</v>
      </c>
      <c r="S62" s="468">
        <f t="shared" si="15"/>
        <v>0.95846780278181276</v>
      </c>
      <c r="T62" s="468">
        <f t="shared" si="15"/>
        <v>0.95871950303412523</v>
      </c>
      <c r="U62" s="468">
        <f t="shared" si="15"/>
        <v>0.95893635761561613</v>
      </c>
      <c r="V62" s="468">
        <f t="shared" si="15"/>
        <v>0.95900898425301784</v>
      </c>
      <c r="W62" s="468">
        <f t="shared" si="15"/>
        <v>0.95931579882859996</v>
      </c>
      <c r="X62" s="468">
        <f t="shared" si="15"/>
        <v>0.95961796760695173</v>
      </c>
      <c r="Y62" s="468">
        <f t="shared" si="15"/>
        <v>0.95991559731331999</v>
      </c>
      <c r="Z62" s="468">
        <f t="shared" si="15"/>
        <v>0.96020879136921322</v>
      </c>
      <c r="AA62" s="468">
        <f t="shared" si="15"/>
        <v>0.9604976500214194</v>
      </c>
      <c r="AB62" s="468">
        <f t="shared" si="15"/>
        <v>0.96078227046493481</v>
      </c>
      <c r="AC62" s="468">
        <f t="shared" si="15"/>
        <v>0.96106274696013638</v>
      </c>
      <c r="AD62" s="468">
        <f t="shared" si="15"/>
        <v>0.96133917094451793</v>
      </c>
      <c r="AE62" s="468">
        <f t="shared" si="15"/>
        <v>0.96161163113928372</v>
      </c>
      <c r="AF62" s="468">
        <f t="shared" si="15"/>
        <v>0.96188021365107745</v>
      </c>
      <c r="AG62" s="468">
        <f t="shared" si="15"/>
        <v>0.96214500206910758</v>
      </c>
      <c r="AH62" s="468">
        <f t="shared" si="15"/>
        <v>0.96240607755791252</v>
      </c>
      <c r="AI62" s="468">
        <f t="shared" si="15"/>
        <v>0.96266351894599589</v>
      </c>
      <c r="AJ62" s="469">
        <f t="shared" si="15"/>
        <v>0.96291740281054783</v>
      </c>
    </row>
    <row r="63" spans="1:36" x14ac:dyDescent="0.2">
      <c r="A63" s="297"/>
      <c r="B63" s="298"/>
      <c r="C63" s="174"/>
      <c r="D63" s="174"/>
      <c r="E63" s="299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</row>
    <row r="64" spans="1:36" x14ac:dyDescent="0.2">
      <c r="A64" s="221"/>
      <c r="B64" s="221"/>
      <c r="C64" s="221"/>
      <c r="D64" s="157" t="str">
        <f>'TITLE PAGE'!B9</f>
        <v>Company:</v>
      </c>
      <c r="E64" s="159" t="str">
        <f>'TITLE PAGE'!D9</f>
        <v>Severn Trent Water</v>
      </c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</row>
    <row r="65" spans="1:36" x14ac:dyDescent="0.2">
      <c r="A65" s="221"/>
      <c r="B65" s="221"/>
      <c r="C65" s="221"/>
      <c r="D65" s="161" t="str">
        <f>'TITLE PAGE'!B10</f>
        <v>Resource Zone Name:</v>
      </c>
      <c r="E65" s="163" t="str">
        <f>'TITLE PAGE'!D10</f>
        <v>Stafford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ht="18" x14ac:dyDescent="0.25">
      <c r="A66" s="221"/>
      <c r="B66" s="221"/>
      <c r="C66" s="221"/>
      <c r="D66" s="161" t="str">
        <f>'TITLE PAGE'!B11</f>
        <v>Resource Zone Number:</v>
      </c>
      <c r="E66" s="165">
        <f>'TITLE PAGE'!D11</f>
        <v>12</v>
      </c>
      <c r="F66" s="221"/>
      <c r="G66" s="221"/>
      <c r="H66" s="221"/>
      <c r="I66" s="226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ht="18" x14ac:dyDescent="0.25">
      <c r="A67" s="221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226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ht="18" x14ac:dyDescent="0.25">
      <c r="A68" s="221"/>
      <c r="B68" s="221"/>
      <c r="C68" s="221"/>
      <c r="D68" s="168" t="str">
        <f>'TITLE PAGE'!B13</f>
        <v xml:space="preserve">Chosen Level of Service:  </v>
      </c>
      <c r="E68" s="170" t="str">
        <f>'TITLE PAGE'!D13</f>
        <v>No more than 3 in 100 Temporary Use Bans</v>
      </c>
      <c r="F68" s="221"/>
      <c r="G68" s="221"/>
      <c r="H68" s="221"/>
      <c r="I68" s="226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x14ac:dyDescent="0.2">
      <c r="A69" s="221"/>
      <c r="B69" s="221"/>
      <c r="C69" s="221"/>
      <c r="D69" s="221"/>
      <c r="E69" s="300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</sheetData>
  <sheetProtection algorithmName="SHA-512" hashValue="i6aZeViymCjR/IXGK3UtWfOe8dXuqqiiSkzVbXpoWPJKnYNHSntNRQ1O2Xf75nIpyMWJSk7HqNXNJR/YrZQjFA==" saltValue="d3iRLJqrebjJDTkTuAtVxw==" spinCount="100000" sheet="1" objects="1" scenarios="1" selectLockedCells="1" selectUnlockedCells="1"/>
  <mergeCells count="7">
    <mergeCell ref="B61:B62"/>
    <mergeCell ref="B3:B12"/>
    <mergeCell ref="B13:B31"/>
    <mergeCell ref="B32:B39"/>
    <mergeCell ref="B40:B53"/>
    <mergeCell ref="B54:B58"/>
    <mergeCell ref="B59:B60"/>
  </mergeCells>
  <conditionalFormatting sqref="H60:T60 V60:AJ60">
    <cfRule type="cellIs" dxfId="5" priority="4" stopIfTrue="1" operator="equal">
      <formula>""</formula>
    </cfRule>
  </conditionalFormatting>
  <conditionalFormatting sqref="D60">
    <cfRule type="cellIs" dxfId="4" priority="3" stopIfTrue="1" operator="notEqual">
      <formula>"Unmeasured Household - Occupancy Rate"</formula>
    </cfRule>
  </conditionalFormatting>
  <conditionalFormatting sqref="F60">
    <cfRule type="cellIs" dxfId="3" priority="2" stopIfTrue="1" operator="notEqual">
      <formula>"h/prop"</formula>
    </cfRule>
  </conditionalFormatting>
  <conditionalFormatting sqref="E60">
    <cfRule type="cellIs" dxfId="2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"/>
  <sheetViews>
    <sheetView zoomScale="80" zoomScaleNormal="80" workbookViewId="0">
      <selection activeCell="F34" sqref="F34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2.77734375" customWidth="1"/>
    <col min="6" max="6" width="6.109375" customWidth="1"/>
    <col min="7" max="7" width="10.8867187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38" max="38" width="10" bestFit="1" customWidth="1"/>
    <col min="41" max="41" width="10.33203125" customWidth="1"/>
    <col min="247" max="247" width="2.109375" customWidth="1"/>
    <col min="248" max="248" width="7.88671875" customWidth="1"/>
    <col min="249" max="249" width="5.6640625" customWidth="1"/>
    <col min="250" max="250" width="39.77734375" customWidth="1"/>
    <col min="251" max="251" width="32.77734375" customWidth="1"/>
    <col min="252" max="252" width="6.109375" customWidth="1"/>
    <col min="253" max="253" width="7.88671875" bestFit="1" customWidth="1"/>
    <col min="254" max="254" width="15.44140625" customWidth="1"/>
    <col min="255" max="255" width="12.21875" customWidth="1"/>
    <col min="256" max="256" width="12.6640625" customWidth="1"/>
    <col min="257" max="257" width="12" customWidth="1"/>
    <col min="258" max="282" width="11.44140625" customWidth="1"/>
    <col min="503" max="503" width="2.109375" customWidth="1"/>
    <col min="504" max="504" width="7.88671875" customWidth="1"/>
    <col min="505" max="505" width="5.6640625" customWidth="1"/>
    <col min="506" max="506" width="39.77734375" customWidth="1"/>
    <col min="507" max="507" width="32.77734375" customWidth="1"/>
    <col min="508" max="508" width="6.109375" customWidth="1"/>
    <col min="509" max="509" width="7.88671875" bestFit="1" customWidth="1"/>
    <col min="510" max="510" width="15.44140625" customWidth="1"/>
    <col min="511" max="511" width="12.21875" customWidth="1"/>
    <col min="512" max="512" width="12.6640625" customWidth="1"/>
    <col min="513" max="513" width="12" customWidth="1"/>
    <col min="514" max="538" width="11.44140625" customWidth="1"/>
    <col min="759" max="759" width="2.109375" customWidth="1"/>
    <col min="760" max="760" width="7.88671875" customWidth="1"/>
    <col min="761" max="761" width="5.6640625" customWidth="1"/>
    <col min="762" max="762" width="39.77734375" customWidth="1"/>
    <col min="763" max="763" width="32.77734375" customWidth="1"/>
    <col min="764" max="764" width="6.109375" customWidth="1"/>
    <col min="765" max="765" width="7.88671875" bestFit="1" customWidth="1"/>
    <col min="766" max="766" width="15.44140625" customWidth="1"/>
    <col min="767" max="767" width="12.21875" customWidth="1"/>
    <col min="768" max="768" width="12.6640625" customWidth="1"/>
    <col min="769" max="769" width="12" customWidth="1"/>
    <col min="770" max="794" width="11.44140625" customWidth="1"/>
    <col min="1015" max="1015" width="2.109375" customWidth="1"/>
    <col min="1016" max="1016" width="7.88671875" customWidth="1"/>
    <col min="1017" max="1017" width="5.6640625" customWidth="1"/>
    <col min="1018" max="1018" width="39.77734375" customWidth="1"/>
    <col min="1019" max="1019" width="32.77734375" customWidth="1"/>
    <col min="1020" max="1020" width="6.109375" customWidth="1"/>
    <col min="1021" max="1021" width="7.88671875" bestFit="1" customWidth="1"/>
    <col min="1022" max="1022" width="15.44140625" customWidth="1"/>
    <col min="1023" max="1023" width="12.21875" customWidth="1"/>
    <col min="1024" max="1024" width="12.6640625" customWidth="1"/>
    <col min="1025" max="1025" width="12" customWidth="1"/>
    <col min="1026" max="1050" width="11.44140625" customWidth="1"/>
    <col min="1271" max="1271" width="2.109375" customWidth="1"/>
    <col min="1272" max="1272" width="7.88671875" customWidth="1"/>
    <col min="1273" max="1273" width="5.6640625" customWidth="1"/>
    <col min="1274" max="1274" width="39.77734375" customWidth="1"/>
    <col min="1275" max="1275" width="32.77734375" customWidth="1"/>
    <col min="1276" max="1276" width="6.109375" customWidth="1"/>
    <col min="1277" max="1277" width="7.88671875" bestFit="1" customWidth="1"/>
    <col min="1278" max="1278" width="15.44140625" customWidth="1"/>
    <col min="1279" max="1279" width="12.21875" customWidth="1"/>
    <col min="1280" max="1280" width="12.6640625" customWidth="1"/>
    <col min="1281" max="1281" width="12" customWidth="1"/>
    <col min="1282" max="1306" width="11.44140625" customWidth="1"/>
    <col min="1527" max="1527" width="2.109375" customWidth="1"/>
    <col min="1528" max="1528" width="7.88671875" customWidth="1"/>
    <col min="1529" max="1529" width="5.6640625" customWidth="1"/>
    <col min="1530" max="1530" width="39.77734375" customWidth="1"/>
    <col min="1531" max="1531" width="32.77734375" customWidth="1"/>
    <col min="1532" max="1532" width="6.109375" customWidth="1"/>
    <col min="1533" max="1533" width="7.88671875" bestFit="1" customWidth="1"/>
    <col min="1534" max="1534" width="15.44140625" customWidth="1"/>
    <col min="1535" max="1535" width="12.21875" customWidth="1"/>
    <col min="1536" max="1536" width="12.6640625" customWidth="1"/>
    <col min="1537" max="1537" width="12" customWidth="1"/>
    <col min="1538" max="1562" width="11.44140625" customWidth="1"/>
    <col min="1783" max="1783" width="2.109375" customWidth="1"/>
    <col min="1784" max="1784" width="7.88671875" customWidth="1"/>
    <col min="1785" max="1785" width="5.6640625" customWidth="1"/>
    <col min="1786" max="1786" width="39.77734375" customWidth="1"/>
    <col min="1787" max="1787" width="32.77734375" customWidth="1"/>
    <col min="1788" max="1788" width="6.109375" customWidth="1"/>
    <col min="1789" max="1789" width="7.88671875" bestFit="1" customWidth="1"/>
    <col min="1790" max="1790" width="15.44140625" customWidth="1"/>
    <col min="1791" max="1791" width="12.21875" customWidth="1"/>
    <col min="1792" max="1792" width="12.6640625" customWidth="1"/>
    <col min="1793" max="1793" width="12" customWidth="1"/>
    <col min="1794" max="1818" width="11.44140625" customWidth="1"/>
    <col min="2039" max="2039" width="2.109375" customWidth="1"/>
    <col min="2040" max="2040" width="7.88671875" customWidth="1"/>
    <col min="2041" max="2041" width="5.6640625" customWidth="1"/>
    <col min="2042" max="2042" width="39.77734375" customWidth="1"/>
    <col min="2043" max="2043" width="32.77734375" customWidth="1"/>
    <col min="2044" max="2044" width="6.109375" customWidth="1"/>
    <col min="2045" max="2045" width="7.88671875" bestFit="1" customWidth="1"/>
    <col min="2046" max="2046" width="15.44140625" customWidth="1"/>
    <col min="2047" max="2047" width="12.21875" customWidth="1"/>
    <col min="2048" max="2048" width="12.6640625" customWidth="1"/>
    <col min="2049" max="2049" width="12" customWidth="1"/>
    <col min="2050" max="2074" width="11.44140625" customWidth="1"/>
    <col min="2295" max="2295" width="2.109375" customWidth="1"/>
    <col min="2296" max="2296" width="7.88671875" customWidth="1"/>
    <col min="2297" max="2297" width="5.6640625" customWidth="1"/>
    <col min="2298" max="2298" width="39.77734375" customWidth="1"/>
    <col min="2299" max="2299" width="32.77734375" customWidth="1"/>
    <col min="2300" max="2300" width="6.109375" customWidth="1"/>
    <col min="2301" max="2301" width="7.88671875" bestFit="1" customWidth="1"/>
    <col min="2302" max="2302" width="15.44140625" customWidth="1"/>
    <col min="2303" max="2303" width="12.21875" customWidth="1"/>
    <col min="2304" max="2304" width="12.6640625" customWidth="1"/>
    <col min="2305" max="2305" width="12" customWidth="1"/>
    <col min="2306" max="2330" width="11.44140625" customWidth="1"/>
    <col min="2551" max="2551" width="2.109375" customWidth="1"/>
    <col min="2552" max="2552" width="7.88671875" customWidth="1"/>
    <col min="2553" max="2553" width="5.6640625" customWidth="1"/>
    <col min="2554" max="2554" width="39.77734375" customWidth="1"/>
    <col min="2555" max="2555" width="32.77734375" customWidth="1"/>
    <col min="2556" max="2556" width="6.109375" customWidth="1"/>
    <col min="2557" max="2557" width="7.88671875" bestFit="1" customWidth="1"/>
    <col min="2558" max="2558" width="15.44140625" customWidth="1"/>
    <col min="2559" max="2559" width="12.21875" customWidth="1"/>
    <col min="2560" max="2560" width="12.6640625" customWidth="1"/>
    <col min="2561" max="2561" width="12" customWidth="1"/>
    <col min="2562" max="2586" width="11.44140625" customWidth="1"/>
    <col min="2807" max="2807" width="2.109375" customWidth="1"/>
    <col min="2808" max="2808" width="7.88671875" customWidth="1"/>
    <col min="2809" max="2809" width="5.6640625" customWidth="1"/>
    <col min="2810" max="2810" width="39.77734375" customWidth="1"/>
    <col min="2811" max="2811" width="32.77734375" customWidth="1"/>
    <col min="2812" max="2812" width="6.109375" customWidth="1"/>
    <col min="2813" max="2813" width="7.88671875" bestFit="1" customWidth="1"/>
    <col min="2814" max="2814" width="15.44140625" customWidth="1"/>
    <col min="2815" max="2815" width="12.21875" customWidth="1"/>
    <col min="2816" max="2816" width="12.6640625" customWidth="1"/>
    <col min="2817" max="2817" width="12" customWidth="1"/>
    <col min="2818" max="2842" width="11.44140625" customWidth="1"/>
    <col min="3063" max="3063" width="2.109375" customWidth="1"/>
    <col min="3064" max="3064" width="7.88671875" customWidth="1"/>
    <col min="3065" max="3065" width="5.6640625" customWidth="1"/>
    <col min="3066" max="3066" width="39.77734375" customWidth="1"/>
    <col min="3067" max="3067" width="32.77734375" customWidth="1"/>
    <col min="3068" max="3068" width="6.109375" customWidth="1"/>
    <col min="3069" max="3069" width="7.88671875" bestFit="1" customWidth="1"/>
    <col min="3070" max="3070" width="15.44140625" customWidth="1"/>
    <col min="3071" max="3071" width="12.21875" customWidth="1"/>
    <col min="3072" max="3072" width="12.6640625" customWidth="1"/>
    <col min="3073" max="3073" width="12" customWidth="1"/>
    <col min="3074" max="3098" width="11.44140625" customWidth="1"/>
    <col min="3319" max="3319" width="2.109375" customWidth="1"/>
    <col min="3320" max="3320" width="7.88671875" customWidth="1"/>
    <col min="3321" max="3321" width="5.6640625" customWidth="1"/>
    <col min="3322" max="3322" width="39.77734375" customWidth="1"/>
    <col min="3323" max="3323" width="32.77734375" customWidth="1"/>
    <col min="3324" max="3324" width="6.109375" customWidth="1"/>
    <col min="3325" max="3325" width="7.88671875" bestFit="1" customWidth="1"/>
    <col min="3326" max="3326" width="15.44140625" customWidth="1"/>
    <col min="3327" max="3327" width="12.21875" customWidth="1"/>
    <col min="3328" max="3328" width="12.6640625" customWidth="1"/>
    <col min="3329" max="3329" width="12" customWidth="1"/>
    <col min="3330" max="3354" width="11.44140625" customWidth="1"/>
    <col min="3575" max="3575" width="2.109375" customWidth="1"/>
    <col min="3576" max="3576" width="7.88671875" customWidth="1"/>
    <col min="3577" max="3577" width="5.6640625" customWidth="1"/>
    <col min="3578" max="3578" width="39.77734375" customWidth="1"/>
    <col min="3579" max="3579" width="32.77734375" customWidth="1"/>
    <col min="3580" max="3580" width="6.109375" customWidth="1"/>
    <col min="3581" max="3581" width="7.88671875" bestFit="1" customWidth="1"/>
    <col min="3582" max="3582" width="15.44140625" customWidth="1"/>
    <col min="3583" max="3583" width="12.21875" customWidth="1"/>
    <col min="3584" max="3584" width="12.6640625" customWidth="1"/>
    <col min="3585" max="3585" width="12" customWidth="1"/>
    <col min="3586" max="3610" width="11.44140625" customWidth="1"/>
    <col min="3831" max="3831" width="2.109375" customWidth="1"/>
    <col min="3832" max="3832" width="7.88671875" customWidth="1"/>
    <col min="3833" max="3833" width="5.6640625" customWidth="1"/>
    <col min="3834" max="3834" width="39.77734375" customWidth="1"/>
    <col min="3835" max="3835" width="32.77734375" customWidth="1"/>
    <col min="3836" max="3836" width="6.109375" customWidth="1"/>
    <col min="3837" max="3837" width="7.88671875" bestFit="1" customWidth="1"/>
    <col min="3838" max="3838" width="15.44140625" customWidth="1"/>
    <col min="3839" max="3839" width="12.21875" customWidth="1"/>
    <col min="3840" max="3840" width="12.6640625" customWidth="1"/>
    <col min="3841" max="3841" width="12" customWidth="1"/>
    <col min="3842" max="3866" width="11.44140625" customWidth="1"/>
    <col min="4087" max="4087" width="2.109375" customWidth="1"/>
    <col min="4088" max="4088" width="7.88671875" customWidth="1"/>
    <col min="4089" max="4089" width="5.6640625" customWidth="1"/>
    <col min="4090" max="4090" width="39.77734375" customWidth="1"/>
    <col min="4091" max="4091" width="32.77734375" customWidth="1"/>
    <col min="4092" max="4092" width="6.109375" customWidth="1"/>
    <col min="4093" max="4093" width="7.88671875" bestFit="1" customWidth="1"/>
    <col min="4094" max="4094" width="15.44140625" customWidth="1"/>
    <col min="4095" max="4095" width="12.21875" customWidth="1"/>
    <col min="4096" max="4096" width="12.6640625" customWidth="1"/>
    <col min="4097" max="4097" width="12" customWidth="1"/>
    <col min="4098" max="4122" width="11.44140625" customWidth="1"/>
    <col min="4343" max="4343" width="2.109375" customWidth="1"/>
    <col min="4344" max="4344" width="7.88671875" customWidth="1"/>
    <col min="4345" max="4345" width="5.6640625" customWidth="1"/>
    <col min="4346" max="4346" width="39.77734375" customWidth="1"/>
    <col min="4347" max="4347" width="32.77734375" customWidth="1"/>
    <col min="4348" max="4348" width="6.109375" customWidth="1"/>
    <col min="4349" max="4349" width="7.88671875" bestFit="1" customWidth="1"/>
    <col min="4350" max="4350" width="15.44140625" customWidth="1"/>
    <col min="4351" max="4351" width="12.21875" customWidth="1"/>
    <col min="4352" max="4352" width="12.6640625" customWidth="1"/>
    <col min="4353" max="4353" width="12" customWidth="1"/>
    <col min="4354" max="4378" width="11.44140625" customWidth="1"/>
    <col min="4599" max="4599" width="2.109375" customWidth="1"/>
    <col min="4600" max="4600" width="7.88671875" customWidth="1"/>
    <col min="4601" max="4601" width="5.6640625" customWidth="1"/>
    <col min="4602" max="4602" width="39.77734375" customWidth="1"/>
    <col min="4603" max="4603" width="32.77734375" customWidth="1"/>
    <col min="4604" max="4604" width="6.109375" customWidth="1"/>
    <col min="4605" max="4605" width="7.88671875" bestFit="1" customWidth="1"/>
    <col min="4606" max="4606" width="15.44140625" customWidth="1"/>
    <col min="4607" max="4607" width="12.21875" customWidth="1"/>
    <col min="4608" max="4608" width="12.6640625" customWidth="1"/>
    <col min="4609" max="4609" width="12" customWidth="1"/>
    <col min="4610" max="4634" width="11.44140625" customWidth="1"/>
    <col min="4855" max="4855" width="2.109375" customWidth="1"/>
    <col min="4856" max="4856" width="7.88671875" customWidth="1"/>
    <col min="4857" max="4857" width="5.6640625" customWidth="1"/>
    <col min="4858" max="4858" width="39.77734375" customWidth="1"/>
    <col min="4859" max="4859" width="32.77734375" customWidth="1"/>
    <col min="4860" max="4860" width="6.109375" customWidth="1"/>
    <col min="4861" max="4861" width="7.88671875" bestFit="1" customWidth="1"/>
    <col min="4862" max="4862" width="15.44140625" customWidth="1"/>
    <col min="4863" max="4863" width="12.21875" customWidth="1"/>
    <col min="4864" max="4864" width="12.6640625" customWidth="1"/>
    <col min="4865" max="4865" width="12" customWidth="1"/>
    <col min="4866" max="4890" width="11.44140625" customWidth="1"/>
    <col min="5111" max="5111" width="2.109375" customWidth="1"/>
    <col min="5112" max="5112" width="7.88671875" customWidth="1"/>
    <col min="5113" max="5113" width="5.6640625" customWidth="1"/>
    <col min="5114" max="5114" width="39.77734375" customWidth="1"/>
    <col min="5115" max="5115" width="32.77734375" customWidth="1"/>
    <col min="5116" max="5116" width="6.109375" customWidth="1"/>
    <col min="5117" max="5117" width="7.88671875" bestFit="1" customWidth="1"/>
    <col min="5118" max="5118" width="15.44140625" customWidth="1"/>
    <col min="5119" max="5119" width="12.21875" customWidth="1"/>
    <col min="5120" max="5120" width="12.6640625" customWidth="1"/>
    <col min="5121" max="5121" width="12" customWidth="1"/>
    <col min="5122" max="5146" width="11.44140625" customWidth="1"/>
    <col min="5367" max="5367" width="2.109375" customWidth="1"/>
    <col min="5368" max="5368" width="7.88671875" customWidth="1"/>
    <col min="5369" max="5369" width="5.6640625" customWidth="1"/>
    <col min="5370" max="5370" width="39.77734375" customWidth="1"/>
    <col min="5371" max="5371" width="32.77734375" customWidth="1"/>
    <col min="5372" max="5372" width="6.109375" customWidth="1"/>
    <col min="5373" max="5373" width="7.88671875" bestFit="1" customWidth="1"/>
    <col min="5374" max="5374" width="15.44140625" customWidth="1"/>
    <col min="5375" max="5375" width="12.21875" customWidth="1"/>
    <col min="5376" max="5376" width="12.6640625" customWidth="1"/>
    <col min="5377" max="5377" width="12" customWidth="1"/>
    <col min="5378" max="5402" width="11.44140625" customWidth="1"/>
    <col min="5623" max="5623" width="2.109375" customWidth="1"/>
    <col min="5624" max="5624" width="7.88671875" customWidth="1"/>
    <col min="5625" max="5625" width="5.6640625" customWidth="1"/>
    <col min="5626" max="5626" width="39.77734375" customWidth="1"/>
    <col min="5627" max="5627" width="32.77734375" customWidth="1"/>
    <col min="5628" max="5628" width="6.109375" customWidth="1"/>
    <col min="5629" max="5629" width="7.88671875" bestFit="1" customWidth="1"/>
    <col min="5630" max="5630" width="15.44140625" customWidth="1"/>
    <col min="5631" max="5631" width="12.21875" customWidth="1"/>
    <col min="5632" max="5632" width="12.6640625" customWidth="1"/>
    <col min="5633" max="5633" width="12" customWidth="1"/>
    <col min="5634" max="5658" width="11.44140625" customWidth="1"/>
    <col min="5879" max="5879" width="2.109375" customWidth="1"/>
    <col min="5880" max="5880" width="7.88671875" customWidth="1"/>
    <col min="5881" max="5881" width="5.6640625" customWidth="1"/>
    <col min="5882" max="5882" width="39.77734375" customWidth="1"/>
    <col min="5883" max="5883" width="32.77734375" customWidth="1"/>
    <col min="5884" max="5884" width="6.109375" customWidth="1"/>
    <col min="5885" max="5885" width="7.88671875" bestFit="1" customWidth="1"/>
    <col min="5886" max="5886" width="15.44140625" customWidth="1"/>
    <col min="5887" max="5887" width="12.21875" customWidth="1"/>
    <col min="5888" max="5888" width="12.6640625" customWidth="1"/>
    <col min="5889" max="5889" width="12" customWidth="1"/>
    <col min="5890" max="5914" width="11.44140625" customWidth="1"/>
    <col min="6135" max="6135" width="2.109375" customWidth="1"/>
    <col min="6136" max="6136" width="7.88671875" customWidth="1"/>
    <col min="6137" max="6137" width="5.6640625" customWidth="1"/>
    <col min="6138" max="6138" width="39.77734375" customWidth="1"/>
    <col min="6139" max="6139" width="32.77734375" customWidth="1"/>
    <col min="6140" max="6140" width="6.109375" customWidth="1"/>
    <col min="6141" max="6141" width="7.88671875" bestFit="1" customWidth="1"/>
    <col min="6142" max="6142" width="15.44140625" customWidth="1"/>
    <col min="6143" max="6143" width="12.21875" customWidth="1"/>
    <col min="6144" max="6144" width="12.6640625" customWidth="1"/>
    <col min="6145" max="6145" width="12" customWidth="1"/>
    <col min="6146" max="6170" width="11.44140625" customWidth="1"/>
    <col min="6391" max="6391" width="2.109375" customWidth="1"/>
    <col min="6392" max="6392" width="7.88671875" customWidth="1"/>
    <col min="6393" max="6393" width="5.6640625" customWidth="1"/>
    <col min="6394" max="6394" width="39.77734375" customWidth="1"/>
    <col min="6395" max="6395" width="32.77734375" customWidth="1"/>
    <col min="6396" max="6396" width="6.109375" customWidth="1"/>
    <col min="6397" max="6397" width="7.88671875" bestFit="1" customWidth="1"/>
    <col min="6398" max="6398" width="15.44140625" customWidth="1"/>
    <col min="6399" max="6399" width="12.21875" customWidth="1"/>
    <col min="6400" max="6400" width="12.6640625" customWidth="1"/>
    <col min="6401" max="6401" width="12" customWidth="1"/>
    <col min="6402" max="6426" width="11.44140625" customWidth="1"/>
    <col min="6647" max="6647" width="2.109375" customWidth="1"/>
    <col min="6648" max="6648" width="7.88671875" customWidth="1"/>
    <col min="6649" max="6649" width="5.6640625" customWidth="1"/>
    <col min="6650" max="6650" width="39.77734375" customWidth="1"/>
    <col min="6651" max="6651" width="32.77734375" customWidth="1"/>
    <col min="6652" max="6652" width="6.109375" customWidth="1"/>
    <col min="6653" max="6653" width="7.88671875" bestFit="1" customWidth="1"/>
    <col min="6654" max="6654" width="15.44140625" customWidth="1"/>
    <col min="6655" max="6655" width="12.21875" customWidth="1"/>
    <col min="6656" max="6656" width="12.6640625" customWidth="1"/>
    <col min="6657" max="6657" width="12" customWidth="1"/>
    <col min="6658" max="6682" width="11.44140625" customWidth="1"/>
    <col min="6903" max="6903" width="2.109375" customWidth="1"/>
    <col min="6904" max="6904" width="7.88671875" customWidth="1"/>
    <col min="6905" max="6905" width="5.6640625" customWidth="1"/>
    <col min="6906" max="6906" width="39.77734375" customWidth="1"/>
    <col min="6907" max="6907" width="32.77734375" customWidth="1"/>
    <col min="6908" max="6908" width="6.109375" customWidth="1"/>
    <col min="6909" max="6909" width="7.88671875" bestFit="1" customWidth="1"/>
    <col min="6910" max="6910" width="15.44140625" customWidth="1"/>
    <col min="6911" max="6911" width="12.21875" customWidth="1"/>
    <col min="6912" max="6912" width="12.6640625" customWidth="1"/>
    <col min="6913" max="6913" width="12" customWidth="1"/>
    <col min="6914" max="6938" width="11.44140625" customWidth="1"/>
    <col min="7159" max="7159" width="2.109375" customWidth="1"/>
    <col min="7160" max="7160" width="7.88671875" customWidth="1"/>
    <col min="7161" max="7161" width="5.6640625" customWidth="1"/>
    <col min="7162" max="7162" width="39.77734375" customWidth="1"/>
    <col min="7163" max="7163" width="32.77734375" customWidth="1"/>
    <col min="7164" max="7164" width="6.109375" customWidth="1"/>
    <col min="7165" max="7165" width="7.88671875" bestFit="1" customWidth="1"/>
    <col min="7166" max="7166" width="15.44140625" customWidth="1"/>
    <col min="7167" max="7167" width="12.21875" customWidth="1"/>
    <col min="7168" max="7168" width="12.6640625" customWidth="1"/>
    <col min="7169" max="7169" width="12" customWidth="1"/>
    <col min="7170" max="7194" width="11.44140625" customWidth="1"/>
    <col min="7415" max="7415" width="2.109375" customWidth="1"/>
    <col min="7416" max="7416" width="7.88671875" customWidth="1"/>
    <col min="7417" max="7417" width="5.6640625" customWidth="1"/>
    <col min="7418" max="7418" width="39.77734375" customWidth="1"/>
    <col min="7419" max="7419" width="32.77734375" customWidth="1"/>
    <col min="7420" max="7420" width="6.109375" customWidth="1"/>
    <col min="7421" max="7421" width="7.88671875" bestFit="1" customWidth="1"/>
    <col min="7422" max="7422" width="15.44140625" customWidth="1"/>
    <col min="7423" max="7423" width="12.21875" customWidth="1"/>
    <col min="7424" max="7424" width="12.6640625" customWidth="1"/>
    <col min="7425" max="7425" width="12" customWidth="1"/>
    <col min="7426" max="7450" width="11.44140625" customWidth="1"/>
    <col min="7671" max="7671" width="2.109375" customWidth="1"/>
    <col min="7672" max="7672" width="7.88671875" customWidth="1"/>
    <col min="7673" max="7673" width="5.6640625" customWidth="1"/>
    <col min="7674" max="7674" width="39.77734375" customWidth="1"/>
    <col min="7675" max="7675" width="32.77734375" customWidth="1"/>
    <col min="7676" max="7676" width="6.109375" customWidth="1"/>
    <col min="7677" max="7677" width="7.88671875" bestFit="1" customWidth="1"/>
    <col min="7678" max="7678" width="15.44140625" customWidth="1"/>
    <col min="7679" max="7679" width="12.21875" customWidth="1"/>
    <col min="7680" max="7680" width="12.6640625" customWidth="1"/>
    <col min="7681" max="7681" width="12" customWidth="1"/>
    <col min="7682" max="7706" width="11.44140625" customWidth="1"/>
    <col min="7927" max="7927" width="2.109375" customWidth="1"/>
    <col min="7928" max="7928" width="7.88671875" customWidth="1"/>
    <col min="7929" max="7929" width="5.6640625" customWidth="1"/>
    <col min="7930" max="7930" width="39.77734375" customWidth="1"/>
    <col min="7931" max="7931" width="32.77734375" customWidth="1"/>
    <col min="7932" max="7932" width="6.109375" customWidth="1"/>
    <col min="7933" max="7933" width="7.88671875" bestFit="1" customWidth="1"/>
    <col min="7934" max="7934" width="15.44140625" customWidth="1"/>
    <col min="7935" max="7935" width="12.21875" customWidth="1"/>
    <col min="7936" max="7936" width="12.6640625" customWidth="1"/>
    <col min="7937" max="7937" width="12" customWidth="1"/>
    <col min="7938" max="7962" width="11.44140625" customWidth="1"/>
    <col min="8183" max="8183" width="2.109375" customWidth="1"/>
    <col min="8184" max="8184" width="7.88671875" customWidth="1"/>
    <col min="8185" max="8185" width="5.6640625" customWidth="1"/>
    <col min="8186" max="8186" width="39.77734375" customWidth="1"/>
    <col min="8187" max="8187" width="32.77734375" customWidth="1"/>
    <col min="8188" max="8188" width="6.109375" customWidth="1"/>
    <col min="8189" max="8189" width="7.88671875" bestFit="1" customWidth="1"/>
    <col min="8190" max="8190" width="15.44140625" customWidth="1"/>
    <col min="8191" max="8191" width="12.21875" customWidth="1"/>
    <col min="8192" max="8192" width="12.6640625" customWidth="1"/>
    <col min="8193" max="8193" width="12" customWidth="1"/>
    <col min="8194" max="8218" width="11.44140625" customWidth="1"/>
    <col min="8439" max="8439" width="2.109375" customWidth="1"/>
    <col min="8440" max="8440" width="7.88671875" customWidth="1"/>
    <col min="8441" max="8441" width="5.6640625" customWidth="1"/>
    <col min="8442" max="8442" width="39.77734375" customWidth="1"/>
    <col min="8443" max="8443" width="32.77734375" customWidth="1"/>
    <col min="8444" max="8444" width="6.109375" customWidth="1"/>
    <col min="8445" max="8445" width="7.88671875" bestFit="1" customWidth="1"/>
    <col min="8446" max="8446" width="15.44140625" customWidth="1"/>
    <col min="8447" max="8447" width="12.21875" customWidth="1"/>
    <col min="8448" max="8448" width="12.6640625" customWidth="1"/>
    <col min="8449" max="8449" width="12" customWidth="1"/>
    <col min="8450" max="8474" width="11.44140625" customWidth="1"/>
    <col min="8695" max="8695" width="2.109375" customWidth="1"/>
    <col min="8696" max="8696" width="7.88671875" customWidth="1"/>
    <col min="8697" max="8697" width="5.6640625" customWidth="1"/>
    <col min="8698" max="8698" width="39.77734375" customWidth="1"/>
    <col min="8699" max="8699" width="32.77734375" customWidth="1"/>
    <col min="8700" max="8700" width="6.109375" customWidth="1"/>
    <col min="8701" max="8701" width="7.88671875" bestFit="1" customWidth="1"/>
    <col min="8702" max="8702" width="15.44140625" customWidth="1"/>
    <col min="8703" max="8703" width="12.21875" customWidth="1"/>
    <col min="8704" max="8704" width="12.6640625" customWidth="1"/>
    <col min="8705" max="8705" width="12" customWidth="1"/>
    <col min="8706" max="8730" width="11.44140625" customWidth="1"/>
    <col min="8951" max="8951" width="2.109375" customWidth="1"/>
    <col min="8952" max="8952" width="7.88671875" customWidth="1"/>
    <col min="8953" max="8953" width="5.6640625" customWidth="1"/>
    <col min="8954" max="8954" width="39.77734375" customWidth="1"/>
    <col min="8955" max="8955" width="32.77734375" customWidth="1"/>
    <col min="8956" max="8956" width="6.109375" customWidth="1"/>
    <col min="8957" max="8957" width="7.88671875" bestFit="1" customWidth="1"/>
    <col min="8958" max="8958" width="15.44140625" customWidth="1"/>
    <col min="8959" max="8959" width="12.21875" customWidth="1"/>
    <col min="8960" max="8960" width="12.6640625" customWidth="1"/>
    <col min="8961" max="8961" width="12" customWidth="1"/>
    <col min="8962" max="8986" width="11.44140625" customWidth="1"/>
    <col min="9207" max="9207" width="2.109375" customWidth="1"/>
    <col min="9208" max="9208" width="7.88671875" customWidth="1"/>
    <col min="9209" max="9209" width="5.6640625" customWidth="1"/>
    <col min="9210" max="9210" width="39.77734375" customWidth="1"/>
    <col min="9211" max="9211" width="32.77734375" customWidth="1"/>
    <col min="9212" max="9212" width="6.109375" customWidth="1"/>
    <col min="9213" max="9213" width="7.88671875" bestFit="1" customWidth="1"/>
    <col min="9214" max="9214" width="15.44140625" customWidth="1"/>
    <col min="9215" max="9215" width="12.21875" customWidth="1"/>
    <col min="9216" max="9216" width="12.6640625" customWidth="1"/>
    <col min="9217" max="9217" width="12" customWidth="1"/>
    <col min="9218" max="9242" width="11.44140625" customWidth="1"/>
    <col min="9463" max="9463" width="2.109375" customWidth="1"/>
    <col min="9464" max="9464" width="7.88671875" customWidth="1"/>
    <col min="9465" max="9465" width="5.6640625" customWidth="1"/>
    <col min="9466" max="9466" width="39.77734375" customWidth="1"/>
    <col min="9467" max="9467" width="32.77734375" customWidth="1"/>
    <col min="9468" max="9468" width="6.109375" customWidth="1"/>
    <col min="9469" max="9469" width="7.88671875" bestFit="1" customWidth="1"/>
    <col min="9470" max="9470" width="15.44140625" customWidth="1"/>
    <col min="9471" max="9471" width="12.21875" customWidth="1"/>
    <col min="9472" max="9472" width="12.6640625" customWidth="1"/>
    <col min="9473" max="9473" width="12" customWidth="1"/>
    <col min="9474" max="9498" width="11.44140625" customWidth="1"/>
    <col min="9719" max="9719" width="2.109375" customWidth="1"/>
    <col min="9720" max="9720" width="7.88671875" customWidth="1"/>
    <col min="9721" max="9721" width="5.6640625" customWidth="1"/>
    <col min="9722" max="9722" width="39.77734375" customWidth="1"/>
    <col min="9723" max="9723" width="32.77734375" customWidth="1"/>
    <col min="9724" max="9724" width="6.109375" customWidth="1"/>
    <col min="9725" max="9725" width="7.88671875" bestFit="1" customWidth="1"/>
    <col min="9726" max="9726" width="15.44140625" customWidth="1"/>
    <col min="9727" max="9727" width="12.21875" customWidth="1"/>
    <col min="9728" max="9728" width="12.6640625" customWidth="1"/>
    <col min="9729" max="9729" width="12" customWidth="1"/>
    <col min="9730" max="9754" width="11.44140625" customWidth="1"/>
    <col min="9975" max="9975" width="2.109375" customWidth="1"/>
    <col min="9976" max="9976" width="7.88671875" customWidth="1"/>
    <col min="9977" max="9977" width="5.6640625" customWidth="1"/>
    <col min="9978" max="9978" width="39.77734375" customWidth="1"/>
    <col min="9979" max="9979" width="32.77734375" customWidth="1"/>
    <col min="9980" max="9980" width="6.109375" customWidth="1"/>
    <col min="9981" max="9981" width="7.88671875" bestFit="1" customWidth="1"/>
    <col min="9982" max="9982" width="15.44140625" customWidth="1"/>
    <col min="9983" max="9983" width="12.21875" customWidth="1"/>
    <col min="9984" max="9984" width="12.6640625" customWidth="1"/>
    <col min="9985" max="9985" width="12" customWidth="1"/>
    <col min="9986" max="10010" width="11.44140625" customWidth="1"/>
    <col min="10231" max="10231" width="2.109375" customWidth="1"/>
    <col min="10232" max="10232" width="7.88671875" customWidth="1"/>
    <col min="10233" max="10233" width="5.6640625" customWidth="1"/>
    <col min="10234" max="10234" width="39.77734375" customWidth="1"/>
    <col min="10235" max="10235" width="32.77734375" customWidth="1"/>
    <col min="10236" max="10236" width="6.109375" customWidth="1"/>
    <col min="10237" max="10237" width="7.88671875" bestFit="1" customWidth="1"/>
    <col min="10238" max="10238" width="15.44140625" customWidth="1"/>
    <col min="10239" max="10239" width="12.21875" customWidth="1"/>
    <col min="10240" max="10240" width="12.6640625" customWidth="1"/>
    <col min="10241" max="10241" width="12" customWidth="1"/>
    <col min="10242" max="10266" width="11.44140625" customWidth="1"/>
    <col min="10487" max="10487" width="2.109375" customWidth="1"/>
    <col min="10488" max="10488" width="7.88671875" customWidth="1"/>
    <col min="10489" max="10489" width="5.6640625" customWidth="1"/>
    <col min="10490" max="10490" width="39.77734375" customWidth="1"/>
    <col min="10491" max="10491" width="32.77734375" customWidth="1"/>
    <col min="10492" max="10492" width="6.109375" customWidth="1"/>
    <col min="10493" max="10493" width="7.88671875" bestFit="1" customWidth="1"/>
    <col min="10494" max="10494" width="15.44140625" customWidth="1"/>
    <col min="10495" max="10495" width="12.21875" customWidth="1"/>
    <col min="10496" max="10496" width="12.6640625" customWidth="1"/>
    <col min="10497" max="10497" width="12" customWidth="1"/>
    <col min="10498" max="10522" width="11.44140625" customWidth="1"/>
    <col min="10743" max="10743" width="2.109375" customWidth="1"/>
    <col min="10744" max="10744" width="7.88671875" customWidth="1"/>
    <col min="10745" max="10745" width="5.6640625" customWidth="1"/>
    <col min="10746" max="10746" width="39.77734375" customWidth="1"/>
    <col min="10747" max="10747" width="32.77734375" customWidth="1"/>
    <col min="10748" max="10748" width="6.109375" customWidth="1"/>
    <col min="10749" max="10749" width="7.88671875" bestFit="1" customWidth="1"/>
    <col min="10750" max="10750" width="15.44140625" customWidth="1"/>
    <col min="10751" max="10751" width="12.21875" customWidth="1"/>
    <col min="10752" max="10752" width="12.6640625" customWidth="1"/>
    <col min="10753" max="10753" width="12" customWidth="1"/>
    <col min="10754" max="10778" width="11.44140625" customWidth="1"/>
    <col min="10999" max="10999" width="2.109375" customWidth="1"/>
    <col min="11000" max="11000" width="7.88671875" customWidth="1"/>
    <col min="11001" max="11001" width="5.6640625" customWidth="1"/>
    <col min="11002" max="11002" width="39.77734375" customWidth="1"/>
    <col min="11003" max="11003" width="32.77734375" customWidth="1"/>
    <col min="11004" max="11004" width="6.109375" customWidth="1"/>
    <col min="11005" max="11005" width="7.88671875" bestFit="1" customWidth="1"/>
    <col min="11006" max="11006" width="15.44140625" customWidth="1"/>
    <col min="11007" max="11007" width="12.21875" customWidth="1"/>
    <col min="11008" max="11008" width="12.6640625" customWidth="1"/>
    <col min="11009" max="11009" width="12" customWidth="1"/>
    <col min="11010" max="11034" width="11.44140625" customWidth="1"/>
    <col min="11255" max="11255" width="2.109375" customWidth="1"/>
    <col min="11256" max="11256" width="7.88671875" customWidth="1"/>
    <col min="11257" max="11257" width="5.6640625" customWidth="1"/>
    <col min="11258" max="11258" width="39.77734375" customWidth="1"/>
    <col min="11259" max="11259" width="32.77734375" customWidth="1"/>
    <col min="11260" max="11260" width="6.109375" customWidth="1"/>
    <col min="11261" max="11261" width="7.88671875" bestFit="1" customWidth="1"/>
    <col min="11262" max="11262" width="15.44140625" customWidth="1"/>
    <col min="11263" max="11263" width="12.21875" customWidth="1"/>
    <col min="11264" max="11264" width="12.6640625" customWidth="1"/>
    <col min="11265" max="11265" width="12" customWidth="1"/>
    <col min="11266" max="11290" width="11.44140625" customWidth="1"/>
    <col min="11511" max="11511" width="2.109375" customWidth="1"/>
    <col min="11512" max="11512" width="7.88671875" customWidth="1"/>
    <col min="11513" max="11513" width="5.6640625" customWidth="1"/>
    <col min="11514" max="11514" width="39.77734375" customWidth="1"/>
    <col min="11515" max="11515" width="32.77734375" customWidth="1"/>
    <col min="11516" max="11516" width="6.109375" customWidth="1"/>
    <col min="11517" max="11517" width="7.88671875" bestFit="1" customWidth="1"/>
    <col min="11518" max="11518" width="15.44140625" customWidth="1"/>
    <col min="11519" max="11519" width="12.21875" customWidth="1"/>
    <col min="11520" max="11520" width="12.6640625" customWidth="1"/>
    <col min="11521" max="11521" width="12" customWidth="1"/>
    <col min="11522" max="11546" width="11.44140625" customWidth="1"/>
    <col min="11767" max="11767" width="2.109375" customWidth="1"/>
    <col min="11768" max="11768" width="7.88671875" customWidth="1"/>
    <col min="11769" max="11769" width="5.6640625" customWidth="1"/>
    <col min="11770" max="11770" width="39.77734375" customWidth="1"/>
    <col min="11771" max="11771" width="32.77734375" customWidth="1"/>
    <col min="11772" max="11772" width="6.109375" customWidth="1"/>
    <col min="11773" max="11773" width="7.88671875" bestFit="1" customWidth="1"/>
    <col min="11774" max="11774" width="15.44140625" customWidth="1"/>
    <col min="11775" max="11775" width="12.21875" customWidth="1"/>
    <col min="11776" max="11776" width="12.6640625" customWidth="1"/>
    <col min="11777" max="11777" width="12" customWidth="1"/>
    <col min="11778" max="11802" width="11.44140625" customWidth="1"/>
    <col min="12023" max="12023" width="2.109375" customWidth="1"/>
    <col min="12024" max="12024" width="7.88671875" customWidth="1"/>
    <col min="12025" max="12025" width="5.6640625" customWidth="1"/>
    <col min="12026" max="12026" width="39.77734375" customWidth="1"/>
    <col min="12027" max="12027" width="32.77734375" customWidth="1"/>
    <col min="12028" max="12028" width="6.109375" customWidth="1"/>
    <col min="12029" max="12029" width="7.88671875" bestFit="1" customWidth="1"/>
    <col min="12030" max="12030" width="15.44140625" customWidth="1"/>
    <col min="12031" max="12031" width="12.21875" customWidth="1"/>
    <col min="12032" max="12032" width="12.6640625" customWidth="1"/>
    <col min="12033" max="12033" width="12" customWidth="1"/>
    <col min="12034" max="12058" width="11.44140625" customWidth="1"/>
    <col min="12279" max="12279" width="2.109375" customWidth="1"/>
    <col min="12280" max="12280" width="7.88671875" customWidth="1"/>
    <col min="12281" max="12281" width="5.6640625" customWidth="1"/>
    <col min="12282" max="12282" width="39.77734375" customWidth="1"/>
    <col min="12283" max="12283" width="32.77734375" customWidth="1"/>
    <col min="12284" max="12284" width="6.109375" customWidth="1"/>
    <col min="12285" max="12285" width="7.88671875" bestFit="1" customWidth="1"/>
    <col min="12286" max="12286" width="15.44140625" customWidth="1"/>
    <col min="12287" max="12287" width="12.21875" customWidth="1"/>
    <col min="12288" max="12288" width="12.6640625" customWidth="1"/>
    <col min="12289" max="12289" width="12" customWidth="1"/>
    <col min="12290" max="12314" width="11.44140625" customWidth="1"/>
    <col min="12535" max="12535" width="2.109375" customWidth="1"/>
    <col min="12536" max="12536" width="7.88671875" customWidth="1"/>
    <col min="12537" max="12537" width="5.6640625" customWidth="1"/>
    <col min="12538" max="12538" width="39.77734375" customWidth="1"/>
    <col min="12539" max="12539" width="32.77734375" customWidth="1"/>
    <col min="12540" max="12540" width="6.109375" customWidth="1"/>
    <col min="12541" max="12541" width="7.88671875" bestFit="1" customWidth="1"/>
    <col min="12542" max="12542" width="15.44140625" customWidth="1"/>
    <col min="12543" max="12543" width="12.21875" customWidth="1"/>
    <col min="12544" max="12544" width="12.6640625" customWidth="1"/>
    <col min="12545" max="12545" width="12" customWidth="1"/>
    <col min="12546" max="12570" width="11.44140625" customWidth="1"/>
    <col min="12791" max="12791" width="2.109375" customWidth="1"/>
    <col min="12792" max="12792" width="7.88671875" customWidth="1"/>
    <col min="12793" max="12793" width="5.6640625" customWidth="1"/>
    <col min="12794" max="12794" width="39.77734375" customWidth="1"/>
    <col min="12795" max="12795" width="32.77734375" customWidth="1"/>
    <col min="12796" max="12796" width="6.109375" customWidth="1"/>
    <col min="12797" max="12797" width="7.88671875" bestFit="1" customWidth="1"/>
    <col min="12798" max="12798" width="15.44140625" customWidth="1"/>
    <col min="12799" max="12799" width="12.21875" customWidth="1"/>
    <col min="12800" max="12800" width="12.6640625" customWidth="1"/>
    <col min="12801" max="12801" width="12" customWidth="1"/>
    <col min="12802" max="12826" width="11.44140625" customWidth="1"/>
    <col min="13047" max="13047" width="2.109375" customWidth="1"/>
    <col min="13048" max="13048" width="7.88671875" customWidth="1"/>
    <col min="13049" max="13049" width="5.6640625" customWidth="1"/>
    <col min="13050" max="13050" width="39.77734375" customWidth="1"/>
    <col min="13051" max="13051" width="32.77734375" customWidth="1"/>
    <col min="13052" max="13052" width="6.109375" customWidth="1"/>
    <col min="13053" max="13053" width="7.88671875" bestFit="1" customWidth="1"/>
    <col min="13054" max="13054" width="15.44140625" customWidth="1"/>
    <col min="13055" max="13055" width="12.21875" customWidth="1"/>
    <col min="13056" max="13056" width="12.6640625" customWidth="1"/>
    <col min="13057" max="13057" width="12" customWidth="1"/>
    <col min="13058" max="13082" width="11.44140625" customWidth="1"/>
    <col min="13303" max="13303" width="2.109375" customWidth="1"/>
    <col min="13304" max="13304" width="7.88671875" customWidth="1"/>
    <col min="13305" max="13305" width="5.6640625" customWidth="1"/>
    <col min="13306" max="13306" width="39.77734375" customWidth="1"/>
    <col min="13307" max="13307" width="32.77734375" customWidth="1"/>
    <col min="13308" max="13308" width="6.109375" customWidth="1"/>
    <col min="13309" max="13309" width="7.88671875" bestFit="1" customWidth="1"/>
    <col min="13310" max="13310" width="15.44140625" customWidth="1"/>
    <col min="13311" max="13311" width="12.21875" customWidth="1"/>
    <col min="13312" max="13312" width="12.6640625" customWidth="1"/>
    <col min="13313" max="13313" width="12" customWidth="1"/>
    <col min="13314" max="13338" width="11.44140625" customWidth="1"/>
    <col min="13559" max="13559" width="2.109375" customWidth="1"/>
    <col min="13560" max="13560" width="7.88671875" customWidth="1"/>
    <col min="13561" max="13561" width="5.6640625" customWidth="1"/>
    <col min="13562" max="13562" width="39.77734375" customWidth="1"/>
    <col min="13563" max="13563" width="32.77734375" customWidth="1"/>
    <col min="13564" max="13564" width="6.109375" customWidth="1"/>
    <col min="13565" max="13565" width="7.88671875" bestFit="1" customWidth="1"/>
    <col min="13566" max="13566" width="15.44140625" customWidth="1"/>
    <col min="13567" max="13567" width="12.21875" customWidth="1"/>
    <col min="13568" max="13568" width="12.6640625" customWidth="1"/>
    <col min="13569" max="13569" width="12" customWidth="1"/>
    <col min="13570" max="13594" width="11.44140625" customWidth="1"/>
    <col min="13815" max="13815" width="2.109375" customWidth="1"/>
    <col min="13816" max="13816" width="7.88671875" customWidth="1"/>
    <col min="13817" max="13817" width="5.6640625" customWidth="1"/>
    <col min="13818" max="13818" width="39.77734375" customWidth="1"/>
    <col min="13819" max="13819" width="32.77734375" customWidth="1"/>
    <col min="13820" max="13820" width="6.109375" customWidth="1"/>
    <col min="13821" max="13821" width="7.88671875" bestFit="1" customWidth="1"/>
    <col min="13822" max="13822" width="15.44140625" customWidth="1"/>
    <col min="13823" max="13823" width="12.21875" customWidth="1"/>
    <col min="13824" max="13824" width="12.6640625" customWidth="1"/>
    <col min="13825" max="13825" width="12" customWidth="1"/>
    <col min="13826" max="13850" width="11.44140625" customWidth="1"/>
    <col min="14071" max="14071" width="2.109375" customWidth="1"/>
    <col min="14072" max="14072" width="7.88671875" customWidth="1"/>
    <col min="14073" max="14073" width="5.6640625" customWidth="1"/>
    <col min="14074" max="14074" width="39.77734375" customWidth="1"/>
    <col min="14075" max="14075" width="32.77734375" customWidth="1"/>
    <col min="14076" max="14076" width="6.109375" customWidth="1"/>
    <col min="14077" max="14077" width="7.88671875" bestFit="1" customWidth="1"/>
    <col min="14078" max="14078" width="15.44140625" customWidth="1"/>
    <col min="14079" max="14079" width="12.21875" customWidth="1"/>
    <col min="14080" max="14080" width="12.6640625" customWidth="1"/>
    <col min="14081" max="14081" width="12" customWidth="1"/>
    <col min="14082" max="14106" width="11.44140625" customWidth="1"/>
    <col min="14327" max="14327" width="2.109375" customWidth="1"/>
    <col min="14328" max="14328" width="7.88671875" customWidth="1"/>
    <col min="14329" max="14329" width="5.6640625" customWidth="1"/>
    <col min="14330" max="14330" width="39.77734375" customWidth="1"/>
    <col min="14331" max="14331" width="32.77734375" customWidth="1"/>
    <col min="14332" max="14332" width="6.109375" customWidth="1"/>
    <col min="14333" max="14333" width="7.88671875" bestFit="1" customWidth="1"/>
    <col min="14334" max="14334" width="15.44140625" customWidth="1"/>
    <col min="14335" max="14335" width="12.21875" customWidth="1"/>
    <col min="14336" max="14336" width="12.6640625" customWidth="1"/>
    <col min="14337" max="14337" width="12" customWidth="1"/>
    <col min="14338" max="14362" width="11.44140625" customWidth="1"/>
    <col min="14583" max="14583" width="2.109375" customWidth="1"/>
    <col min="14584" max="14584" width="7.88671875" customWidth="1"/>
    <col min="14585" max="14585" width="5.6640625" customWidth="1"/>
    <col min="14586" max="14586" width="39.77734375" customWidth="1"/>
    <col min="14587" max="14587" width="32.77734375" customWidth="1"/>
    <col min="14588" max="14588" width="6.109375" customWidth="1"/>
    <col min="14589" max="14589" width="7.88671875" bestFit="1" customWidth="1"/>
    <col min="14590" max="14590" width="15.44140625" customWidth="1"/>
    <col min="14591" max="14591" width="12.21875" customWidth="1"/>
    <col min="14592" max="14592" width="12.6640625" customWidth="1"/>
    <col min="14593" max="14593" width="12" customWidth="1"/>
    <col min="14594" max="14618" width="11.44140625" customWidth="1"/>
    <col min="14839" max="14839" width="2.109375" customWidth="1"/>
    <col min="14840" max="14840" width="7.88671875" customWidth="1"/>
    <col min="14841" max="14841" width="5.6640625" customWidth="1"/>
    <col min="14842" max="14842" width="39.77734375" customWidth="1"/>
    <col min="14843" max="14843" width="32.77734375" customWidth="1"/>
    <col min="14844" max="14844" width="6.109375" customWidth="1"/>
    <col min="14845" max="14845" width="7.88671875" bestFit="1" customWidth="1"/>
    <col min="14846" max="14846" width="15.44140625" customWidth="1"/>
    <col min="14847" max="14847" width="12.21875" customWidth="1"/>
    <col min="14848" max="14848" width="12.6640625" customWidth="1"/>
    <col min="14849" max="14849" width="12" customWidth="1"/>
    <col min="14850" max="14874" width="11.44140625" customWidth="1"/>
    <col min="15095" max="15095" width="2.109375" customWidth="1"/>
    <col min="15096" max="15096" width="7.88671875" customWidth="1"/>
    <col min="15097" max="15097" width="5.6640625" customWidth="1"/>
    <col min="15098" max="15098" width="39.77734375" customWidth="1"/>
    <col min="15099" max="15099" width="32.77734375" customWidth="1"/>
    <col min="15100" max="15100" width="6.109375" customWidth="1"/>
    <col min="15101" max="15101" width="7.88671875" bestFit="1" customWidth="1"/>
    <col min="15102" max="15102" width="15.44140625" customWidth="1"/>
    <col min="15103" max="15103" width="12.21875" customWidth="1"/>
    <col min="15104" max="15104" width="12.6640625" customWidth="1"/>
    <col min="15105" max="15105" width="12" customWidth="1"/>
    <col min="15106" max="15130" width="11.44140625" customWidth="1"/>
    <col min="15351" max="15351" width="2.109375" customWidth="1"/>
    <col min="15352" max="15352" width="7.88671875" customWidth="1"/>
    <col min="15353" max="15353" width="5.6640625" customWidth="1"/>
    <col min="15354" max="15354" width="39.77734375" customWidth="1"/>
    <col min="15355" max="15355" width="32.77734375" customWidth="1"/>
    <col min="15356" max="15356" width="6.109375" customWidth="1"/>
    <col min="15357" max="15357" width="7.88671875" bestFit="1" customWidth="1"/>
    <col min="15358" max="15358" width="15.44140625" customWidth="1"/>
    <col min="15359" max="15359" width="12.21875" customWidth="1"/>
    <col min="15360" max="15360" width="12.6640625" customWidth="1"/>
    <col min="15361" max="15361" width="12" customWidth="1"/>
    <col min="15362" max="15386" width="11.44140625" customWidth="1"/>
    <col min="15607" max="15607" width="2.109375" customWidth="1"/>
    <col min="15608" max="15608" width="7.88671875" customWidth="1"/>
    <col min="15609" max="15609" width="5.6640625" customWidth="1"/>
    <col min="15610" max="15610" width="39.77734375" customWidth="1"/>
    <col min="15611" max="15611" width="32.77734375" customWidth="1"/>
    <col min="15612" max="15612" width="6.109375" customWidth="1"/>
    <col min="15613" max="15613" width="7.88671875" bestFit="1" customWidth="1"/>
    <col min="15614" max="15614" width="15.44140625" customWidth="1"/>
    <col min="15615" max="15615" width="12.21875" customWidth="1"/>
    <col min="15616" max="15616" width="12.6640625" customWidth="1"/>
    <col min="15617" max="15617" width="12" customWidth="1"/>
    <col min="15618" max="15642" width="11.44140625" customWidth="1"/>
    <col min="15863" max="15863" width="2.109375" customWidth="1"/>
    <col min="15864" max="15864" width="7.88671875" customWidth="1"/>
    <col min="15865" max="15865" width="5.6640625" customWidth="1"/>
    <col min="15866" max="15866" width="39.77734375" customWidth="1"/>
    <col min="15867" max="15867" width="32.77734375" customWidth="1"/>
    <col min="15868" max="15868" width="6.109375" customWidth="1"/>
    <col min="15869" max="15869" width="7.88671875" bestFit="1" customWidth="1"/>
    <col min="15870" max="15870" width="15.44140625" customWidth="1"/>
    <col min="15871" max="15871" width="12.21875" customWidth="1"/>
    <col min="15872" max="15872" width="12.6640625" customWidth="1"/>
    <col min="15873" max="15873" width="12" customWidth="1"/>
    <col min="15874" max="15898" width="11.44140625" customWidth="1"/>
    <col min="16119" max="16119" width="2.109375" customWidth="1"/>
    <col min="16120" max="16120" width="7.88671875" customWidth="1"/>
    <col min="16121" max="16121" width="5.6640625" customWidth="1"/>
    <col min="16122" max="16122" width="39.77734375" customWidth="1"/>
    <col min="16123" max="16123" width="32.77734375" customWidth="1"/>
    <col min="16124" max="16124" width="6.109375" customWidth="1"/>
    <col min="16125" max="16125" width="7.88671875" bestFit="1" customWidth="1"/>
    <col min="16126" max="16126" width="15.44140625" customWidth="1"/>
    <col min="16127" max="16127" width="12.21875" customWidth="1"/>
    <col min="16128" max="16128" width="12.6640625" customWidth="1"/>
    <col min="16129" max="16129" width="12" customWidth="1"/>
    <col min="16130" max="16154" width="11.44140625" customWidth="1"/>
  </cols>
  <sheetData>
    <row r="1" spans="1:41" ht="18.75" thickBot="1" x14ac:dyDescent="0.25">
      <c r="A1" s="186"/>
      <c r="B1" s="178"/>
      <c r="C1" s="179" t="s">
        <v>731</v>
      </c>
      <c r="D1" s="207"/>
      <c r="E1" s="273"/>
      <c r="F1" s="182"/>
      <c r="G1" s="182"/>
      <c r="H1" s="182"/>
      <c r="I1" s="182"/>
      <c r="J1" s="183"/>
      <c r="K1" s="183"/>
      <c r="L1" s="274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41" ht="32.25" thickBot="1" x14ac:dyDescent="0.25">
      <c r="A2" s="188"/>
      <c r="B2" s="188"/>
      <c r="C2" s="275" t="s">
        <v>592</v>
      </c>
      <c r="D2" s="189" t="s">
        <v>139</v>
      </c>
      <c r="E2" s="276" t="s">
        <v>113</v>
      </c>
      <c r="F2" s="189" t="s">
        <v>140</v>
      </c>
      <c r="G2" s="189" t="s">
        <v>187</v>
      </c>
      <c r="H2" s="211" t="str">
        <f>'TITLE PAGE'!D14</f>
        <v>2016-17</v>
      </c>
      <c r="I2" s="277" t="str">
        <f>'WRZ summary'!E3</f>
        <v>For info 2017-18</v>
      </c>
      <c r="J2" s="277" t="str">
        <f>'WRZ summary'!F3</f>
        <v>For info 2018-19</v>
      </c>
      <c r="K2" s="277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651"/>
      <c r="AM2" s="651"/>
      <c r="AN2" s="651"/>
      <c r="AO2" s="651"/>
    </row>
    <row r="3" spans="1:41" x14ac:dyDescent="0.2">
      <c r="A3" s="177"/>
      <c r="B3" s="967" t="s">
        <v>338</v>
      </c>
      <c r="C3" s="816" t="s">
        <v>732</v>
      </c>
      <c r="D3" s="826" t="s">
        <v>733</v>
      </c>
      <c r="E3" s="817" t="s">
        <v>734</v>
      </c>
      <c r="F3" s="819" t="s">
        <v>75</v>
      </c>
      <c r="G3" s="819">
        <v>2</v>
      </c>
      <c r="H3" s="688">
        <f>SUM('8. FP Demand'!H3,'8. FP Demand'!H4,'8. FP Demand'!H5,'8. FP Demand'!H6,'8. FP Demand'!H30,'8. FP Demand'!H31,'8. FP Demand'!H36:H37)</f>
        <v>22.685508924630341</v>
      </c>
      <c r="I3" s="324">
        <f>SUM('8. FP Demand'!I3,'8. FP Demand'!I4,'8. FP Demand'!I5,'8. FP Demand'!I6,'8. FP Demand'!I30,'8. FP Demand'!I31,'8. FP Demand'!I36:I37)</f>
        <v>22.686898599933329</v>
      </c>
      <c r="J3" s="324">
        <f>SUM('8. FP Demand'!J3,'8. FP Demand'!J4,'8. FP Demand'!J5,'8. FP Demand'!J6,'8. FP Demand'!J30,'8. FP Demand'!J31,'8. FP Demand'!J36:J37)</f>
        <v>22.67830354407079</v>
      </c>
      <c r="K3" s="324">
        <f>SUM('8. FP Demand'!K3,'8. FP Demand'!K4,'8. FP Demand'!K5,'8. FP Demand'!K6,'8. FP Demand'!K30,'8. FP Demand'!K31,'8. FP Demand'!K36:K37)</f>
        <v>22.568752545386683</v>
      </c>
      <c r="L3" s="820">
        <f>SUM('8. FP Demand'!L3,'8. FP Demand'!L4,'8. FP Demand'!L5,'8. FP Demand'!L6,'8. FP Demand'!L30,'8. FP Demand'!L31,'8. FP Demand'!L36:L37)</f>
        <v>22.56019295811555</v>
      </c>
      <c r="M3" s="820">
        <f>SUM('8. FP Demand'!M3,'8. FP Demand'!M4,'8. FP Demand'!M5,'8. FP Demand'!M6,'8. FP Demand'!M30,'8. FP Demand'!M31,'8. FP Demand'!M36:M37)</f>
        <v>22.594007464613586</v>
      </c>
      <c r="N3" s="820">
        <f>SUM('8. FP Demand'!N3,'8. FP Demand'!N4,'8. FP Demand'!N5,'8. FP Demand'!N6,'8. FP Demand'!N30,'8. FP Demand'!N31,'8. FP Demand'!N36:N37)</f>
        <v>22.627184169835502</v>
      </c>
      <c r="O3" s="820">
        <f>SUM('8. FP Demand'!O3,'8. FP Demand'!O4,'8. FP Demand'!O5,'8. FP Demand'!O6,'8. FP Demand'!O30,'8. FP Demand'!O31,'8. FP Demand'!O36:O37)</f>
        <v>22.658658512321647</v>
      </c>
      <c r="P3" s="820">
        <f>SUM('8. FP Demand'!P3,'8. FP Demand'!P4,'8. FP Demand'!P5,'8. FP Demand'!P6,'8. FP Demand'!P30,'8. FP Demand'!P31,'8. FP Demand'!P36:P37)</f>
        <v>22.674382557571256</v>
      </c>
      <c r="Q3" s="820">
        <f>SUM('8. FP Demand'!Q3,'8. FP Demand'!Q4,'8. FP Demand'!Q5,'8. FP Demand'!Q6,'8. FP Demand'!Q30,'8. FP Demand'!Q31,'8. FP Demand'!Q36:Q37)</f>
        <v>22.156411348700974</v>
      </c>
      <c r="R3" s="820">
        <f>SUM('8. FP Demand'!R3,'8. FP Demand'!R4,'8. FP Demand'!R5,'8. FP Demand'!R6,'8. FP Demand'!R30,'8. FP Demand'!R31,'8. FP Demand'!R36:R37)</f>
        <v>22.026957901597392</v>
      </c>
      <c r="S3" s="820">
        <f>SUM('8. FP Demand'!S3,'8. FP Demand'!S4,'8. FP Demand'!S5,'8. FP Demand'!S6,'8. FP Demand'!S30,'8. FP Demand'!S31,'8. FP Demand'!S36:S37)</f>
        <v>21.909833855958542</v>
      </c>
      <c r="T3" s="820">
        <f>SUM('8. FP Demand'!T3,'8. FP Demand'!T4,'8. FP Demand'!T5,'8. FP Demand'!T6,'8. FP Demand'!T30,'8. FP Demand'!T31,'8. FP Demand'!T36:T37)</f>
        <v>21.784588870434259</v>
      </c>
      <c r="U3" s="820">
        <f>SUM('8. FP Demand'!U3,'8. FP Demand'!U4,'8. FP Demand'!U5,'8. FP Demand'!U6,'8. FP Demand'!U30,'8. FP Demand'!U31,'8. FP Demand'!U36:U37)</f>
        <v>21.672062246857955</v>
      </c>
      <c r="V3" s="820">
        <f>SUM('8. FP Demand'!V3,'8. FP Demand'!V4,'8. FP Demand'!V5,'8. FP Demand'!V6,'8. FP Demand'!V30,'8. FP Demand'!V31,'8. FP Demand'!V36:V37)</f>
        <v>21.533462957943502</v>
      </c>
      <c r="W3" s="820">
        <f>SUM('8. FP Demand'!W3,'8. FP Demand'!W4,'8. FP Demand'!W5,'8. FP Demand'!W6,'8. FP Demand'!W30,'8. FP Demand'!W31,'8. FP Demand'!W36:W37)</f>
        <v>21.420358382919265</v>
      </c>
      <c r="X3" s="820">
        <f>SUM('8. FP Demand'!X3,'8. FP Demand'!X4,'8. FP Demand'!X5,'8. FP Demand'!X6,'8. FP Demand'!X30,'8. FP Demand'!X31,'8. FP Demand'!X36:X37)</f>
        <v>21.287608476243246</v>
      </c>
      <c r="Y3" s="820">
        <f>SUM('8. FP Demand'!Y3,'8. FP Demand'!Y4,'8. FP Demand'!Y5,'8. FP Demand'!Y6,'8. FP Demand'!Y30,'8. FP Demand'!Y31,'8. FP Demand'!Y36:Y37)</f>
        <v>21.178964280152286</v>
      </c>
      <c r="Z3" s="820">
        <f>SUM('8. FP Demand'!Z3,'8. FP Demand'!Z4,'8. FP Demand'!Z5,'8. FP Demand'!Z6,'8. FP Demand'!Z30,'8. FP Demand'!Z31,'8. FP Demand'!Z36:Z37)</f>
        <v>21.005016758132054</v>
      </c>
      <c r="AA3" s="820">
        <f>SUM('8. FP Demand'!AA3,'8. FP Demand'!AA4,'8. FP Demand'!AA5,'8. FP Demand'!AA6,'8. FP Demand'!AA30,'8. FP Demand'!AA31,'8. FP Demand'!AA36:AA37)</f>
        <v>20.894998590368942</v>
      </c>
      <c r="AB3" s="820">
        <f>SUM('8. FP Demand'!AB3,'8. FP Demand'!AB4,'8. FP Demand'!AB5,'8. FP Demand'!AB6,'8. FP Demand'!AB30,'8. FP Demand'!AB31,'8. FP Demand'!AB36:AB37)</f>
        <v>20.782206890218866</v>
      </c>
      <c r="AC3" s="820">
        <f>SUM('8. FP Demand'!AC3,'8. FP Demand'!AC4,'8. FP Demand'!AC5,'8. FP Demand'!AC6,'8. FP Demand'!AC30,'8. FP Demand'!AC31,'8. FP Demand'!AC36:AC37)</f>
        <v>20.703856180427749</v>
      </c>
      <c r="AD3" s="820">
        <f>SUM('8. FP Demand'!AD3,'8. FP Demand'!AD4,'8. FP Demand'!AD5,'8. FP Demand'!AD6,'8. FP Demand'!AD30,'8. FP Demand'!AD31,'8. FP Demand'!AD36:AD37)</f>
        <v>20.595345540771884</v>
      </c>
      <c r="AE3" s="820">
        <f>SUM('8. FP Demand'!AE3,'8. FP Demand'!AE4,'8. FP Demand'!AE5,'8. FP Demand'!AE6,'8. FP Demand'!AE30,'8. FP Demand'!AE31,'8. FP Demand'!AE36:AE37)</f>
        <v>20.519093085504409</v>
      </c>
      <c r="AF3" s="820">
        <f>SUM('8. FP Demand'!AF3,'8. FP Demand'!AF4,'8. FP Demand'!AF5,'8. FP Demand'!AF6,'8. FP Demand'!AF30,'8. FP Demand'!AF31,'8. FP Demand'!AF36:AF37)</f>
        <v>20.475515163586245</v>
      </c>
      <c r="AG3" s="820">
        <f>SUM('8. FP Demand'!AG3,'8. FP Demand'!AG4,'8. FP Demand'!AG5,'8. FP Demand'!AG6,'8. FP Demand'!AG30,'8. FP Demand'!AG31,'8. FP Demand'!AG36:AG37)</f>
        <v>20.449829288435268</v>
      </c>
      <c r="AH3" s="820">
        <f>SUM('8. FP Demand'!AH3,'8. FP Demand'!AH4,'8. FP Demand'!AH5,'8. FP Demand'!AH6,'8. FP Demand'!AH30,'8. FP Demand'!AH31,'8. FP Demand'!AH36:AH37)</f>
        <v>20.42873991637903</v>
      </c>
      <c r="AI3" s="820">
        <f>SUM('8. FP Demand'!AI3,'8. FP Demand'!AI4,'8. FP Demand'!AI5,'8. FP Demand'!AI6,'8. FP Demand'!AI30,'8. FP Demand'!AI31,'8. FP Demand'!AI36:AI37)</f>
        <v>20.39678631005803</v>
      </c>
      <c r="AJ3" s="821">
        <f>SUM('8. FP Demand'!AJ3,'8. FP Demand'!AJ4,'8. FP Demand'!AJ5,'8. FP Demand'!AJ6,'8. FP Demand'!AJ30,'8. FP Demand'!AJ31,'8. FP Demand'!AJ36:AJ37)</f>
        <v>20.567294134867588</v>
      </c>
    </row>
    <row r="4" spans="1:41" x14ac:dyDescent="0.2">
      <c r="A4" s="177"/>
      <c r="B4" s="968"/>
      <c r="C4" s="667" t="s">
        <v>735</v>
      </c>
      <c r="D4" s="668" t="s">
        <v>343</v>
      </c>
      <c r="E4" s="809" t="s">
        <v>818</v>
      </c>
      <c r="F4" s="669" t="s">
        <v>75</v>
      </c>
      <c r="G4" s="669">
        <v>2</v>
      </c>
      <c r="H4" s="655">
        <f>'7. FP Supply'!H21-('7. FP Supply'!H27+'7. FP Supply'!H28)</f>
        <v>22.839999046325669</v>
      </c>
      <c r="I4" s="323">
        <f>'7. FP Supply'!I21-('7. FP Supply'!I27+'7. FP Supply'!I28)</f>
        <v>22.839999046325669</v>
      </c>
      <c r="J4" s="323">
        <f>'7. FP Supply'!J21-('7. FP Supply'!J27+'7. FP Supply'!J28)</f>
        <v>22.839999046325669</v>
      </c>
      <c r="K4" s="323">
        <f>'7. FP Supply'!K21-('7. FP Supply'!K27+'7. FP Supply'!K28)</f>
        <v>22.839999046325669</v>
      </c>
      <c r="L4" s="458">
        <f>'7. FP Supply'!L21-('7. FP Supply'!L27+'7. FP Supply'!L28)</f>
        <v>22.839999046325669</v>
      </c>
      <c r="M4" s="458">
        <f>'7. FP Supply'!M21-('7. FP Supply'!M27+'7. FP Supply'!M28)</f>
        <v>22.839999046325669</v>
      </c>
      <c r="N4" s="458">
        <f>'7. FP Supply'!N21-('7. FP Supply'!N27+'7. FP Supply'!N28)</f>
        <v>22.839999046325669</v>
      </c>
      <c r="O4" s="458">
        <f>'7. FP Supply'!O21-('7. FP Supply'!O27+'7. FP Supply'!O28)</f>
        <v>22.839999046325669</v>
      </c>
      <c r="P4" s="458">
        <f>'7. FP Supply'!P21-('7. FP Supply'!P27+'7. FP Supply'!P28)</f>
        <v>22.839999046325669</v>
      </c>
      <c r="Q4" s="458">
        <f>'7. FP Supply'!Q21-('7. FP Supply'!Q27+'7. FP Supply'!Q28)</f>
        <v>22.839999046325669</v>
      </c>
      <c r="R4" s="458">
        <f>'7. FP Supply'!R21-('7. FP Supply'!R27+'7. FP Supply'!R28)</f>
        <v>22.839999046325669</v>
      </c>
      <c r="S4" s="458">
        <f>'7. FP Supply'!S21-('7. FP Supply'!S27+'7. FP Supply'!S28)</f>
        <v>22.839999046325669</v>
      </c>
      <c r="T4" s="458">
        <f>'7. FP Supply'!T21-('7. FP Supply'!T27+'7. FP Supply'!T28)</f>
        <v>22.839999046325669</v>
      </c>
      <c r="U4" s="458">
        <f>'7. FP Supply'!U21-('7. FP Supply'!U27+'7. FP Supply'!U28)</f>
        <v>22.839999046325669</v>
      </c>
      <c r="V4" s="458">
        <f>'7. FP Supply'!V21-('7. FP Supply'!V27+'7. FP Supply'!V28)</f>
        <v>22.839999046325669</v>
      </c>
      <c r="W4" s="458">
        <f>'7. FP Supply'!W21-('7. FP Supply'!W27+'7. FP Supply'!W28)</f>
        <v>22.839999046325669</v>
      </c>
      <c r="X4" s="458">
        <f>'7. FP Supply'!X21-('7. FP Supply'!X27+'7. FP Supply'!X28)</f>
        <v>22.839999046325669</v>
      </c>
      <c r="Y4" s="458">
        <f>'7. FP Supply'!Y21-('7. FP Supply'!Y27+'7. FP Supply'!Y28)</f>
        <v>22.839999046325669</v>
      </c>
      <c r="Z4" s="458">
        <f>'7. FP Supply'!Z21-('7. FP Supply'!Z27+'7. FP Supply'!Z28)</f>
        <v>22.839999046325669</v>
      </c>
      <c r="AA4" s="458">
        <f>'7. FP Supply'!AA21-('7. FP Supply'!AA27+'7. FP Supply'!AA28)</f>
        <v>22.839999046325669</v>
      </c>
      <c r="AB4" s="458">
        <f>'7. FP Supply'!AB21-('7. FP Supply'!AB27+'7. FP Supply'!AB28)</f>
        <v>22.839999046325669</v>
      </c>
      <c r="AC4" s="458">
        <f>'7. FP Supply'!AC21-('7. FP Supply'!AC27+'7. FP Supply'!AC28)</f>
        <v>22.839999046325669</v>
      </c>
      <c r="AD4" s="458">
        <f>'7. FP Supply'!AD21-('7. FP Supply'!AD27+'7. FP Supply'!AD28)</f>
        <v>22.839999046325669</v>
      </c>
      <c r="AE4" s="458">
        <f>'7. FP Supply'!AE21-('7. FP Supply'!AE27+'7. FP Supply'!AE28)</f>
        <v>22.839999046325669</v>
      </c>
      <c r="AF4" s="458">
        <f>'7. FP Supply'!AF21-('7. FP Supply'!AF27+'7. FP Supply'!AF28)</f>
        <v>22.839999046325669</v>
      </c>
      <c r="AG4" s="458">
        <f>'7. FP Supply'!AG21-('7. FP Supply'!AG27+'7. FP Supply'!AG28)</f>
        <v>22.839999046325669</v>
      </c>
      <c r="AH4" s="458">
        <f>'7. FP Supply'!AH21-('7. FP Supply'!AH27+'7. FP Supply'!AH28)</f>
        <v>22.839999046325669</v>
      </c>
      <c r="AI4" s="458">
        <f>'7. FP Supply'!AI21-('7. FP Supply'!AI27+'7. FP Supply'!AI28)</f>
        <v>22.839999046325669</v>
      </c>
      <c r="AJ4" s="670">
        <f>'7. FP Supply'!AJ21-('7. FP Supply'!AJ27+'7. FP Supply'!AJ28)</f>
        <v>22.839999046325669</v>
      </c>
    </row>
    <row r="5" spans="1:41" x14ac:dyDescent="0.2">
      <c r="A5" s="177"/>
      <c r="B5" s="968"/>
      <c r="C5" s="667" t="s">
        <v>76</v>
      </c>
      <c r="D5" s="668" t="s">
        <v>345</v>
      </c>
      <c r="E5" s="809" t="s">
        <v>736</v>
      </c>
      <c r="F5" s="669" t="s">
        <v>75</v>
      </c>
      <c r="G5" s="669">
        <v>2</v>
      </c>
      <c r="H5" s="655">
        <f>H4+('7. FP Supply'!H4+'7. FP Supply'!H8)-('7. FP Supply'!H13+'7. FP Supply'!H17)</f>
        <v>24.239999046325668</v>
      </c>
      <c r="I5" s="323">
        <f>I4+('7. FP Supply'!I4+'7. FP Supply'!I8)-('7. FP Supply'!I13+'7. FP Supply'!I17)</f>
        <v>24.239999046325668</v>
      </c>
      <c r="J5" s="323">
        <f>J4+('7. FP Supply'!J4+'7. FP Supply'!J8)-('7. FP Supply'!J13+'7. FP Supply'!J17)</f>
        <v>24.239999046325668</v>
      </c>
      <c r="K5" s="323">
        <f>K4+('7. FP Supply'!K4+'7. FP Supply'!K8)-('7. FP Supply'!K13+'7. FP Supply'!K17)</f>
        <v>24.239999046325668</v>
      </c>
      <c r="L5" s="458">
        <f>L4+('7. FP Supply'!L4+'7. FP Supply'!L8)-('7. FP Supply'!L13+'7. FP Supply'!L17)</f>
        <v>24.239999046325668</v>
      </c>
      <c r="M5" s="458">
        <f>M4+('7. FP Supply'!M4+'7. FP Supply'!M8)-('7. FP Supply'!M13+'7. FP Supply'!M17)</f>
        <v>24.239999046325668</v>
      </c>
      <c r="N5" s="458">
        <f>N4+('7. FP Supply'!N4+'7. FP Supply'!N8)-('7. FP Supply'!N13+'7. FP Supply'!N17)</f>
        <v>24.239999046325668</v>
      </c>
      <c r="O5" s="458">
        <f>O4+('7. FP Supply'!O4+'7. FP Supply'!O8)-('7. FP Supply'!O13+'7. FP Supply'!O17)</f>
        <v>24.239999046325668</v>
      </c>
      <c r="P5" s="458">
        <f>P4+('7. FP Supply'!P4+'7. FP Supply'!P8)-('7. FP Supply'!P13+'7. FP Supply'!P17)</f>
        <v>24.239999046325668</v>
      </c>
      <c r="Q5" s="458">
        <f>Q4+('7. FP Supply'!Q4+'7. FP Supply'!Q8)-('7. FP Supply'!Q13+'7. FP Supply'!Q17)</f>
        <v>24.239999046325668</v>
      </c>
      <c r="R5" s="458">
        <f>R4+('7. FP Supply'!R4+'7. FP Supply'!R8)-('7. FP Supply'!R13+'7. FP Supply'!R17)</f>
        <v>24.239999046325668</v>
      </c>
      <c r="S5" s="458">
        <f>S4+('7. FP Supply'!S4+'7. FP Supply'!S8)-('7. FP Supply'!S13+'7. FP Supply'!S17)</f>
        <v>24.239999046325668</v>
      </c>
      <c r="T5" s="458">
        <f>T4+('7. FP Supply'!T4+'7. FP Supply'!T8)-('7. FP Supply'!T13+'7. FP Supply'!T17)</f>
        <v>24.239999046325668</v>
      </c>
      <c r="U5" s="458">
        <f>U4+('7. FP Supply'!U4+'7. FP Supply'!U8)-('7. FP Supply'!U13+'7. FP Supply'!U17)</f>
        <v>24.239999046325668</v>
      </c>
      <c r="V5" s="458">
        <f>V4+('7. FP Supply'!V4+'7. FP Supply'!V8)-('7. FP Supply'!V13+'7. FP Supply'!V17)</f>
        <v>24.239999046325668</v>
      </c>
      <c r="W5" s="458">
        <f>W4+('7. FP Supply'!W4+'7. FP Supply'!W8)-('7. FP Supply'!W13+'7. FP Supply'!W17)</f>
        <v>24.239999046325668</v>
      </c>
      <c r="X5" s="458">
        <f>X4+('7. FP Supply'!X4+'7. FP Supply'!X8)-('7. FP Supply'!X13+'7. FP Supply'!X17)</f>
        <v>24.239999046325668</v>
      </c>
      <c r="Y5" s="458">
        <f>Y4+('7. FP Supply'!Y4+'7. FP Supply'!Y8)-('7. FP Supply'!Y13+'7. FP Supply'!Y17)</f>
        <v>24.239999046325668</v>
      </c>
      <c r="Z5" s="458">
        <f>Z4+('7. FP Supply'!Z4+'7. FP Supply'!Z8)-('7. FP Supply'!Z13+'7. FP Supply'!Z17)</f>
        <v>24.239999046325668</v>
      </c>
      <c r="AA5" s="458">
        <f>AA4+('7. FP Supply'!AA4+'7. FP Supply'!AA8)-('7. FP Supply'!AA13+'7. FP Supply'!AA17)</f>
        <v>24.239999046325668</v>
      </c>
      <c r="AB5" s="458">
        <f>AB4+('7. FP Supply'!AB4+'7. FP Supply'!AB8)-('7. FP Supply'!AB13+'7. FP Supply'!AB17)</f>
        <v>24.239999046325668</v>
      </c>
      <c r="AC5" s="458">
        <f>AC4+('7. FP Supply'!AC4+'7. FP Supply'!AC8)-('7. FP Supply'!AC13+'7. FP Supply'!AC17)</f>
        <v>24.239999046325668</v>
      </c>
      <c r="AD5" s="458">
        <f>AD4+('7. FP Supply'!AD4+'7. FP Supply'!AD8)-('7. FP Supply'!AD13+'7. FP Supply'!AD17)</f>
        <v>24.239999046325668</v>
      </c>
      <c r="AE5" s="458">
        <f>AE4+('7. FP Supply'!AE4+'7. FP Supply'!AE8)-('7. FP Supply'!AE13+'7. FP Supply'!AE17)</f>
        <v>24.239999046325668</v>
      </c>
      <c r="AF5" s="458">
        <f>AF4+('7. FP Supply'!AF4+'7. FP Supply'!AF8)-('7. FP Supply'!AF13+'7. FP Supply'!AF17)</f>
        <v>24.239999046325668</v>
      </c>
      <c r="AG5" s="458">
        <f>AG4+('7. FP Supply'!AG4+'7. FP Supply'!AG8)-('7. FP Supply'!AG13+'7. FP Supply'!AG17)</f>
        <v>24.239999046325668</v>
      </c>
      <c r="AH5" s="458">
        <f>AH4+('7. FP Supply'!AH4+'7. FP Supply'!AH8)-('7. FP Supply'!AH13+'7. FP Supply'!AH17)</f>
        <v>24.239999046325668</v>
      </c>
      <c r="AI5" s="458">
        <f>AI4+('7. FP Supply'!AI4+'7. FP Supply'!AI8)-('7. FP Supply'!AI13+'7. FP Supply'!AI17)</f>
        <v>24.239999046325668</v>
      </c>
      <c r="AJ5" s="670">
        <f>AJ4+('7. FP Supply'!AJ4+'7. FP Supply'!AJ8)-('7. FP Supply'!AJ13+'7. FP Supply'!AJ17)</f>
        <v>24.239999046325668</v>
      </c>
    </row>
    <row r="6" spans="1:41" x14ac:dyDescent="0.2">
      <c r="A6" s="177"/>
      <c r="B6" s="968"/>
      <c r="C6" s="765" t="s">
        <v>737</v>
      </c>
      <c r="D6" s="766" t="s">
        <v>348</v>
      </c>
      <c r="E6" s="661" t="s">
        <v>124</v>
      </c>
      <c r="F6" s="811" t="s">
        <v>75</v>
      </c>
      <c r="G6" s="811">
        <v>2</v>
      </c>
      <c r="H6" s="655">
        <v>0</v>
      </c>
      <c r="I6" s="323">
        <v>0</v>
      </c>
      <c r="J6" s="323">
        <v>0</v>
      </c>
      <c r="K6" s="323">
        <v>0</v>
      </c>
      <c r="L6" s="454">
        <v>0</v>
      </c>
      <c r="M6" s="454">
        <v>0</v>
      </c>
      <c r="N6" s="454">
        <v>0</v>
      </c>
      <c r="O6" s="454">
        <v>0</v>
      </c>
      <c r="P6" s="454">
        <v>0</v>
      </c>
      <c r="Q6" s="454">
        <v>0</v>
      </c>
      <c r="R6" s="454">
        <v>0</v>
      </c>
      <c r="S6" s="454">
        <v>0</v>
      </c>
      <c r="T6" s="454">
        <v>0</v>
      </c>
      <c r="U6" s="454">
        <v>0</v>
      </c>
      <c r="V6" s="454">
        <v>0</v>
      </c>
      <c r="W6" s="454">
        <v>0</v>
      </c>
      <c r="X6" s="454">
        <v>0</v>
      </c>
      <c r="Y6" s="454">
        <v>0</v>
      </c>
      <c r="Z6" s="454">
        <v>0</v>
      </c>
      <c r="AA6" s="454">
        <v>0</v>
      </c>
      <c r="AB6" s="454">
        <v>0</v>
      </c>
      <c r="AC6" s="454">
        <v>0</v>
      </c>
      <c r="AD6" s="454">
        <v>0</v>
      </c>
      <c r="AE6" s="454">
        <v>0</v>
      </c>
      <c r="AF6" s="454">
        <v>0</v>
      </c>
      <c r="AG6" s="454">
        <v>0</v>
      </c>
      <c r="AH6" s="454">
        <v>0</v>
      </c>
      <c r="AI6" s="454">
        <v>0</v>
      </c>
      <c r="AJ6" s="462">
        <v>0</v>
      </c>
      <c r="AK6" s="656"/>
      <c r="AL6" s="650"/>
      <c r="AM6" s="650"/>
      <c r="AN6" s="657"/>
      <c r="AO6" s="658"/>
    </row>
    <row r="7" spans="1:41" x14ac:dyDescent="0.2">
      <c r="A7" s="177"/>
      <c r="B7" s="968"/>
      <c r="C7" s="765" t="s">
        <v>738</v>
      </c>
      <c r="D7" s="766" t="s">
        <v>350</v>
      </c>
      <c r="E7" s="661" t="s">
        <v>124</v>
      </c>
      <c r="F7" s="811" t="s">
        <v>75</v>
      </c>
      <c r="G7" s="811">
        <v>2</v>
      </c>
      <c r="H7" s="655">
        <v>1.260512657769348</v>
      </c>
      <c r="I7" s="323">
        <v>1.2408555514442401</v>
      </c>
      <c r="J7" s="323">
        <v>1.245493127651575</v>
      </c>
      <c r="K7" s="323">
        <v>1.180934609140863</v>
      </c>
      <c r="L7" s="454">
        <v>1.146095221156384</v>
      </c>
      <c r="M7" s="454">
        <v>1.1091430738846539</v>
      </c>
      <c r="N7" s="454">
        <v>1.1150059628780979</v>
      </c>
      <c r="O7" s="454">
        <v>1.0950259529046571</v>
      </c>
      <c r="P7" s="454">
        <v>1.0468006169807269</v>
      </c>
      <c r="Q7" s="454">
        <v>0.75678022728865002</v>
      </c>
      <c r="R7" s="454">
        <v>0.74642787550686895</v>
      </c>
      <c r="S7" s="454">
        <v>0.74293326764389001</v>
      </c>
      <c r="T7" s="454">
        <v>0.73343848165637004</v>
      </c>
      <c r="U7" s="454">
        <v>0.74966481589642897</v>
      </c>
      <c r="V7" s="454">
        <v>0.76306930783545601</v>
      </c>
      <c r="W7" s="454">
        <v>0.75529300520048404</v>
      </c>
      <c r="X7" s="454">
        <v>0.774361075391368</v>
      </c>
      <c r="Y7" s="454">
        <v>0.75396903748601396</v>
      </c>
      <c r="Z7" s="454">
        <v>0.76188981424479496</v>
      </c>
      <c r="AA7" s="454">
        <v>0.81399114994986599</v>
      </c>
      <c r="AB7" s="454">
        <v>0.847699198189791</v>
      </c>
      <c r="AC7" s="454">
        <v>0.83027398770439298</v>
      </c>
      <c r="AD7" s="454">
        <v>0.86901127185909499</v>
      </c>
      <c r="AE7" s="454">
        <v>0.88028078041297497</v>
      </c>
      <c r="AF7" s="454">
        <v>1.05451299072014</v>
      </c>
      <c r="AG7" s="454">
        <v>1.0837481567398179</v>
      </c>
      <c r="AH7" s="454">
        <v>1.1023459302307881</v>
      </c>
      <c r="AI7" s="454">
        <v>1.1132432083850361</v>
      </c>
      <c r="AJ7" s="462">
        <v>1.1484100518982261</v>
      </c>
      <c r="AL7" s="650"/>
      <c r="AM7" s="650"/>
      <c r="AO7" s="658"/>
    </row>
    <row r="8" spans="1:41" x14ac:dyDescent="0.2">
      <c r="A8" s="177"/>
      <c r="B8" s="968"/>
      <c r="C8" s="667" t="s">
        <v>98</v>
      </c>
      <c r="D8" s="668" t="s">
        <v>351</v>
      </c>
      <c r="E8" s="809" t="s">
        <v>739</v>
      </c>
      <c r="F8" s="669" t="s">
        <v>75</v>
      </c>
      <c r="G8" s="669">
        <v>2</v>
      </c>
      <c r="H8" s="655">
        <f t="shared" ref="H8:AJ8" si="0">H6+H7</f>
        <v>1.260512657769348</v>
      </c>
      <c r="I8" s="323">
        <f t="shared" ref="I8:K8" si="1">I6+I7</f>
        <v>1.2408555514442401</v>
      </c>
      <c r="J8" s="323">
        <f t="shared" si="1"/>
        <v>1.245493127651575</v>
      </c>
      <c r="K8" s="323">
        <f t="shared" si="1"/>
        <v>1.180934609140863</v>
      </c>
      <c r="L8" s="458">
        <f t="shared" si="0"/>
        <v>1.146095221156384</v>
      </c>
      <c r="M8" s="458">
        <f t="shared" si="0"/>
        <v>1.1091430738846539</v>
      </c>
      <c r="N8" s="458">
        <f t="shared" si="0"/>
        <v>1.1150059628780979</v>
      </c>
      <c r="O8" s="458">
        <f t="shared" si="0"/>
        <v>1.0950259529046571</v>
      </c>
      <c r="P8" s="458">
        <f t="shared" si="0"/>
        <v>1.0468006169807269</v>
      </c>
      <c r="Q8" s="458">
        <f t="shared" si="0"/>
        <v>0.75678022728865002</v>
      </c>
      <c r="R8" s="458">
        <f t="shared" si="0"/>
        <v>0.74642787550686895</v>
      </c>
      <c r="S8" s="458">
        <f t="shared" si="0"/>
        <v>0.74293326764389001</v>
      </c>
      <c r="T8" s="458">
        <f t="shared" si="0"/>
        <v>0.73343848165637004</v>
      </c>
      <c r="U8" s="458">
        <f t="shared" si="0"/>
        <v>0.74966481589642897</v>
      </c>
      <c r="V8" s="458">
        <f t="shared" si="0"/>
        <v>0.76306930783545601</v>
      </c>
      <c r="W8" s="458">
        <f t="shared" si="0"/>
        <v>0.75529300520048404</v>
      </c>
      <c r="X8" s="458">
        <f t="shared" si="0"/>
        <v>0.774361075391368</v>
      </c>
      <c r="Y8" s="458">
        <f t="shared" si="0"/>
        <v>0.75396903748601396</v>
      </c>
      <c r="Z8" s="458">
        <f t="shared" si="0"/>
        <v>0.76188981424479496</v>
      </c>
      <c r="AA8" s="458">
        <f t="shared" si="0"/>
        <v>0.81399114994986599</v>
      </c>
      <c r="AB8" s="458">
        <f t="shared" si="0"/>
        <v>0.847699198189791</v>
      </c>
      <c r="AC8" s="458">
        <f t="shared" si="0"/>
        <v>0.83027398770439298</v>
      </c>
      <c r="AD8" s="458">
        <f t="shared" si="0"/>
        <v>0.86901127185909499</v>
      </c>
      <c r="AE8" s="458">
        <f t="shared" si="0"/>
        <v>0.88028078041297497</v>
      </c>
      <c r="AF8" s="458">
        <f t="shared" si="0"/>
        <v>1.05451299072014</v>
      </c>
      <c r="AG8" s="458">
        <f t="shared" si="0"/>
        <v>1.0837481567398179</v>
      </c>
      <c r="AH8" s="458">
        <f t="shared" si="0"/>
        <v>1.1023459302307881</v>
      </c>
      <c r="AI8" s="458">
        <f t="shared" si="0"/>
        <v>1.1132432083850361</v>
      </c>
      <c r="AJ8" s="670">
        <f t="shared" si="0"/>
        <v>1.1484100518982261</v>
      </c>
    </row>
    <row r="9" spans="1:41" x14ac:dyDescent="0.2">
      <c r="A9" s="177"/>
      <c r="B9" s="968"/>
      <c r="C9" s="667" t="s">
        <v>101</v>
      </c>
      <c r="D9" s="668" t="s">
        <v>353</v>
      </c>
      <c r="E9" s="809" t="s">
        <v>740</v>
      </c>
      <c r="F9" s="669" t="s">
        <v>75</v>
      </c>
      <c r="G9" s="669">
        <v>2</v>
      </c>
      <c r="H9" s="655">
        <f>H5-H3</f>
        <v>1.5544901216953271</v>
      </c>
      <c r="I9" s="323">
        <f t="shared" ref="I9:K9" si="2">I5-I3</f>
        <v>1.5531004463923388</v>
      </c>
      <c r="J9" s="323">
        <f t="shared" si="2"/>
        <v>1.561695502254878</v>
      </c>
      <c r="K9" s="323">
        <f t="shared" si="2"/>
        <v>1.6712465009389845</v>
      </c>
      <c r="L9" s="458">
        <f>L5-L3</f>
        <v>1.6798060882101176</v>
      </c>
      <c r="M9" s="458">
        <f t="shared" ref="M9:AJ9" si="3">M5-M3</f>
        <v>1.6459915817120816</v>
      </c>
      <c r="N9" s="458">
        <f t="shared" si="3"/>
        <v>1.612814876490166</v>
      </c>
      <c r="O9" s="458">
        <f t="shared" si="3"/>
        <v>1.5813405340040205</v>
      </c>
      <c r="P9" s="458">
        <f t="shared" si="3"/>
        <v>1.5656164887544115</v>
      </c>
      <c r="Q9" s="458">
        <f t="shared" si="3"/>
        <v>2.0835876976246936</v>
      </c>
      <c r="R9" s="458">
        <f t="shared" si="3"/>
        <v>2.2130411447282761</v>
      </c>
      <c r="S9" s="458">
        <f t="shared" si="3"/>
        <v>2.3301651903671257</v>
      </c>
      <c r="T9" s="458">
        <f t="shared" si="3"/>
        <v>2.4554101758914086</v>
      </c>
      <c r="U9" s="458">
        <f t="shared" si="3"/>
        <v>2.5679367994677129</v>
      </c>
      <c r="V9" s="458">
        <f t="shared" si="3"/>
        <v>2.7065360883821654</v>
      </c>
      <c r="W9" s="458">
        <f t="shared" si="3"/>
        <v>2.8196406634064033</v>
      </c>
      <c r="X9" s="458">
        <f t="shared" si="3"/>
        <v>2.9523905700824216</v>
      </c>
      <c r="Y9" s="458">
        <f t="shared" si="3"/>
        <v>3.0610347661733819</v>
      </c>
      <c r="Z9" s="458">
        <f t="shared" si="3"/>
        <v>3.2349822881936134</v>
      </c>
      <c r="AA9" s="458">
        <f t="shared" si="3"/>
        <v>3.3450004559567255</v>
      </c>
      <c r="AB9" s="458">
        <f t="shared" si="3"/>
        <v>3.4577921561068017</v>
      </c>
      <c r="AC9" s="458">
        <f t="shared" si="3"/>
        <v>3.5361428658979186</v>
      </c>
      <c r="AD9" s="458">
        <f t="shared" si="3"/>
        <v>3.6446535055537836</v>
      </c>
      <c r="AE9" s="458">
        <f t="shared" si="3"/>
        <v>3.7209059608212591</v>
      </c>
      <c r="AF9" s="458">
        <f t="shared" si="3"/>
        <v>3.7644838827394231</v>
      </c>
      <c r="AG9" s="458">
        <f t="shared" si="3"/>
        <v>3.7901697578903999</v>
      </c>
      <c r="AH9" s="458">
        <f t="shared" si="3"/>
        <v>3.8112591299466381</v>
      </c>
      <c r="AI9" s="458">
        <f t="shared" si="3"/>
        <v>3.8432127362676383</v>
      </c>
      <c r="AJ9" s="670">
        <f t="shared" si="3"/>
        <v>3.6727049114580801</v>
      </c>
    </row>
    <row r="10" spans="1:41" ht="15.75" thickBot="1" x14ac:dyDescent="0.25">
      <c r="A10" s="177"/>
      <c r="B10" s="969"/>
      <c r="C10" s="684" t="s">
        <v>741</v>
      </c>
      <c r="D10" s="685" t="s">
        <v>356</v>
      </c>
      <c r="E10" s="875" t="s">
        <v>742</v>
      </c>
      <c r="F10" s="866" t="s">
        <v>75</v>
      </c>
      <c r="G10" s="866">
        <v>2</v>
      </c>
      <c r="H10" s="681">
        <f t="shared" ref="H10:AJ10" si="4">H9-H8</f>
        <v>0.29397746392597912</v>
      </c>
      <c r="I10" s="280">
        <f t="shared" ref="I10:K10" si="5">I9-I8</f>
        <v>0.31224489494809871</v>
      </c>
      <c r="J10" s="280">
        <f t="shared" si="5"/>
        <v>0.31620237460330292</v>
      </c>
      <c r="K10" s="280">
        <f t="shared" si="5"/>
        <v>0.49031189179812151</v>
      </c>
      <c r="L10" s="464">
        <f t="shared" si="4"/>
        <v>0.53371086705373361</v>
      </c>
      <c r="M10" s="464">
        <f t="shared" si="4"/>
        <v>0.53684850782742766</v>
      </c>
      <c r="N10" s="464">
        <f t="shared" si="4"/>
        <v>0.49780891361206803</v>
      </c>
      <c r="O10" s="464">
        <f t="shared" si="4"/>
        <v>0.48631458109936343</v>
      </c>
      <c r="P10" s="464">
        <f t="shared" si="4"/>
        <v>0.5188158717736846</v>
      </c>
      <c r="Q10" s="464">
        <f t="shared" si="4"/>
        <v>1.3268074703360435</v>
      </c>
      <c r="R10" s="464">
        <f t="shared" si="4"/>
        <v>1.4666132692214071</v>
      </c>
      <c r="S10" s="464">
        <f t="shared" si="4"/>
        <v>1.5872319227232357</v>
      </c>
      <c r="T10" s="464">
        <f t="shared" si="4"/>
        <v>1.7219716942350387</v>
      </c>
      <c r="U10" s="464">
        <f t="shared" si="4"/>
        <v>1.8182719835712839</v>
      </c>
      <c r="V10" s="464">
        <f t="shared" si="4"/>
        <v>1.9434667805467094</v>
      </c>
      <c r="W10" s="464">
        <f t="shared" si="4"/>
        <v>2.0643476582059193</v>
      </c>
      <c r="X10" s="464">
        <f t="shared" si="4"/>
        <v>2.1780294946910534</v>
      </c>
      <c r="Y10" s="464">
        <f t="shared" si="4"/>
        <v>2.3070657286873679</v>
      </c>
      <c r="Z10" s="464">
        <f t="shared" si="4"/>
        <v>2.4730924739488183</v>
      </c>
      <c r="AA10" s="464">
        <f t="shared" si="4"/>
        <v>2.5310093060068595</v>
      </c>
      <c r="AB10" s="464">
        <f t="shared" si="4"/>
        <v>2.6100929579170105</v>
      </c>
      <c r="AC10" s="464">
        <f t="shared" si="4"/>
        <v>2.7058688781935256</v>
      </c>
      <c r="AD10" s="464">
        <f t="shared" si="4"/>
        <v>2.7756422336946889</v>
      </c>
      <c r="AE10" s="464">
        <f t="shared" si="4"/>
        <v>2.840625180408284</v>
      </c>
      <c r="AF10" s="464">
        <f t="shared" si="4"/>
        <v>2.7099708920192831</v>
      </c>
      <c r="AG10" s="464">
        <f t="shared" si="4"/>
        <v>2.7064216011505819</v>
      </c>
      <c r="AH10" s="464">
        <f t="shared" si="4"/>
        <v>2.70891319971585</v>
      </c>
      <c r="AI10" s="464">
        <f t="shared" si="4"/>
        <v>2.7299695278826022</v>
      </c>
      <c r="AJ10" s="459">
        <f t="shared" si="4"/>
        <v>2.5242948595598538</v>
      </c>
    </row>
    <row r="11" spans="1:41" ht="15.75" x14ac:dyDescent="0.25">
      <c r="A11" s="177"/>
      <c r="B11" s="196"/>
      <c r="C11" s="174"/>
      <c r="D11" s="282"/>
      <c r="E11" s="283"/>
      <c r="F11" s="197"/>
      <c r="G11" s="197"/>
      <c r="H11" s="197"/>
      <c r="I11" s="200"/>
      <c r="J11" s="284"/>
      <c r="K11" s="285"/>
      <c r="L11" s="286"/>
      <c r="M11" s="287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1" ht="15.75" x14ac:dyDescent="0.25">
      <c r="A12" s="177"/>
      <c r="B12" s="196"/>
      <c r="C12" s="174"/>
      <c r="D12" s="288"/>
      <c r="E12" s="289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1" ht="15.75" x14ac:dyDescent="0.25">
      <c r="A13" s="177"/>
      <c r="B13" s="196"/>
      <c r="C13" s="197"/>
      <c r="D13" s="282"/>
      <c r="E13" s="283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1" ht="15.75" x14ac:dyDescent="0.25">
      <c r="A14" s="177"/>
      <c r="B14" s="196"/>
      <c r="C14" s="197"/>
      <c r="D14" s="290" t="str">
        <f>'TITLE PAGE'!B9</f>
        <v>Company:</v>
      </c>
      <c r="E14" s="159" t="str">
        <f>'TITLE PAGE'!D9</f>
        <v>Severn Trent Water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1" ht="15.75" x14ac:dyDescent="0.25">
      <c r="A15" s="177"/>
      <c r="B15" s="196"/>
      <c r="C15" s="197"/>
      <c r="D15" s="291" t="str">
        <f>'TITLE PAGE'!B10</f>
        <v>Resource Zone Name:</v>
      </c>
      <c r="E15" s="163" t="str">
        <f>'TITLE PAGE'!D10</f>
        <v>Stafford</v>
      </c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1" ht="15.75" x14ac:dyDescent="0.25">
      <c r="A16" s="177"/>
      <c r="B16" s="196"/>
      <c r="C16" s="197"/>
      <c r="D16" s="291" t="str">
        <f>'TITLE PAGE'!B11</f>
        <v>Resource Zone Number:</v>
      </c>
      <c r="E16" s="165">
        <f>'TITLE PAGE'!D11</f>
        <v>12</v>
      </c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7"/>
      <c r="B17" s="196"/>
      <c r="C17" s="197"/>
      <c r="D17" s="291" t="str">
        <f>'TITLE PAGE'!B12</f>
        <v xml:space="preserve">Planning Scenario Name:                                                                     </v>
      </c>
      <c r="E17" s="163" t="str">
        <f>'TITLE PAGE'!D12</f>
        <v>Dry Year Annual Average</v>
      </c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7"/>
      <c r="B18" s="196"/>
      <c r="C18" s="197"/>
      <c r="D18" s="292" t="str">
        <f>'TITLE PAGE'!B13</f>
        <v xml:space="preserve">Chosen Level of Service:  </v>
      </c>
      <c r="E18" s="170" t="str">
        <f>'TITLE PAGE'!D13</f>
        <v>No more than 3 in 100 Temporary Use Bans</v>
      </c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7"/>
      <c r="B19" s="196"/>
      <c r="C19" s="197"/>
      <c r="D19" s="282"/>
      <c r="E19" s="301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</sheetData>
  <sheetProtection algorithmName="SHA-512" hashValue="Twp8F5EQMVAeOrPnUnR3tHtVs8kUib0JiTPuyaUYFUCXhkRuov7lUEBYp6DGUi1D2wC5WoCMROT5vhH55DTx5A==" saltValue="TyHdrLka/cVciDGTMGB3pQ==" spinCount="100000" sheet="1" objects="1" scenarios="1" selectLockedCells="1" selectUnlockedCells="1"/>
  <mergeCells count="1">
    <mergeCell ref="B3:B10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zoomScale="75" zoomScaleNormal="75" workbookViewId="0">
      <selection activeCell="K20" sqref="K20:P29"/>
    </sheetView>
  </sheetViews>
  <sheetFormatPr defaultColWidth="8.88671875" defaultRowHeight="15" x14ac:dyDescent="0.2"/>
  <cols>
    <col min="1" max="1" width="2.109375" customWidth="1"/>
    <col min="2" max="2" width="13.88671875" customWidth="1"/>
    <col min="3" max="3" width="18.21875" bestFit="1" customWidth="1"/>
    <col min="4" max="4" width="19.77734375" bestFit="1" customWidth="1"/>
    <col min="5" max="6" width="13" customWidth="1"/>
    <col min="7" max="7" width="16.5546875" customWidth="1"/>
    <col min="8" max="12" width="12.21875" customWidth="1"/>
    <col min="13" max="13" width="11.109375" customWidth="1"/>
    <col min="14" max="14" width="17.44140625" customWidth="1"/>
    <col min="15" max="20" width="12.21875" customWidth="1"/>
    <col min="21" max="21" width="13.6640625" customWidth="1"/>
    <col min="22" max="22" width="13.44140625" customWidth="1"/>
    <col min="249" max="249" width="2.109375" customWidth="1"/>
    <col min="250" max="250" width="13.88671875" customWidth="1"/>
    <col min="251" max="254" width="13" customWidth="1"/>
    <col min="255" max="255" width="16.5546875" customWidth="1"/>
    <col min="256" max="260" width="12.21875" customWidth="1"/>
    <col min="261" max="261" width="11.109375" customWidth="1"/>
    <col min="262" max="262" width="17.44140625" customWidth="1"/>
    <col min="263" max="268" width="12.21875" customWidth="1"/>
    <col min="269" max="269" width="13.6640625" customWidth="1"/>
    <col min="270" max="270" width="13.44140625" customWidth="1"/>
    <col min="505" max="505" width="2.109375" customWidth="1"/>
    <col min="506" max="506" width="13.88671875" customWidth="1"/>
    <col min="507" max="510" width="13" customWidth="1"/>
    <col min="511" max="511" width="16.5546875" customWidth="1"/>
    <col min="512" max="516" width="12.21875" customWidth="1"/>
    <col min="517" max="517" width="11.109375" customWidth="1"/>
    <col min="518" max="518" width="17.44140625" customWidth="1"/>
    <col min="519" max="524" width="12.21875" customWidth="1"/>
    <col min="525" max="525" width="13.6640625" customWidth="1"/>
    <col min="526" max="526" width="13.44140625" customWidth="1"/>
    <col min="761" max="761" width="2.109375" customWidth="1"/>
    <col min="762" max="762" width="13.88671875" customWidth="1"/>
    <col min="763" max="766" width="13" customWidth="1"/>
    <col min="767" max="767" width="16.5546875" customWidth="1"/>
    <col min="768" max="772" width="12.21875" customWidth="1"/>
    <col min="773" max="773" width="11.109375" customWidth="1"/>
    <col min="774" max="774" width="17.44140625" customWidth="1"/>
    <col min="775" max="780" width="12.21875" customWidth="1"/>
    <col min="781" max="781" width="13.6640625" customWidth="1"/>
    <col min="782" max="782" width="13.44140625" customWidth="1"/>
    <col min="1017" max="1017" width="2.109375" customWidth="1"/>
    <col min="1018" max="1018" width="13.88671875" customWidth="1"/>
    <col min="1019" max="1022" width="13" customWidth="1"/>
    <col min="1023" max="1023" width="16.5546875" customWidth="1"/>
    <col min="1024" max="1028" width="12.21875" customWidth="1"/>
    <col min="1029" max="1029" width="11.109375" customWidth="1"/>
    <col min="1030" max="1030" width="17.44140625" customWidth="1"/>
    <col min="1031" max="1036" width="12.21875" customWidth="1"/>
    <col min="1037" max="1037" width="13.6640625" customWidth="1"/>
    <col min="1038" max="1038" width="13.44140625" customWidth="1"/>
    <col min="1273" max="1273" width="2.109375" customWidth="1"/>
    <col min="1274" max="1274" width="13.88671875" customWidth="1"/>
    <col min="1275" max="1278" width="13" customWidth="1"/>
    <col min="1279" max="1279" width="16.5546875" customWidth="1"/>
    <col min="1280" max="1284" width="12.21875" customWidth="1"/>
    <col min="1285" max="1285" width="11.109375" customWidth="1"/>
    <col min="1286" max="1286" width="17.44140625" customWidth="1"/>
    <col min="1287" max="1292" width="12.21875" customWidth="1"/>
    <col min="1293" max="1293" width="13.6640625" customWidth="1"/>
    <col min="1294" max="1294" width="13.44140625" customWidth="1"/>
    <col min="1529" max="1529" width="2.109375" customWidth="1"/>
    <col min="1530" max="1530" width="13.88671875" customWidth="1"/>
    <col min="1531" max="1534" width="13" customWidth="1"/>
    <col min="1535" max="1535" width="16.5546875" customWidth="1"/>
    <col min="1536" max="1540" width="12.21875" customWidth="1"/>
    <col min="1541" max="1541" width="11.109375" customWidth="1"/>
    <col min="1542" max="1542" width="17.44140625" customWidth="1"/>
    <col min="1543" max="1548" width="12.21875" customWidth="1"/>
    <col min="1549" max="1549" width="13.6640625" customWidth="1"/>
    <col min="1550" max="1550" width="13.44140625" customWidth="1"/>
    <col min="1785" max="1785" width="2.109375" customWidth="1"/>
    <col min="1786" max="1786" width="13.88671875" customWidth="1"/>
    <col min="1787" max="1790" width="13" customWidth="1"/>
    <col min="1791" max="1791" width="16.5546875" customWidth="1"/>
    <col min="1792" max="1796" width="12.21875" customWidth="1"/>
    <col min="1797" max="1797" width="11.109375" customWidth="1"/>
    <col min="1798" max="1798" width="17.44140625" customWidth="1"/>
    <col min="1799" max="1804" width="12.21875" customWidth="1"/>
    <col min="1805" max="1805" width="13.6640625" customWidth="1"/>
    <col min="1806" max="1806" width="13.44140625" customWidth="1"/>
    <col min="2041" max="2041" width="2.109375" customWidth="1"/>
    <col min="2042" max="2042" width="13.88671875" customWidth="1"/>
    <col min="2043" max="2046" width="13" customWidth="1"/>
    <col min="2047" max="2047" width="16.5546875" customWidth="1"/>
    <col min="2048" max="2052" width="12.21875" customWidth="1"/>
    <col min="2053" max="2053" width="11.109375" customWidth="1"/>
    <col min="2054" max="2054" width="17.44140625" customWidth="1"/>
    <col min="2055" max="2060" width="12.21875" customWidth="1"/>
    <col min="2061" max="2061" width="13.6640625" customWidth="1"/>
    <col min="2062" max="2062" width="13.44140625" customWidth="1"/>
    <col min="2297" max="2297" width="2.109375" customWidth="1"/>
    <col min="2298" max="2298" width="13.88671875" customWidth="1"/>
    <col min="2299" max="2302" width="13" customWidth="1"/>
    <col min="2303" max="2303" width="16.5546875" customWidth="1"/>
    <col min="2304" max="2308" width="12.21875" customWidth="1"/>
    <col min="2309" max="2309" width="11.109375" customWidth="1"/>
    <col min="2310" max="2310" width="17.44140625" customWidth="1"/>
    <col min="2311" max="2316" width="12.21875" customWidth="1"/>
    <col min="2317" max="2317" width="13.6640625" customWidth="1"/>
    <col min="2318" max="2318" width="13.44140625" customWidth="1"/>
    <col min="2553" max="2553" width="2.109375" customWidth="1"/>
    <col min="2554" max="2554" width="13.88671875" customWidth="1"/>
    <col min="2555" max="2558" width="13" customWidth="1"/>
    <col min="2559" max="2559" width="16.5546875" customWidth="1"/>
    <col min="2560" max="2564" width="12.21875" customWidth="1"/>
    <col min="2565" max="2565" width="11.109375" customWidth="1"/>
    <col min="2566" max="2566" width="17.44140625" customWidth="1"/>
    <col min="2567" max="2572" width="12.21875" customWidth="1"/>
    <col min="2573" max="2573" width="13.6640625" customWidth="1"/>
    <col min="2574" max="2574" width="13.44140625" customWidth="1"/>
    <col min="2809" max="2809" width="2.109375" customWidth="1"/>
    <col min="2810" max="2810" width="13.88671875" customWidth="1"/>
    <col min="2811" max="2814" width="13" customWidth="1"/>
    <col min="2815" max="2815" width="16.5546875" customWidth="1"/>
    <col min="2816" max="2820" width="12.21875" customWidth="1"/>
    <col min="2821" max="2821" width="11.109375" customWidth="1"/>
    <col min="2822" max="2822" width="17.44140625" customWidth="1"/>
    <col min="2823" max="2828" width="12.21875" customWidth="1"/>
    <col min="2829" max="2829" width="13.6640625" customWidth="1"/>
    <col min="2830" max="2830" width="13.44140625" customWidth="1"/>
    <col min="3065" max="3065" width="2.109375" customWidth="1"/>
    <col min="3066" max="3066" width="13.88671875" customWidth="1"/>
    <col min="3067" max="3070" width="13" customWidth="1"/>
    <col min="3071" max="3071" width="16.5546875" customWidth="1"/>
    <col min="3072" max="3076" width="12.21875" customWidth="1"/>
    <col min="3077" max="3077" width="11.109375" customWidth="1"/>
    <col min="3078" max="3078" width="17.44140625" customWidth="1"/>
    <col min="3079" max="3084" width="12.21875" customWidth="1"/>
    <col min="3085" max="3085" width="13.6640625" customWidth="1"/>
    <col min="3086" max="3086" width="13.44140625" customWidth="1"/>
    <col min="3321" max="3321" width="2.109375" customWidth="1"/>
    <col min="3322" max="3322" width="13.88671875" customWidth="1"/>
    <col min="3323" max="3326" width="13" customWidth="1"/>
    <col min="3327" max="3327" width="16.5546875" customWidth="1"/>
    <col min="3328" max="3332" width="12.21875" customWidth="1"/>
    <col min="3333" max="3333" width="11.109375" customWidth="1"/>
    <col min="3334" max="3334" width="17.44140625" customWidth="1"/>
    <col min="3335" max="3340" width="12.21875" customWidth="1"/>
    <col min="3341" max="3341" width="13.6640625" customWidth="1"/>
    <col min="3342" max="3342" width="13.44140625" customWidth="1"/>
    <col min="3577" max="3577" width="2.109375" customWidth="1"/>
    <col min="3578" max="3578" width="13.88671875" customWidth="1"/>
    <col min="3579" max="3582" width="13" customWidth="1"/>
    <col min="3583" max="3583" width="16.5546875" customWidth="1"/>
    <col min="3584" max="3588" width="12.21875" customWidth="1"/>
    <col min="3589" max="3589" width="11.109375" customWidth="1"/>
    <col min="3590" max="3590" width="17.44140625" customWidth="1"/>
    <col min="3591" max="3596" width="12.21875" customWidth="1"/>
    <col min="3597" max="3597" width="13.6640625" customWidth="1"/>
    <col min="3598" max="3598" width="13.44140625" customWidth="1"/>
    <col min="3833" max="3833" width="2.109375" customWidth="1"/>
    <col min="3834" max="3834" width="13.88671875" customWidth="1"/>
    <col min="3835" max="3838" width="13" customWidth="1"/>
    <col min="3839" max="3839" width="16.5546875" customWidth="1"/>
    <col min="3840" max="3844" width="12.21875" customWidth="1"/>
    <col min="3845" max="3845" width="11.109375" customWidth="1"/>
    <col min="3846" max="3846" width="17.44140625" customWidth="1"/>
    <col min="3847" max="3852" width="12.21875" customWidth="1"/>
    <col min="3853" max="3853" width="13.6640625" customWidth="1"/>
    <col min="3854" max="3854" width="13.44140625" customWidth="1"/>
    <col min="4089" max="4089" width="2.109375" customWidth="1"/>
    <col min="4090" max="4090" width="13.88671875" customWidth="1"/>
    <col min="4091" max="4094" width="13" customWidth="1"/>
    <col min="4095" max="4095" width="16.5546875" customWidth="1"/>
    <col min="4096" max="4100" width="12.21875" customWidth="1"/>
    <col min="4101" max="4101" width="11.109375" customWidth="1"/>
    <col min="4102" max="4102" width="17.44140625" customWidth="1"/>
    <col min="4103" max="4108" width="12.21875" customWidth="1"/>
    <col min="4109" max="4109" width="13.6640625" customWidth="1"/>
    <col min="4110" max="4110" width="13.44140625" customWidth="1"/>
    <col min="4345" max="4345" width="2.109375" customWidth="1"/>
    <col min="4346" max="4346" width="13.88671875" customWidth="1"/>
    <col min="4347" max="4350" width="13" customWidth="1"/>
    <col min="4351" max="4351" width="16.5546875" customWidth="1"/>
    <col min="4352" max="4356" width="12.21875" customWidth="1"/>
    <col min="4357" max="4357" width="11.109375" customWidth="1"/>
    <col min="4358" max="4358" width="17.44140625" customWidth="1"/>
    <col min="4359" max="4364" width="12.21875" customWidth="1"/>
    <col min="4365" max="4365" width="13.6640625" customWidth="1"/>
    <col min="4366" max="4366" width="13.44140625" customWidth="1"/>
    <col min="4601" max="4601" width="2.109375" customWidth="1"/>
    <col min="4602" max="4602" width="13.88671875" customWidth="1"/>
    <col min="4603" max="4606" width="13" customWidth="1"/>
    <col min="4607" max="4607" width="16.5546875" customWidth="1"/>
    <col min="4608" max="4612" width="12.21875" customWidth="1"/>
    <col min="4613" max="4613" width="11.109375" customWidth="1"/>
    <col min="4614" max="4614" width="17.44140625" customWidth="1"/>
    <col min="4615" max="4620" width="12.21875" customWidth="1"/>
    <col min="4621" max="4621" width="13.6640625" customWidth="1"/>
    <col min="4622" max="4622" width="13.44140625" customWidth="1"/>
    <col min="4857" max="4857" width="2.109375" customWidth="1"/>
    <col min="4858" max="4858" width="13.88671875" customWidth="1"/>
    <col min="4859" max="4862" width="13" customWidth="1"/>
    <col min="4863" max="4863" width="16.5546875" customWidth="1"/>
    <col min="4864" max="4868" width="12.21875" customWidth="1"/>
    <col min="4869" max="4869" width="11.109375" customWidth="1"/>
    <col min="4870" max="4870" width="17.44140625" customWidth="1"/>
    <col min="4871" max="4876" width="12.21875" customWidth="1"/>
    <col min="4877" max="4877" width="13.6640625" customWidth="1"/>
    <col min="4878" max="4878" width="13.44140625" customWidth="1"/>
    <col min="5113" max="5113" width="2.109375" customWidth="1"/>
    <col min="5114" max="5114" width="13.88671875" customWidth="1"/>
    <col min="5115" max="5118" width="13" customWidth="1"/>
    <col min="5119" max="5119" width="16.5546875" customWidth="1"/>
    <col min="5120" max="5124" width="12.21875" customWidth="1"/>
    <col min="5125" max="5125" width="11.109375" customWidth="1"/>
    <col min="5126" max="5126" width="17.44140625" customWidth="1"/>
    <col min="5127" max="5132" width="12.21875" customWidth="1"/>
    <col min="5133" max="5133" width="13.6640625" customWidth="1"/>
    <col min="5134" max="5134" width="13.44140625" customWidth="1"/>
    <col min="5369" max="5369" width="2.109375" customWidth="1"/>
    <col min="5370" max="5370" width="13.88671875" customWidth="1"/>
    <col min="5371" max="5374" width="13" customWidth="1"/>
    <col min="5375" max="5375" width="16.5546875" customWidth="1"/>
    <col min="5376" max="5380" width="12.21875" customWidth="1"/>
    <col min="5381" max="5381" width="11.109375" customWidth="1"/>
    <col min="5382" max="5382" width="17.44140625" customWidth="1"/>
    <col min="5383" max="5388" width="12.21875" customWidth="1"/>
    <col min="5389" max="5389" width="13.6640625" customWidth="1"/>
    <col min="5390" max="5390" width="13.44140625" customWidth="1"/>
    <col min="5625" max="5625" width="2.109375" customWidth="1"/>
    <col min="5626" max="5626" width="13.88671875" customWidth="1"/>
    <col min="5627" max="5630" width="13" customWidth="1"/>
    <col min="5631" max="5631" width="16.5546875" customWidth="1"/>
    <col min="5632" max="5636" width="12.21875" customWidth="1"/>
    <col min="5637" max="5637" width="11.109375" customWidth="1"/>
    <col min="5638" max="5638" width="17.44140625" customWidth="1"/>
    <col min="5639" max="5644" width="12.21875" customWidth="1"/>
    <col min="5645" max="5645" width="13.6640625" customWidth="1"/>
    <col min="5646" max="5646" width="13.44140625" customWidth="1"/>
    <col min="5881" max="5881" width="2.109375" customWidth="1"/>
    <col min="5882" max="5882" width="13.88671875" customWidth="1"/>
    <col min="5883" max="5886" width="13" customWidth="1"/>
    <col min="5887" max="5887" width="16.5546875" customWidth="1"/>
    <col min="5888" max="5892" width="12.21875" customWidth="1"/>
    <col min="5893" max="5893" width="11.109375" customWidth="1"/>
    <col min="5894" max="5894" width="17.44140625" customWidth="1"/>
    <col min="5895" max="5900" width="12.21875" customWidth="1"/>
    <col min="5901" max="5901" width="13.6640625" customWidth="1"/>
    <col min="5902" max="5902" width="13.44140625" customWidth="1"/>
    <col min="6137" max="6137" width="2.109375" customWidth="1"/>
    <col min="6138" max="6138" width="13.88671875" customWidth="1"/>
    <col min="6139" max="6142" width="13" customWidth="1"/>
    <col min="6143" max="6143" width="16.5546875" customWidth="1"/>
    <col min="6144" max="6148" width="12.21875" customWidth="1"/>
    <col min="6149" max="6149" width="11.109375" customWidth="1"/>
    <col min="6150" max="6150" width="17.44140625" customWidth="1"/>
    <col min="6151" max="6156" width="12.21875" customWidth="1"/>
    <col min="6157" max="6157" width="13.6640625" customWidth="1"/>
    <col min="6158" max="6158" width="13.44140625" customWidth="1"/>
    <col min="6393" max="6393" width="2.109375" customWidth="1"/>
    <col min="6394" max="6394" width="13.88671875" customWidth="1"/>
    <col min="6395" max="6398" width="13" customWidth="1"/>
    <col min="6399" max="6399" width="16.5546875" customWidth="1"/>
    <col min="6400" max="6404" width="12.21875" customWidth="1"/>
    <col min="6405" max="6405" width="11.109375" customWidth="1"/>
    <col min="6406" max="6406" width="17.44140625" customWidth="1"/>
    <col min="6407" max="6412" width="12.21875" customWidth="1"/>
    <col min="6413" max="6413" width="13.6640625" customWidth="1"/>
    <col min="6414" max="6414" width="13.44140625" customWidth="1"/>
    <col min="6649" max="6649" width="2.109375" customWidth="1"/>
    <col min="6650" max="6650" width="13.88671875" customWidth="1"/>
    <col min="6651" max="6654" width="13" customWidth="1"/>
    <col min="6655" max="6655" width="16.5546875" customWidth="1"/>
    <col min="6656" max="6660" width="12.21875" customWidth="1"/>
    <col min="6661" max="6661" width="11.109375" customWidth="1"/>
    <col min="6662" max="6662" width="17.44140625" customWidth="1"/>
    <col min="6663" max="6668" width="12.21875" customWidth="1"/>
    <col min="6669" max="6669" width="13.6640625" customWidth="1"/>
    <col min="6670" max="6670" width="13.44140625" customWidth="1"/>
    <col min="6905" max="6905" width="2.109375" customWidth="1"/>
    <col min="6906" max="6906" width="13.88671875" customWidth="1"/>
    <col min="6907" max="6910" width="13" customWidth="1"/>
    <col min="6911" max="6911" width="16.5546875" customWidth="1"/>
    <col min="6912" max="6916" width="12.21875" customWidth="1"/>
    <col min="6917" max="6917" width="11.109375" customWidth="1"/>
    <col min="6918" max="6918" width="17.44140625" customWidth="1"/>
    <col min="6919" max="6924" width="12.21875" customWidth="1"/>
    <col min="6925" max="6925" width="13.6640625" customWidth="1"/>
    <col min="6926" max="6926" width="13.44140625" customWidth="1"/>
    <col min="7161" max="7161" width="2.109375" customWidth="1"/>
    <col min="7162" max="7162" width="13.88671875" customWidth="1"/>
    <col min="7163" max="7166" width="13" customWidth="1"/>
    <col min="7167" max="7167" width="16.5546875" customWidth="1"/>
    <col min="7168" max="7172" width="12.21875" customWidth="1"/>
    <col min="7173" max="7173" width="11.109375" customWidth="1"/>
    <col min="7174" max="7174" width="17.44140625" customWidth="1"/>
    <col min="7175" max="7180" width="12.21875" customWidth="1"/>
    <col min="7181" max="7181" width="13.6640625" customWidth="1"/>
    <col min="7182" max="7182" width="13.44140625" customWidth="1"/>
    <col min="7417" max="7417" width="2.109375" customWidth="1"/>
    <col min="7418" max="7418" width="13.88671875" customWidth="1"/>
    <col min="7419" max="7422" width="13" customWidth="1"/>
    <col min="7423" max="7423" width="16.5546875" customWidth="1"/>
    <col min="7424" max="7428" width="12.21875" customWidth="1"/>
    <col min="7429" max="7429" width="11.109375" customWidth="1"/>
    <col min="7430" max="7430" width="17.44140625" customWidth="1"/>
    <col min="7431" max="7436" width="12.21875" customWidth="1"/>
    <col min="7437" max="7437" width="13.6640625" customWidth="1"/>
    <col min="7438" max="7438" width="13.44140625" customWidth="1"/>
    <col min="7673" max="7673" width="2.109375" customWidth="1"/>
    <col min="7674" max="7674" width="13.88671875" customWidth="1"/>
    <col min="7675" max="7678" width="13" customWidth="1"/>
    <col min="7679" max="7679" width="16.5546875" customWidth="1"/>
    <col min="7680" max="7684" width="12.21875" customWidth="1"/>
    <col min="7685" max="7685" width="11.109375" customWidth="1"/>
    <col min="7686" max="7686" width="17.44140625" customWidth="1"/>
    <col min="7687" max="7692" width="12.21875" customWidth="1"/>
    <col min="7693" max="7693" width="13.6640625" customWidth="1"/>
    <col min="7694" max="7694" width="13.44140625" customWidth="1"/>
    <col min="7929" max="7929" width="2.109375" customWidth="1"/>
    <col min="7930" max="7930" width="13.88671875" customWidth="1"/>
    <col min="7931" max="7934" width="13" customWidth="1"/>
    <col min="7935" max="7935" width="16.5546875" customWidth="1"/>
    <col min="7936" max="7940" width="12.21875" customWidth="1"/>
    <col min="7941" max="7941" width="11.109375" customWidth="1"/>
    <col min="7942" max="7942" width="17.44140625" customWidth="1"/>
    <col min="7943" max="7948" width="12.21875" customWidth="1"/>
    <col min="7949" max="7949" width="13.6640625" customWidth="1"/>
    <col min="7950" max="7950" width="13.44140625" customWidth="1"/>
    <col min="8185" max="8185" width="2.109375" customWidth="1"/>
    <col min="8186" max="8186" width="13.88671875" customWidth="1"/>
    <col min="8187" max="8190" width="13" customWidth="1"/>
    <col min="8191" max="8191" width="16.5546875" customWidth="1"/>
    <col min="8192" max="8196" width="12.21875" customWidth="1"/>
    <col min="8197" max="8197" width="11.109375" customWidth="1"/>
    <col min="8198" max="8198" width="17.44140625" customWidth="1"/>
    <col min="8199" max="8204" width="12.21875" customWidth="1"/>
    <col min="8205" max="8205" width="13.6640625" customWidth="1"/>
    <col min="8206" max="8206" width="13.44140625" customWidth="1"/>
    <col min="8441" max="8441" width="2.109375" customWidth="1"/>
    <col min="8442" max="8442" width="13.88671875" customWidth="1"/>
    <col min="8443" max="8446" width="13" customWidth="1"/>
    <col min="8447" max="8447" width="16.5546875" customWidth="1"/>
    <col min="8448" max="8452" width="12.21875" customWidth="1"/>
    <col min="8453" max="8453" width="11.109375" customWidth="1"/>
    <col min="8454" max="8454" width="17.44140625" customWidth="1"/>
    <col min="8455" max="8460" width="12.21875" customWidth="1"/>
    <col min="8461" max="8461" width="13.6640625" customWidth="1"/>
    <col min="8462" max="8462" width="13.44140625" customWidth="1"/>
    <col min="8697" max="8697" width="2.109375" customWidth="1"/>
    <col min="8698" max="8698" width="13.88671875" customWidth="1"/>
    <col min="8699" max="8702" width="13" customWidth="1"/>
    <col min="8703" max="8703" width="16.5546875" customWidth="1"/>
    <col min="8704" max="8708" width="12.21875" customWidth="1"/>
    <col min="8709" max="8709" width="11.109375" customWidth="1"/>
    <col min="8710" max="8710" width="17.44140625" customWidth="1"/>
    <col min="8711" max="8716" width="12.21875" customWidth="1"/>
    <col min="8717" max="8717" width="13.6640625" customWidth="1"/>
    <col min="8718" max="8718" width="13.44140625" customWidth="1"/>
    <col min="8953" max="8953" width="2.109375" customWidth="1"/>
    <col min="8954" max="8954" width="13.88671875" customWidth="1"/>
    <col min="8955" max="8958" width="13" customWidth="1"/>
    <col min="8959" max="8959" width="16.5546875" customWidth="1"/>
    <col min="8960" max="8964" width="12.21875" customWidth="1"/>
    <col min="8965" max="8965" width="11.109375" customWidth="1"/>
    <col min="8966" max="8966" width="17.44140625" customWidth="1"/>
    <col min="8967" max="8972" width="12.21875" customWidth="1"/>
    <col min="8973" max="8973" width="13.6640625" customWidth="1"/>
    <col min="8974" max="8974" width="13.44140625" customWidth="1"/>
    <col min="9209" max="9209" width="2.109375" customWidth="1"/>
    <col min="9210" max="9210" width="13.88671875" customWidth="1"/>
    <col min="9211" max="9214" width="13" customWidth="1"/>
    <col min="9215" max="9215" width="16.5546875" customWidth="1"/>
    <col min="9216" max="9220" width="12.21875" customWidth="1"/>
    <col min="9221" max="9221" width="11.109375" customWidth="1"/>
    <col min="9222" max="9222" width="17.44140625" customWidth="1"/>
    <col min="9223" max="9228" width="12.21875" customWidth="1"/>
    <col min="9229" max="9229" width="13.6640625" customWidth="1"/>
    <col min="9230" max="9230" width="13.44140625" customWidth="1"/>
    <col min="9465" max="9465" width="2.109375" customWidth="1"/>
    <col min="9466" max="9466" width="13.88671875" customWidth="1"/>
    <col min="9467" max="9470" width="13" customWidth="1"/>
    <col min="9471" max="9471" width="16.5546875" customWidth="1"/>
    <col min="9472" max="9476" width="12.21875" customWidth="1"/>
    <col min="9477" max="9477" width="11.109375" customWidth="1"/>
    <col min="9478" max="9478" width="17.44140625" customWidth="1"/>
    <col min="9479" max="9484" width="12.21875" customWidth="1"/>
    <col min="9485" max="9485" width="13.6640625" customWidth="1"/>
    <col min="9486" max="9486" width="13.44140625" customWidth="1"/>
    <col min="9721" max="9721" width="2.109375" customWidth="1"/>
    <col min="9722" max="9722" width="13.88671875" customWidth="1"/>
    <col min="9723" max="9726" width="13" customWidth="1"/>
    <col min="9727" max="9727" width="16.5546875" customWidth="1"/>
    <col min="9728" max="9732" width="12.21875" customWidth="1"/>
    <col min="9733" max="9733" width="11.109375" customWidth="1"/>
    <col min="9734" max="9734" width="17.44140625" customWidth="1"/>
    <col min="9735" max="9740" width="12.21875" customWidth="1"/>
    <col min="9741" max="9741" width="13.6640625" customWidth="1"/>
    <col min="9742" max="9742" width="13.44140625" customWidth="1"/>
    <col min="9977" max="9977" width="2.109375" customWidth="1"/>
    <col min="9978" max="9978" width="13.88671875" customWidth="1"/>
    <col min="9979" max="9982" width="13" customWidth="1"/>
    <col min="9983" max="9983" width="16.5546875" customWidth="1"/>
    <col min="9984" max="9988" width="12.21875" customWidth="1"/>
    <col min="9989" max="9989" width="11.109375" customWidth="1"/>
    <col min="9990" max="9990" width="17.44140625" customWidth="1"/>
    <col min="9991" max="9996" width="12.21875" customWidth="1"/>
    <col min="9997" max="9997" width="13.6640625" customWidth="1"/>
    <col min="9998" max="9998" width="13.44140625" customWidth="1"/>
    <col min="10233" max="10233" width="2.109375" customWidth="1"/>
    <col min="10234" max="10234" width="13.88671875" customWidth="1"/>
    <col min="10235" max="10238" width="13" customWidth="1"/>
    <col min="10239" max="10239" width="16.5546875" customWidth="1"/>
    <col min="10240" max="10244" width="12.21875" customWidth="1"/>
    <col min="10245" max="10245" width="11.109375" customWidth="1"/>
    <col min="10246" max="10246" width="17.44140625" customWidth="1"/>
    <col min="10247" max="10252" width="12.21875" customWidth="1"/>
    <col min="10253" max="10253" width="13.6640625" customWidth="1"/>
    <col min="10254" max="10254" width="13.44140625" customWidth="1"/>
    <col min="10489" max="10489" width="2.109375" customWidth="1"/>
    <col min="10490" max="10490" width="13.88671875" customWidth="1"/>
    <col min="10491" max="10494" width="13" customWidth="1"/>
    <col min="10495" max="10495" width="16.5546875" customWidth="1"/>
    <col min="10496" max="10500" width="12.21875" customWidth="1"/>
    <col min="10501" max="10501" width="11.109375" customWidth="1"/>
    <col min="10502" max="10502" width="17.44140625" customWidth="1"/>
    <col min="10503" max="10508" width="12.21875" customWidth="1"/>
    <col min="10509" max="10509" width="13.6640625" customWidth="1"/>
    <col min="10510" max="10510" width="13.44140625" customWidth="1"/>
    <col min="10745" max="10745" width="2.109375" customWidth="1"/>
    <col min="10746" max="10746" width="13.88671875" customWidth="1"/>
    <col min="10747" max="10750" width="13" customWidth="1"/>
    <col min="10751" max="10751" width="16.5546875" customWidth="1"/>
    <col min="10752" max="10756" width="12.21875" customWidth="1"/>
    <col min="10757" max="10757" width="11.109375" customWidth="1"/>
    <col min="10758" max="10758" width="17.44140625" customWidth="1"/>
    <col min="10759" max="10764" width="12.21875" customWidth="1"/>
    <col min="10765" max="10765" width="13.6640625" customWidth="1"/>
    <col min="10766" max="10766" width="13.44140625" customWidth="1"/>
    <col min="11001" max="11001" width="2.109375" customWidth="1"/>
    <col min="11002" max="11002" width="13.88671875" customWidth="1"/>
    <col min="11003" max="11006" width="13" customWidth="1"/>
    <col min="11007" max="11007" width="16.5546875" customWidth="1"/>
    <col min="11008" max="11012" width="12.21875" customWidth="1"/>
    <col min="11013" max="11013" width="11.109375" customWidth="1"/>
    <col min="11014" max="11014" width="17.44140625" customWidth="1"/>
    <col min="11015" max="11020" width="12.21875" customWidth="1"/>
    <col min="11021" max="11021" width="13.6640625" customWidth="1"/>
    <col min="11022" max="11022" width="13.44140625" customWidth="1"/>
    <col min="11257" max="11257" width="2.109375" customWidth="1"/>
    <col min="11258" max="11258" width="13.88671875" customWidth="1"/>
    <col min="11259" max="11262" width="13" customWidth="1"/>
    <col min="11263" max="11263" width="16.5546875" customWidth="1"/>
    <col min="11264" max="11268" width="12.21875" customWidth="1"/>
    <col min="11269" max="11269" width="11.109375" customWidth="1"/>
    <col min="11270" max="11270" width="17.44140625" customWidth="1"/>
    <col min="11271" max="11276" width="12.21875" customWidth="1"/>
    <col min="11277" max="11277" width="13.6640625" customWidth="1"/>
    <col min="11278" max="11278" width="13.44140625" customWidth="1"/>
    <col min="11513" max="11513" width="2.109375" customWidth="1"/>
    <col min="11514" max="11514" width="13.88671875" customWidth="1"/>
    <col min="11515" max="11518" width="13" customWidth="1"/>
    <col min="11519" max="11519" width="16.5546875" customWidth="1"/>
    <col min="11520" max="11524" width="12.21875" customWidth="1"/>
    <col min="11525" max="11525" width="11.109375" customWidth="1"/>
    <col min="11526" max="11526" width="17.44140625" customWidth="1"/>
    <col min="11527" max="11532" width="12.21875" customWidth="1"/>
    <col min="11533" max="11533" width="13.6640625" customWidth="1"/>
    <col min="11534" max="11534" width="13.44140625" customWidth="1"/>
    <col min="11769" max="11769" width="2.109375" customWidth="1"/>
    <col min="11770" max="11770" width="13.88671875" customWidth="1"/>
    <col min="11771" max="11774" width="13" customWidth="1"/>
    <col min="11775" max="11775" width="16.5546875" customWidth="1"/>
    <col min="11776" max="11780" width="12.21875" customWidth="1"/>
    <col min="11781" max="11781" width="11.109375" customWidth="1"/>
    <col min="11782" max="11782" width="17.44140625" customWidth="1"/>
    <col min="11783" max="11788" width="12.21875" customWidth="1"/>
    <col min="11789" max="11789" width="13.6640625" customWidth="1"/>
    <col min="11790" max="11790" width="13.44140625" customWidth="1"/>
    <col min="12025" max="12025" width="2.109375" customWidth="1"/>
    <col min="12026" max="12026" width="13.88671875" customWidth="1"/>
    <col min="12027" max="12030" width="13" customWidth="1"/>
    <col min="12031" max="12031" width="16.5546875" customWidth="1"/>
    <col min="12032" max="12036" width="12.21875" customWidth="1"/>
    <col min="12037" max="12037" width="11.109375" customWidth="1"/>
    <col min="12038" max="12038" width="17.44140625" customWidth="1"/>
    <col min="12039" max="12044" width="12.21875" customWidth="1"/>
    <col min="12045" max="12045" width="13.6640625" customWidth="1"/>
    <col min="12046" max="12046" width="13.44140625" customWidth="1"/>
    <col min="12281" max="12281" width="2.109375" customWidth="1"/>
    <col min="12282" max="12282" width="13.88671875" customWidth="1"/>
    <col min="12283" max="12286" width="13" customWidth="1"/>
    <col min="12287" max="12287" width="16.5546875" customWidth="1"/>
    <col min="12288" max="12292" width="12.21875" customWidth="1"/>
    <col min="12293" max="12293" width="11.109375" customWidth="1"/>
    <col min="12294" max="12294" width="17.44140625" customWidth="1"/>
    <col min="12295" max="12300" width="12.21875" customWidth="1"/>
    <col min="12301" max="12301" width="13.6640625" customWidth="1"/>
    <col min="12302" max="12302" width="13.44140625" customWidth="1"/>
    <col min="12537" max="12537" width="2.109375" customWidth="1"/>
    <col min="12538" max="12538" width="13.88671875" customWidth="1"/>
    <col min="12539" max="12542" width="13" customWidth="1"/>
    <col min="12543" max="12543" width="16.5546875" customWidth="1"/>
    <col min="12544" max="12548" width="12.21875" customWidth="1"/>
    <col min="12549" max="12549" width="11.109375" customWidth="1"/>
    <col min="12550" max="12550" width="17.44140625" customWidth="1"/>
    <col min="12551" max="12556" width="12.21875" customWidth="1"/>
    <col min="12557" max="12557" width="13.6640625" customWidth="1"/>
    <col min="12558" max="12558" width="13.44140625" customWidth="1"/>
    <col min="12793" max="12793" width="2.109375" customWidth="1"/>
    <col min="12794" max="12794" width="13.88671875" customWidth="1"/>
    <col min="12795" max="12798" width="13" customWidth="1"/>
    <col min="12799" max="12799" width="16.5546875" customWidth="1"/>
    <col min="12800" max="12804" width="12.21875" customWidth="1"/>
    <col min="12805" max="12805" width="11.109375" customWidth="1"/>
    <col min="12806" max="12806" width="17.44140625" customWidth="1"/>
    <col min="12807" max="12812" width="12.21875" customWidth="1"/>
    <col min="12813" max="12813" width="13.6640625" customWidth="1"/>
    <col min="12814" max="12814" width="13.44140625" customWidth="1"/>
    <col min="13049" max="13049" width="2.109375" customWidth="1"/>
    <col min="13050" max="13050" width="13.88671875" customWidth="1"/>
    <col min="13051" max="13054" width="13" customWidth="1"/>
    <col min="13055" max="13055" width="16.5546875" customWidth="1"/>
    <col min="13056" max="13060" width="12.21875" customWidth="1"/>
    <col min="13061" max="13061" width="11.109375" customWidth="1"/>
    <col min="13062" max="13062" width="17.44140625" customWidth="1"/>
    <col min="13063" max="13068" width="12.21875" customWidth="1"/>
    <col min="13069" max="13069" width="13.6640625" customWidth="1"/>
    <col min="13070" max="13070" width="13.44140625" customWidth="1"/>
    <col min="13305" max="13305" width="2.109375" customWidth="1"/>
    <col min="13306" max="13306" width="13.88671875" customWidth="1"/>
    <col min="13307" max="13310" width="13" customWidth="1"/>
    <col min="13311" max="13311" width="16.5546875" customWidth="1"/>
    <col min="13312" max="13316" width="12.21875" customWidth="1"/>
    <col min="13317" max="13317" width="11.109375" customWidth="1"/>
    <col min="13318" max="13318" width="17.44140625" customWidth="1"/>
    <col min="13319" max="13324" width="12.21875" customWidth="1"/>
    <col min="13325" max="13325" width="13.6640625" customWidth="1"/>
    <col min="13326" max="13326" width="13.44140625" customWidth="1"/>
    <col min="13561" max="13561" width="2.109375" customWidth="1"/>
    <col min="13562" max="13562" width="13.88671875" customWidth="1"/>
    <col min="13563" max="13566" width="13" customWidth="1"/>
    <col min="13567" max="13567" width="16.5546875" customWidth="1"/>
    <col min="13568" max="13572" width="12.21875" customWidth="1"/>
    <col min="13573" max="13573" width="11.109375" customWidth="1"/>
    <col min="13574" max="13574" width="17.44140625" customWidth="1"/>
    <col min="13575" max="13580" width="12.21875" customWidth="1"/>
    <col min="13581" max="13581" width="13.6640625" customWidth="1"/>
    <col min="13582" max="13582" width="13.44140625" customWidth="1"/>
    <col min="13817" max="13817" width="2.109375" customWidth="1"/>
    <col min="13818" max="13818" width="13.88671875" customWidth="1"/>
    <col min="13819" max="13822" width="13" customWidth="1"/>
    <col min="13823" max="13823" width="16.5546875" customWidth="1"/>
    <col min="13824" max="13828" width="12.21875" customWidth="1"/>
    <col min="13829" max="13829" width="11.109375" customWidth="1"/>
    <col min="13830" max="13830" width="17.44140625" customWidth="1"/>
    <col min="13831" max="13836" width="12.21875" customWidth="1"/>
    <col min="13837" max="13837" width="13.6640625" customWidth="1"/>
    <col min="13838" max="13838" width="13.44140625" customWidth="1"/>
    <col min="14073" max="14073" width="2.109375" customWidth="1"/>
    <col min="14074" max="14074" width="13.88671875" customWidth="1"/>
    <col min="14075" max="14078" width="13" customWidth="1"/>
    <col min="14079" max="14079" width="16.5546875" customWidth="1"/>
    <col min="14080" max="14084" width="12.21875" customWidth="1"/>
    <col min="14085" max="14085" width="11.109375" customWidth="1"/>
    <col min="14086" max="14086" width="17.44140625" customWidth="1"/>
    <col min="14087" max="14092" width="12.21875" customWidth="1"/>
    <col min="14093" max="14093" width="13.6640625" customWidth="1"/>
    <col min="14094" max="14094" width="13.44140625" customWidth="1"/>
    <col min="14329" max="14329" width="2.109375" customWidth="1"/>
    <col min="14330" max="14330" width="13.88671875" customWidth="1"/>
    <col min="14331" max="14334" width="13" customWidth="1"/>
    <col min="14335" max="14335" width="16.5546875" customWidth="1"/>
    <col min="14336" max="14340" width="12.21875" customWidth="1"/>
    <col min="14341" max="14341" width="11.109375" customWidth="1"/>
    <col min="14342" max="14342" width="17.44140625" customWidth="1"/>
    <col min="14343" max="14348" width="12.21875" customWidth="1"/>
    <col min="14349" max="14349" width="13.6640625" customWidth="1"/>
    <col min="14350" max="14350" width="13.44140625" customWidth="1"/>
    <col min="14585" max="14585" width="2.109375" customWidth="1"/>
    <col min="14586" max="14586" width="13.88671875" customWidth="1"/>
    <col min="14587" max="14590" width="13" customWidth="1"/>
    <col min="14591" max="14591" width="16.5546875" customWidth="1"/>
    <col min="14592" max="14596" width="12.21875" customWidth="1"/>
    <col min="14597" max="14597" width="11.109375" customWidth="1"/>
    <col min="14598" max="14598" width="17.44140625" customWidth="1"/>
    <col min="14599" max="14604" width="12.21875" customWidth="1"/>
    <col min="14605" max="14605" width="13.6640625" customWidth="1"/>
    <col min="14606" max="14606" width="13.44140625" customWidth="1"/>
    <col min="14841" max="14841" width="2.109375" customWidth="1"/>
    <col min="14842" max="14842" width="13.88671875" customWidth="1"/>
    <col min="14843" max="14846" width="13" customWidth="1"/>
    <col min="14847" max="14847" width="16.5546875" customWidth="1"/>
    <col min="14848" max="14852" width="12.21875" customWidth="1"/>
    <col min="14853" max="14853" width="11.109375" customWidth="1"/>
    <col min="14854" max="14854" width="17.44140625" customWidth="1"/>
    <col min="14855" max="14860" width="12.21875" customWidth="1"/>
    <col min="14861" max="14861" width="13.6640625" customWidth="1"/>
    <col min="14862" max="14862" width="13.44140625" customWidth="1"/>
    <col min="15097" max="15097" width="2.109375" customWidth="1"/>
    <col min="15098" max="15098" width="13.88671875" customWidth="1"/>
    <col min="15099" max="15102" width="13" customWidth="1"/>
    <col min="15103" max="15103" width="16.5546875" customWidth="1"/>
    <col min="15104" max="15108" width="12.21875" customWidth="1"/>
    <col min="15109" max="15109" width="11.109375" customWidth="1"/>
    <col min="15110" max="15110" width="17.44140625" customWidth="1"/>
    <col min="15111" max="15116" width="12.21875" customWidth="1"/>
    <col min="15117" max="15117" width="13.6640625" customWidth="1"/>
    <col min="15118" max="15118" width="13.44140625" customWidth="1"/>
    <col min="15353" max="15353" width="2.109375" customWidth="1"/>
    <col min="15354" max="15354" width="13.88671875" customWidth="1"/>
    <col min="15355" max="15358" width="13" customWidth="1"/>
    <col min="15359" max="15359" width="16.5546875" customWidth="1"/>
    <col min="15360" max="15364" width="12.21875" customWidth="1"/>
    <col min="15365" max="15365" width="11.109375" customWidth="1"/>
    <col min="15366" max="15366" width="17.44140625" customWidth="1"/>
    <col min="15367" max="15372" width="12.21875" customWidth="1"/>
    <col min="15373" max="15373" width="13.6640625" customWidth="1"/>
    <col min="15374" max="15374" width="13.44140625" customWidth="1"/>
    <col min="15609" max="15609" width="2.109375" customWidth="1"/>
    <col min="15610" max="15610" width="13.88671875" customWidth="1"/>
    <col min="15611" max="15614" width="13" customWidth="1"/>
    <col min="15615" max="15615" width="16.5546875" customWidth="1"/>
    <col min="15616" max="15620" width="12.21875" customWidth="1"/>
    <col min="15621" max="15621" width="11.109375" customWidth="1"/>
    <col min="15622" max="15622" width="17.44140625" customWidth="1"/>
    <col min="15623" max="15628" width="12.21875" customWidth="1"/>
    <col min="15629" max="15629" width="13.6640625" customWidth="1"/>
    <col min="15630" max="15630" width="13.44140625" customWidth="1"/>
    <col min="15865" max="15865" width="2.109375" customWidth="1"/>
    <col min="15866" max="15866" width="13.88671875" customWidth="1"/>
    <col min="15867" max="15870" width="13" customWidth="1"/>
    <col min="15871" max="15871" width="16.5546875" customWidth="1"/>
    <col min="15872" max="15876" width="12.21875" customWidth="1"/>
    <col min="15877" max="15877" width="11.109375" customWidth="1"/>
    <col min="15878" max="15878" width="17.44140625" customWidth="1"/>
    <col min="15879" max="15884" width="12.21875" customWidth="1"/>
    <col min="15885" max="15885" width="13.6640625" customWidth="1"/>
    <col min="15886" max="15886" width="13.44140625" customWidth="1"/>
    <col min="16121" max="16121" width="2.109375" customWidth="1"/>
    <col min="16122" max="16122" width="13.88671875" customWidth="1"/>
    <col min="16123" max="16126" width="13" customWidth="1"/>
    <col min="16127" max="16127" width="16.5546875" customWidth="1"/>
    <col min="16128" max="16132" width="12.21875" customWidth="1"/>
    <col min="16133" max="16133" width="11.109375" customWidth="1"/>
    <col min="16134" max="16134" width="17.44140625" customWidth="1"/>
    <col min="16135" max="16140" width="12.21875" customWidth="1"/>
    <col min="16141" max="16141" width="13.6640625" customWidth="1"/>
    <col min="16142" max="16142" width="13.44140625" customWidth="1"/>
  </cols>
  <sheetData>
    <row r="1" spans="1:28" x14ac:dyDescent="0.2">
      <c r="A1" s="302"/>
      <c r="B1" s="302"/>
      <c r="C1" s="302"/>
      <c r="D1" s="303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</row>
    <row r="2" spans="1:28" ht="18" x14ac:dyDescent="0.2">
      <c r="A2" s="302"/>
      <c r="B2" s="304" t="s">
        <v>743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</row>
    <row r="3" spans="1:28" ht="15.75" thickBot="1" x14ac:dyDescent="0.25">
      <c r="A3" s="302"/>
      <c r="B3" s="1002"/>
      <c r="C3" s="1002"/>
      <c r="D3" s="302"/>
      <c r="E3" s="305"/>
      <c r="F3" s="305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35"/>
      <c r="X3" s="335"/>
      <c r="Y3" s="335"/>
      <c r="Z3" s="335"/>
      <c r="AA3" s="335"/>
      <c r="AB3" s="335"/>
    </row>
    <row r="4" spans="1:28" ht="16.5" thickBot="1" x14ac:dyDescent="0.25">
      <c r="A4" s="302"/>
      <c r="B4" s="1003" t="s">
        <v>744</v>
      </c>
      <c r="C4" s="1004"/>
      <c r="D4" s="1004"/>
      <c r="E4" s="1004"/>
      <c r="F4" s="1005"/>
      <c r="G4" s="1006" t="s">
        <v>745</v>
      </c>
      <c r="H4" s="1007"/>
      <c r="I4" s="1007"/>
      <c r="J4" s="1007"/>
      <c r="K4" s="1007"/>
      <c r="L4" s="1007"/>
      <c r="M4" s="1007"/>
      <c r="N4" s="1008"/>
      <c r="O4" s="1006" t="s">
        <v>746</v>
      </c>
      <c r="P4" s="1007"/>
      <c r="Q4" s="1007"/>
      <c r="R4" s="1007"/>
      <c r="S4" s="1007"/>
      <c r="T4" s="1008"/>
      <c r="U4" s="1006" t="s">
        <v>747</v>
      </c>
      <c r="V4" s="1008"/>
      <c r="W4" s="335"/>
      <c r="X4" s="335"/>
      <c r="Y4" s="335"/>
      <c r="Z4" s="335"/>
      <c r="AA4" s="335"/>
      <c r="AB4" s="335"/>
    </row>
    <row r="5" spans="1:28" ht="51" x14ac:dyDescent="0.2">
      <c r="A5" s="302"/>
      <c r="B5" s="306" t="s">
        <v>748</v>
      </c>
      <c r="C5" s="338" t="s">
        <v>749</v>
      </c>
      <c r="D5" s="338" t="s">
        <v>750</v>
      </c>
      <c r="E5" s="1009" t="s">
        <v>751</v>
      </c>
      <c r="F5" s="1010"/>
      <c r="G5" s="339" t="s">
        <v>782</v>
      </c>
      <c r="H5" s="1011" t="s">
        <v>777</v>
      </c>
      <c r="I5" s="1012"/>
      <c r="J5" s="1012"/>
      <c r="K5" s="1013" t="s">
        <v>780</v>
      </c>
      <c r="L5" s="1014"/>
      <c r="M5" s="1014"/>
      <c r="N5" s="432" t="s">
        <v>779</v>
      </c>
      <c r="O5" s="1015" t="s">
        <v>778</v>
      </c>
      <c r="P5" s="1016"/>
      <c r="Q5" s="1017"/>
      <c r="R5" s="1018" t="s">
        <v>781</v>
      </c>
      <c r="S5" s="1016"/>
      <c r="T5" s="1019"/>
      <c r="U5" s="339" t="s">
        <v>752</v>
      </c>
      <c r="V5" s="340" t="s">
        <v>753</v>
      </c>
      <c r="W5" s="335"/>
      <c r="X5" s="335"/>
      <c r="Y5" s="335"/>
      <c r="Z5" s="335"/>
      <c r="AA5" s="335"/>
      <c r="AB5" s="335"/>
    </row>
    <row r="6" spans="1:28" ht="26.25" thickBot="1" x14ac:dyDescent="0.25">
      <c r="A6" s="302"/>
      <c r="B6" s="307"/>
      <c r="C6" s="341"/>
      <c r="D6" s="341"/>
      <c r="E6" s="396" t="s">
        <v>754</v>
      </c>
      <c r="F6" s="397" t="s">
        <v>755</v>
      </c>
      <c r="G6" s="398" t="s">
        <v>758</v>
      </c>
      <c r="H6" s="426" t="s">
        <v>756</v>
      </c>
      <c r="I6" s="426" t="s">
        <v>757</v>
      </c>
      <c r="J6" s="427" t="s">
        <v>758</v>
      </c>
      <c r="K6" s="399" t="s">
        <v>756</v>
      </c>
      <c r="L6" s="399" t="s">
        <v>757</v>
      </c>
      <c r="M6" s="396" t="s">
        <v>758</v>
      </c>
      <c r="N6" s="433" t="s">
        <v>758</v>
      </c>
      <c r="O6" s="434" t="s">
        <v>756</v>
      </c>
      <c r="P6" s="435" t="s">
        <v>757</v>
      </c>
      <c r="Q6" s="436" t="s">
        <v>758</v>
      </c>
      <c r="R6" s="435" t="s">
        <v>756</v>
      </c>
      <c r="S6" s="435" t="s">
        <v>757</v>
      </c>
      <c r="T6" s="437" t="s">
        <v>758</v>
      </c>
      <c r="U6" s="342" t="s">
        <v>75</v>
      </c>
      <c r="V6" s="343" t="s">
        <v>75</v>
      </c>
      <c r="W6" s="335"/>
      <c r="X6" s="335"/>
      <c r="Y6" s="335"/>
      <c r="Z6" s="335"/>
      <c r="AA6" s="335"/>
      <c r="AB6" s="335"/>
    </row>
    <row r="7" spans="1:28" ht="36" customHeight="1" x14ac:dyDescent="0.2">
      <c r="A7" s="302"/>
      <c r="B7" s="400" t="s">
        <v>759</v>
      </c>
      <c r="C7" s="401" t="s">
        <v>801</v>
      </c>
      <c r="D7" s="402" t="s">
        <v>802</v>
      </c>
      <c r="E7" s="403" t="s">
        <v>760</v>
      </c>
      <c r="F7" s="404" t="s">
        <v>761</v>
      </c>
      <c r="G7" s="405">
        <v>27</v>
      </c>
      <c r="H7" s="428" t="s">
        <v>815</v>
      </c>
      <c r="I7" s="446">
        <v>0</v>
      </c>
      <c r="J7" s="446">
        <v>0</v>
      </c>
      <c r="K7" s="406" t="s">
        <v>762</v>
      </c>
      <c r="L7" s="407">
        <v>0</v>
      </c>
      <c r="M7" s="408">
        <v>27</v>
      </c>
      <c r="N7" s="408">
        <v>27</v>
      </c>
      <c r="O7" s="438" t="s">
        <v>815</v>
      </c>
      <c r="P7" s="445">
        <v>0</v>
      </c>
      <c r="Q7" s="445">
        <v>0</v>
      </c>
      <c r="R7" s="439" t="s">
        <v>815</v>
      </c>
      <c r="S7" s="445">
        <v>0</v>
      </c>
      <c r="T7" s="449">
        <v>0</v>
      </c>
      <c r="U7" s="409"/>
      <c r="V7" s="410"/>
      <c r="W7" s="335"/>
      <c r="X7" s="335"/>
      <c r="Y7" s="335"/>
      <c r="Z7" s="335"/>
      <c r="AA7" s="335"/>
      <c r="AB7" s="335"/>
    </row>
    <row r="8" spans="1:28" x14ac:dyDescent="0.2">
      <c r="A8" s="302"/>
      <c r="B8" s="999" t="s">
        <v>763</v>
      </c>
      <c r="C8" s="403" t="s">
        <v>803</v>
      </c>
      <c r="D8" s="403" t="s">
        <v>804</v>
      </c>
      <c r="E8" s="403" t="s">
        <v>760</v>
      </c>
      <c r="F8" s="404" t="s">
        <v>761</v>
      </c>
      <c r="G8" s="411">
        <v>27.83</v>
      </c>
      <c r="H8" s="428" t="s">
        <v>815</v>
      </c>
      <c r="I8" s="446">
        <v>0</v>
      </c>
      <c r="J8" s="446">
        <v>0</v>
      </c>
      <c r="K8" s="406" t="s">
        <v>762</v>
      </c>
      <c r="L8" s="407">
        <v>0</v>
      </c>
      <c r="M8" s="407">
        <v>27.8</v>
      </c>
      <c r="N8" s="408">
        <v>27.8</v>
      </c>
      <c r="O8" s="440" t="s">
        <v>815</v>
      </c>
      <c r="P8" s="446">
        <v>0</v>
      </c>
      <c r="Q8" s="446">
        <v>0</v>
      </c>
      <c r="R8" s="428" t="s">
        <v>815</v>
      </c>
      <c r="S8" s="446">
        <v>0</v>
      </c>
      <c r="T8" s="450">
        <v>0</v>
      </c>
      <c r="U8" s="412"/>
      <c r="V8" s="413"/>
      <c r="W8" s="335"/>
      <c r="X8" s="335"/>
      <c r="Y8" s="335"/>
      <c r="Z8" s="335"/>
      <c r="AA8" s="335"/>
      <c r="AB8" s="335"/>
    </row>
    <row r="9" spans="1:28" x14ac:dyDescent="0.2">
      <c r="A9" s="302"/>
      <c r="B9" s="1000"/>
      <c r="C9" s="403" t="s">
        <v>805</v>
      </c>
      <c r="D9" s="403" t="s">
        <v>806</v>
      </c>
      <c r="E9" s="403" t="s">
        <v>760</v>
      </c>
      <c r="F9" s="404" t="s">
        <v>761</v>
      </c>
      <c r="G9" s="411">
        <v>27.8</v>
      </c>
      <c r="H9" s="428" t="s">
        <v>815</v>
      </c>
      <c r="I9" s="446">
        <v>0</v>
      </c>
      <c r="J9" s="446">
        <v>0</v>
      </c>
      <c r="K9" s="406" t="s">
        <v>762</v>
      </c>
      <c r="L9" s="407">
        <v>0</v>
      </c>
      <c r="M9" s="407">
        <v>27.8</v>
      </c>
      <c r="N9" s="408">
        <v>27.8</v>
      </c>
      <c r="O9" s="440" t="s">
        <v>815</v>
      </c>
      <c r="P9" s="446">
        <v>0</v>
      </c>
      <c r="Q9" s="446">
        <v>0</v>
      </c>
      <c r="R9" s="428" t="s">
        <v>815</v>
      </c>
      <c r="S9" s="446">
        <v>0</v>
      </c>
      <c r="T9" s="450">
        <v>0</v>
      </c>
      <c r="U9" s="412"/>
      <c r="V9" s="413"/>
      <c r="W9" s="335"/>
      <c r="X9" s="335"/>
      <c r="Y9" s="335"/>
      <c r="Z9" s="335"/>
      <c r="AA9" s="335"/>
      <c r="AB9" s="335"/>
    </row>
    <row r="10" spans="1:28" ht="20.25" customHeight="1" x14ac:dyDescent="0.2">
      <c r="A10" s="302"/>
      <c r="B10" s="1000"/>
      <c r="C10" s="403" t="s">
        <v>807</v>
      </c>
      <c r="D10" s="403" t="s">
        <v>808</v>
      </c>
      <c r="E10" s="414" t="s">
        <v>760</v>
      </c>
      <c r="F10" s="415" t="s">
        <v>761</v>
      </c>
      <c r="G10" s="416">
        <v>27.8</v>
      </c>
      <c r="H10" s="428" t="s">
        <v>815</v>
      </c>
      <c r="I10" s="447">
        <v>0</v>
      </c>
      <c r="J10" s="447">
        <v>0</v>
      </c>
      <c r="K10" s="406" t="s">
        <v>762</v>
      </c>
      <c r="L10" s="417">
        <v>0</v>
      </c>
      <c r="M10" s="417">
        <v>27.8</v>
      </c>
      <c r="N10" s="429">
        <v>27.8</v>
      </c>
      <c r="O10" s="441" t="s">
        <v>815</v>
      </c>
      <c r="P10" s="447">
        <v>0</v>
      </c>
      <c r="Q10" s="447">
        <v>0</v>
      </c>
      <c r="R10" s="442" t="s">
        <v>815</v>
      </c>
      <c r="S10" s="447">
        <v>0</v>
      </c>
      <c r="T10" s="451">
        <v>0</v>
      </c>
      <c r="U10" s="418"/>
      <c r="V10" s="419"/>
      <c r="W10" s="335"/>
      <c r="X10" s="335"/>
      <c r="Y10" s="335"/>
      <c r="Z10" s="335"/>
      <c r="AA10" s="335"/>
      <c r="AB10" s="335"/>
    </row>
    <row r="11" spans="1:28" ht="19.5" customHeight="1" thickBot="1" x14ac:dyDescent="0.25">
      <c r="A11" s="302"/>
      <c r="B11" s="1001"/>
      <c r="C11" s="420" t="s">
        <v>809</v>
      </c>
      <c r="D11" s="420" t="s">
        <v>810</v>
      </c>
      <c r="E11" s="420" t="s">
        <v>760</v>
      </c>
      <c r="F11" s="421" t="s">
        <v>761</v>
      </c>
      <c r="G11" s="422">
        <v>27.8</v>
      </c>
      <c r="H11" s="430" t="s">
        <v>815</v>
      </c>
      <c r="I11" s="448">
        <v>0</v>
      </c>
      <c r="J11" s="448">
        <v>0</v>
      </c>
      <c r="K11" s="423" t="s">
        <v>762</v>
      </c>
      <c r="L11" s="423">
        <v>0</v>
      </c>
      <c r="M11" s="423">
        <v>27.8</v>
      </c>
      <c r="N11" s="431">
        <v>27.8</v>
      </c>
      <c r="O11" s="443" t="s">
        <v>815</v>
      </c>
      <c r="P11" s="448">
        <v>0</v>
      </c>
      <c r="Q11" s="448">
        <v>0</v>
      </c>
      <c r="R11" s="444" t="s">
        <v>815</v>
      </c>
      <c r="S11" s="448">
        <v>0</v>
      </c>
      <c r="T11" s="452">
        <v>0</v>
      </c>
      <c r="U11" s="424"/>
      <c r="V11" s="425"/>
      <c r="W11" s="335"/>
      <c r="X11" s="335"/>
      <c r="Y11" s="335"/>
      <c r="Z11" s="335"/>
      <c r="AA11" s="335"/>
      <c r="AB11" s="335"/>
    </row>
    <row r="12" spans="1:28" x14ac:dyDescent="0.2">
      <c r="A12" s="302"/>
      <c r="B12" s="308"/>
      <c r="C12" s="309"/>
      <c r="D12" s="309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</row>
    <row r="13" spans="1:28" x14ac:dyDescent="0.2">
      <c r="A13" s="302"/>
      <c r="B13" s="302"/>
      <c r="C13" s="989" t="s">
        <v>764</v>
      </c>
      <c r="D13" s="989"/>
      <c r="E13" s="989"/>
      <c r="F13" s="989"/>
      <c r="G13" s="990"/>
      <c r="H13" s="990"/>
      <c r="I13" s="990"/>
      <c r="J13" s="990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</row>
    <row r="14" spans="1:28" ht="15.75" thickBot="1" x14ac:dyDescent="0.25">
      <c r="A14" s="302"/>
      <c r="B14" s="302"/>
      <c r="C14" s="302"/>
      <c r="D14" s="303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</row>
    <row r="15" spans="1:28" ht="23.25" x14ac:dyDescent="0.2">
      <c r="A15" s="302"/>
      <c r="B15" s="991" t="s">
        <v>765</v>
      </c>
      <c r="C15" s="992"/>
      <c r="D15" s="992"/>
      <c r="E15" s="992"/>
      <c r="F15" s="992"/>
      <c r="G15" s="992"/>
      <c r="H15" s="992"/>
      <c r="I15" s="992"/>
      <c r="J15" s="992"/>
      <c r="K15" s="992"/>
      <c r="L15" s="992"/>
      <c r="M15" s="992"/>
      <c r="N15" s="992"/>
      <c r="O15" s="992"/>
      <c r="P15" s="993"/>
      <c r="Q15" s="302"/>
      <c r="R15" s="302"/>
      <c r="S15" s="302"/>
      <c r="T15" s="302"/>
      <c r="U15" s="302"/>
      <c r="V15" s="302"/>
    </row>
    <row r="16" spans="1:28" x14ac:dyDescent="0.2">
      <c r="A16" s="302"/>
      <c r="B16" s="310" t="s">
        <v>766</v>
      </c>
      <c r="C16" s="311"/>
      <c r="D16" s="311"/>
      <c r="E16" s="311"/>
      <c r="F16" s="311"/>
      <c r="G16" s="311"/>
      <c r="H16" s="311"/>
      <c r="I16" s="384"/>
      <c r="J16" s="312"/>
      <c r="K16" s="388" t="s">
        <v>767</v>
      </c>
      <c r="L16" s="311"/>
      <c r="M16" s="311"/>
      <c r="N16" s="311"/>
      <c r="O16" s="311"/>
      <c r="P16" s="313"/>
      <c r="Q16" s="302"/>
      <c r="R16" s="302"/>
      <c r="S16" s="302"/>
      <c r="T16" s="302"/>
      <c r="U16" s="302"/>
      <c r="V16" s="302"/>
    </row>
    <row r="17" spans="1:22" ht="84.6" customHeight="1" x14ac:dyDescent="0.2">
      <c r="A17" s="302"/>
      <c r="B17" s="970" t="s">
        <v>814</v>
      </c>
      <c r="C17" s="994"/>
      <c r="D17" s="994"/>
      <c r="E17" s="994"/>
      <c r="F17" s="994"/>
      <c r="G17" s="994"/>
      <c r="H17" s="994"/>
      <c r="I17" s="995"/>
      <c r="J17" s="302"/>
      <c r="K17" s="996" t="s">
        <v>811</v>
      </c>
      <c r="L17" s="997"/>
      <c r="M17" s="997"/>
      <c r="N17" s="997"/>
      <c r="O17" s="997"/>
      <c r="P17" s="998"/>
      <c r="Q17" s="302"/>
      <c r="R17" s="302"/>
      <c r="S17" s="302"/>
      <c r="T17" s="302"/>
      <c r="U17" s="302"/>
      <c r="V17" s="302"/>
    </row>
    <row r="18" spans="1:22" x14ac:dyDescent="0.2">
      <c r="A18" s="302"/>
      <c r="B18" s="314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15"/>
      <c r="Q18" s="302"/>
      <c r="R18" s="302"/>
      <c r="S18" s="302"/>
      <c r="T18" s="302"/>
      <c r="U18" s="302"/>
      <c r="V18" s="302"/>
    </row>
    <row r="19" spans="1:22" x14ac:dyDescent="0.2">
      <c r="A19" s="302"/>
      <c r="B19" s="385" t="s">
        <v>763</v>
      </c>
      <c r="C19" s="386"/>
      <c r="D19" s="386"/>
      <c r="E19" s="386"/>
      <c r="F19" s="386"/>
      <c r="G19" s="386"/>
      <c r="H19" s="386"/>
      <c r="I19" s="384"/>
      <c r="J19" s="312"/>
      <c r="K19" s="388" t="s">
        <v>776</v>
      </c>
      <c r="L19" s="386"/>
      <c r="M19" s="386"/>
      <c r="N19" s="386"/>
      <c r="O19" s="386"/>
      <c r="P19" s="387"/>
      <c r="Q19" s="302"/>
      <c r="R19" s="302"/>
      <c r="S19" s="302"/>
      <c r="T19" s="302"/>
      <c r="U19" s="302"/>
      <c r="V19" s="302"/>
    </row>
    <row r="20" spans="1:22" ht="99.6" customHeight="1" x14ac:dyDescent="0.2">
      <c r="A20" s="302"/>
      <c r="B20" s="970" t="s">
        <v>812</v>
      </c>
      <c r="C20" s="971"/>
      <c r="D20" s="971"/>
      <c r="E20" s="971"/>
      <c r="F20" s="971"/>
      <c r="G20" s="971"/>
      <c r="H20" s="971"/>
      <c r="I20" s="972"/>
      <c r="J20" s="302"/>
      <c r="K20" s="973" t="s">
        <v>837</v>
      </c>
      <c r="L20" s="974"/>
      <c r="M20" s="974"/>
      <c r="N20" s="974"/>
      <c r="O20" s="974"/>
      <c r="P20" s="975"/>
      <c r="Q20" s="302"/>
      <c r="R20" s="302"/>
      <c r="S20" s="302"/>
      <c r="T20" s="302"/>
      <c r="U20" s="302"/>
      <c r="V20" s="302"/>
    </row>
    <row r="21" spans="1:22" x14ac:dyDescent="0.2">
      <c r="A21" s="302"/>
      <c r="B21" s="314"/>
      <c r="C21" s="302"/>
      <c r="D21" s="302"/>
      <c r="E21" s="302"/>
      <c r="F21" s="302"/>
      <c r="G21" s="302"/>
      <c r="H21" s="302"/>
      <c r="I21" s="302"/>
      <c r="J21" s="302"/>
      <c r="K21" s="974"/>
      <c r="L21" s="974"/>
      <c r="M21" s="974"/>
      <c r="N21" s="974"/>
      <c r="O21" s="974"/>
      <c r="P21" s="975"/>
      <c r="Q21" s="302"/>
      <c r="R21" s="302"/>
      <c r="S21" s="302"/>
      <c r="T21" s="302"/>
      <c r="U21" s="302"/>
      <c r="V21" s="302"/>
    </row>
    <row r="22" spans="1:22" x14ac:dyDescent="0.2">
      <c r="A22" s="302"/>
      <c r="B22" s="385" t="s">
        <v>768</v>
      </c>
      <c r="C22" s="386"/>
      <c r="D22" s="386"/>
      <c r="E22" s="386"/>
      <c r="F22" s="386"/>
      <c r="G22" s="386"/>
      <c r="H22" s="386"/>
      <c r="I22" s="384"/>
      <c r="J22" s="302"/>
      <c r="K22" s="974"/>
      <c r="L22" s="974"/>
      <c r="M22" s="974"/>
      <c r="N22" s="974"/>
      <c r="O22" s="974"/>
      <c r="P22" s="975"/>
      <c r="Q22" s="302"/>
      <c r="R22" s="302"/>
      <c r="S22" s="302"/>
      <c r="T22" s="302"/>
      <c r="U22" s="302"/>
      <c r="V22" s="302"/>
    </row>
    <row r="23" spans="1:22" ht="76.900000000000006" customHeight="1" x14ac:dyDescent="0.2">
      <c r="A23" s="302"/>
      <c r="B23" s="970" t="s">
        <v>813</v>
      </c>
      <c r="C23" s="971"/>
      <c r="D23" s="971"/>
      <c r="E23" s="971"/>
      <c r="F23" s="971"/>
      <c r="G23" s="971"/>
      <c r="H23" s="971"/>
      <c r="I23" s="972"/>
      <c r="J23" s="302"/>
      <c r="K23" s="974"/>
      <c r="L23" s="974"/>
      <c r="M23" s="974"/>
      <c r="N23" s="974"/>
      <c r="O23" s="974"/>
      <c r="P23" s="975"/>
      <c r="Q23" s="302"/>
      <c r="R23" s="302"/>
      <c r="S23" s="302"/>
      <c r="T23" s="302"/>
      <c r="U23" s="302"/>
      <c r="V23" s="302"/>
    </row>
    <row r="24" spans="1:22" x14ac:dyDescent="0.2">
      <c r="A24" s="302"/>
      <c r="B24" s="314"/>
      <c r="C24" s="302"/>
      <c r="D24" s="302"/>
      <c r="E24" s="302"/>
      <c r="F24" s="302"/>
      <c r="G24" s="302"/>
      <c r="H24" s="302"/>
      <c r="I24" s="302"/>
      <c r="J24" s="302"/>
      <c r="K24" s="974"/>
      <c r="L24" s="974"/>
      <c r="M24" s="974"/>
      <c r="N24" s="974"/>
      <c r="O24" s="974"/>
      <c r="P24" s="975"/>
      <c r="Q24" s="302"/>
      <c r="R24" s="302"/>
      <c r="S24" s="302"/>
      <c r="T24" s="302"/>
      <c r="U24" s="302"/>
      <c r="V24" s="302"/>
    </row>
    <row r="25" spans="1:22" x14ac:dyDescent="0.2">
      <c r="A25" s="302"/>
      <c r="B25" s="385" t="s">
        <v>769</v>
      </c>
      <c r="C25" s="386"/>
      <c r="D25" s="386"/>
      <c r="E25" s="386"/>
      <c r="F25" s="386"/>
      <c r="G25" s="386"/>
      <c r="H25" s="386"/>
      <c r="I25" s="384"/>
      <c r="J25" s="302"/>
      <c r="K25" s="974"/>
      <c r="L25" s="974"/>
      <c r="M25" s="974"/>
      <c r="N25" s="974"/>
      <c r="O25" s="974"/>
      <c r="P25" s="975"/>
      <c r="Q25" s="302"/>
      <c r="R25" s="302"/>
      <c r="S25" s="302"/>
      <c r="T25" s="302"/>
      <c r="U25" s="302"/>
      <c r="V25" s="302"/>
    </row>
    <row r="26" spans="1:22" x14ac:dyDescent="0.2">
      <c r="A26" s="302"/>
      <c r="B26" s="980" t="s">
        <v>770</v>
      </c>
      <c r="C26" s="981"/>
      <c r="D26" s="981"/>
      <c r="E26" s="981"/>
      <c r="F26" s="981"/>
      <c r="G26" s="981"/>
      <c r="H26" s="981"/>
      <c r="I26" s="982"/>
      <c r="J26" s="302"/>
      <c r="K26" s="974"/>
      <c r="L26" s="974"/>
      <c r="M26" s="974"/>
      <c r="N26" s="974"/>
      <c r="O26" s="974"/>
      <c r="P26" s="975"/>
      <c r="Q26" s="302"/>
      <c r="R26" s="302"/>
      <c r="S26" s="302"/>
      <c r="T26" s="302"/>
      <c r="U26" s="302"/>
      <c r="V26" s="302"/>
    </row>
    <row r="27" spans="1:22" x14ac:dyDescent="0.2">
      <c r="A27" s="302"/>
      <c r="B27" s="983"/>
      <c r="C27" s="984"/>
      <c r="D27" s="984"/>
      <c r="E27" s="984"/>
      <c r="F27" s="984"/>
      <c r="G27" s="984"/>
      <c r="H27" s="984"/>
      <c r="I27" s="985"/>
      <c r="J27" s="302"/>
      <c r="K27" s="974"/>
      <c r="L27" s="974"/>
      <c r="M27" s="974"/>
      <c r="N27" s="974"/>
      <c r="O27" s="974"/>
      <c r="P27" s="975"/>
      <c r="Q27" s="302"/>
      <c r="R27" s="302"/>
      <c r="S27" s="302"/>
      <c r="T27" s="302"/>
      <c r="U27" s="302"/>
      <c r="V27" s="302"/>
    </row>
    <row r="28" spans="1:22" x14ac:dyDescent="0.2">
      <c r="A28" s="302"/>
      <c r="B28" s="983"/>
      <c r="C28" s="984"/>
      <c r="D28" s="984"/>
      <c r="E28" s="984"/>
      <c r="F28" s="984"/>
      <c r="G28" s="984"/>
      <c r="H28" s="984"/>
      <c r="I28" s="985"/>
      <c r="J28" s="302"/>
      <c r="K28" s="976"/>
      <c r="L28" s="976"/>
      <c r="M28" s="976"/>
      <c r="N28" s="976"/>
      <c r="O28" s="976"/>
      <c r="P28" s="977"/>
      <c r="Q28" s="302"/>
      <c r="R28" s="302"/>
      <c r="S28" s="302"/>
      <c r="T28" s="302"/>
      <c r="U28" s="302"/>
      <c r="V28" s="302"/>
    </row>
    <row r="29" spans="1:22" ht="15.75" thickBot="1" x14ac:dyDescent="0.25">
      <c r="A29" s="302"/>
      <c r="B29" s="986"/>
      <c r="C29" s="987"/>
      <c r="D29" s="987"/>
      <c r="E29" s="987"/>
      <c r="F29" s="987"/>
      <c r="G29" s="987"/>
      <c r="H29" s="987"/>
      <c r="I29" s="988"/>
      <c r="J29" s="316"/>
      <c r="K29" s="978"/>
      <c r="L29" s="978"/>
      <c r="M29" s="978"/>
      <c r="N29" s="978"/>
      <c r="O29" s="978"/>
      <c r="P29" s="979"/>
      <c r="Q29" s="302"/>
      <c r="R29" s="302"/>
      <c r="S29" s="302"/>
      <c r="T29" s="302"/>
      <c r="U29" s="302"/>
      <c r="V29" s="302"/>
    </row>
  </sheetData>
  <sheetProtection algorithmName="SHA-512" hashValue="iHRAMyxhJ6qYW22KtqKODsqbZzbEqd87HT4ig9YdqWH4JA+pem0iC+NiUVgYKHI5mphfgxw1M+gXWFg6jmBLNw==" saltValue="z6jRRs6QNOrzWCHfm7lc2Q==" spinCount="100000" sheet="1" objects="1" scenarios="1" selectLockedCells="1" selectUnlockedCells="1"/>
  <mergeCells count="20">
    <mergeCell ref="U4:V4"/>
    <mergeCell ref="E5:F5"/>
    <mergeCell ref="H5:J5"/>
    <mergeCell ref="K5:M5"/>
    <mergeCell ref="O5:Q5"/>
    <mergeCell ref="R5:T5"/>
    <mergeCell ref="B8:B11"/>
    <mergeCell ref="B3:C3"/>
    <mergeCell ref="B4:F4"/>
    <mergeCell ref="G4:N4"/>
    <mergeCell ref="O4:T4"/>
    <mergeCell ref="B20:I20"/>
    <mergeCell ref="K20:P29"/>
    <mergeCell ref="B23:I23"/>
    <mergeCell ref="B26:I29"/>
    <mergeCell ref="C13:F13"/>
    <mergeCell ref="G13:J13"/>
    <mergeCell ref="B15:P15"/>
    <mergeCell ref="B17:I17"/>
    <mergeCell ref="K17:P17"/>
  </mergeCells>
  <conditionalFormatting sqref="D12:E12 D7">
    <cfRule type="expression" dxfId="1" priority="2">
      <formula>D7="Y"</formula>
    </cfRule>
  </conditionalFormatting>
  <conditionalFormatting sqref="E12:F12">
    <cfRule type="expression" dxfId="0" priority="1">
      <formula>E12="Y"</formula>
    </cfRule>
  </conditionalFormatting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zoomScale="80" zoomScaleNormal="80" workbookViewId="0">
      <selection activeCell="R3" sqref="R3"/>
    </sheetView>
  </sheetViews>
  <sheetFormatPr defaultColWidth="8.88671875" defaultRowHeight="15" x14ac:dyDescent="0.2"/>
  <cols>
    <col min="1" max="1" width="13.33203125" customWidth="1"/>
    <col min="2" max="2" width="22.5546875" customWidth="1"/>
    <col min="3" max="11" width="6.77734375" customWidth="1"/>
    <col min="12" max="28" width="7.77734375" customWidth="1"/>
    <col min="29" max="29" width="8.33203125" customWidth="1"/>
    <col min="30" max="30" width="8.5546875" customWidth="1"/>
    <col min="31" max="31" width="8" customWidth="1"/>
    <col min="32" max="32" width="8.6640625" customWidth="1"/>
    <col min="257" max="257" width="13.33203125" customWidth="1"/>
    <col min="258" max="258" width="22.5546875" customWidth="1"/>
    <col min="259" max="267" width="6.77734375" customWidth="1"/>
    <col min="268" max="284" width="7.77734375" customWidth="1"/>
    <col min="285" max="285" width="8.33203125" customWidth="1"/>
    <col min="286" max="286" width="8.5546875" customWidth="1"/>
    <col min="287" max="287" width="8" customWidth="1"/>
    <col min="288" max="288" width="8.6640625" customWidth="1"/>
    <col min="513" max="513" width="13.33203125" customWidth="1"/>
    <col min="514" max="514" width="22.5546875" customWidth="1"/>
    <col min="515" max="523" width="6.77734375" customWidth="1"/>
    <col min="524" max="540" width="7.77734375" customWidth="1"/>
    <col min="541" max="541" width="8.33203125" customWidth="1"/>
    <col min="542" max="542" width="8.5546875" customWidth="1"/>
    <col min="543" max="543" width="8" customWidth="1"/>
    <col min="544" max="544" width="8.6640625" customWidth="1"/>
    <col min="769" max="769" width="13.33203125" customWidth="1"/>
    <col min="770" max="770" width="22.5546875" customWidth="1"/>
    <col min="771" max="779" width="6.77734375" customWidth="1"/>
    <col min="780" max="796" width="7.77734375" customWidth="1"/>
    <col min="797" max="797" width="8.33203125" customWidth="1"/>
    <col min="798" max="798" width="8.5546875" customWidth="1"/>
    <col min="799" max="799" width="8" customWidth="1"/>
    <col min="800" max="800" width="8.6640625" customWidth="1"/>
    <col min="1025" max="1025" width="13.33203125" customWidth="1"/>
    <col min="1026" max="1026" width="22.5546875" customWidth="1"/>
    <col min="1027" max="1035" width="6.77734375" customWidth="1"/>
    <col min="1036" max="1052" width="7.77734375" customWidth="1"/>
    <col min="1053" max="1053" width="8.33203125" customWidth="1"/>
    <col min="1054" max="1054" width="8.5546875" customWidth="1"/>
    <col min="1055" max="1055" width="8" customWidth="1"/>
    <col min="1056" max="1056" width="8.6640625" customWidth="1"/>
    <col min="1281" max="1281" width="13.33203125" customWidth="1"/>
    <col min="1282" max="1282" width="22.5546875" customWidth="1"/>
    <col min="1283" max="1291" width="6.77734375" customWidth="1"/>
    <col min="1292" max="1308" width="7.77734375" customWidth="1"/>
    <col min="1309" max="1309" width="8.33203125" customWidth="1"/>
    <col min="1310" max="1310" width="8.5546875" customWidth="1"/>
    <col min="1311" max="1311" width="8" customWidth="1"/>
    <col min="1312" max="1312" width="8.6640625" customWidth="1"/>
    <col min="1537" max="1537" width="13.33203125" customWidth="1"/>
    <col min="1538" max="1538" width="22.5546875" customWidth="1"/>
    <col min="1539" max="1547" width="6.77734375" customWidth="1"/>
    <col min="1548" max="1564" width="7.77734375" customWidth="1"/>
    <col min="1565" max="1565" width="8.33203125" customWidth="1"/>
    <col min="1566" max="1566" width="8.5546875" customWidth="1"/>
    <col min="1567" max="1567" width="8" customWidth="1"/>
    <col min="1568" max="1568" width="8.6640625" customWidth="1"/>
    <col min="1793" max="1793" width="13.33203125" customWidth="1"/>
    <col min="1794" max="1794" width="22.5546875" customWidth="1"/>
    <col min="1795" max="1803" width="6.77734375" customWidth="1"/>
    <col min="1804" max="1820" width="7.77734375" customWidth="1"/>
    <col min="1821" max="1821" width="8.33203125" customWidth="1"/>
    <col min="1822" max="1822" width="8.5546875" customWidth="1"/>
    <col min="1823" max="1823" width="8" customWidth="1"/>
    <col min="1824" max="1824" width="8.6640625" customWidth="1"/>
    <col min="2049" max="2049" width="13.33203125" customWidth="1"/>
    <col min="2050" max="2050" width="22.5546875" customWidth="1"/>
    <col min="2051" max="2059" width="6.77734375" customWidth="1"/>
    <col min="2060" max="2076" width="7.77734375" customWidth="1"/>
    <col min="2077" max="2077" width="8.33203125" customWidth="1"/>
    <col min="2078" max="2078" width="8.5546875" customWidth="1"/>
    <col min="2079" max="2079" width="8" customWidth="1"/>
    <col min="2080" max="2080" width="8.6640625" customWidth="1"/>
    <col min="2305" max="2305" width="13.33203125" customWidth="1"/>
    <col min="2306" max="2306" width="22.5546875" customWidth="1"/>
    <col min="2307" max="2315" width="6.77734375" customWidth="1"/>
    <col min="2316" max="2332" width="7.77734375" customWidth="1"/>
    <col min="2333" max="2333" width="8.33203125" customWidth="1"/>
    <col min="2334" max="2334" width="8.5546875" customWidth="1"/>
    <col min="2335" max="2335" width="8" customWidth="1"/>
    <col min="2336" max="2336" width="8.6640625" customWidth="1"/>
    <col min="2561" max="2561" width="13.33203125" customWidth="1"/>
    <col min="2562" max="2562" width="22.5546875" customWidth="1"/>
    <col min="2563" max="2571" width="6.77734375" customWidth="1"/>
    <col min="2572" max="2588" width="7.77734375" customWidth="1"/>
    <col min="2589" max="2589" width="8.33203125" customWidth="1"/>
    <col min="2590" max="2590" width="8.5546875" customWidth="1"/>
    <col min="2591" max="2591" width="8" customWidth="1"/>
    <col min="2592" max="2592" width="8.6640625" customWidth="1"/>
    <col min="2817" max="2817" width="13.33203125" customWidth="1"/>
    <col min="2818" max="2818" width="22.5546875" customWidth="1"/>
    <col min="2819" max="2827" width="6.77734375" customWidth="1"/>
    <col min="2828" max="2844" width="7.77734375" customWidth="1"/>
    <col min="2845" max="2845" width="8.33203125" customWidth="1"/>
    <col min="2846" max="2846" width="8.5546875" customWidth="1"/>
    <col min="2847" max="2847" width="8" customWidth="1"/>
    <col min="2848" max="2848" width="8.6640625" customWidth="1"/>
    <col min="3073" max="3073" width="13.33203125" customWidth="1"/>
    <col min="3074" max="3074" width="22.5546875" customWidth="1"/>
    <col min="3075" max="3083" width="6.77734375" customWidth="1"/>
    <col min="3084" max="3100" width="7.77734375" customWidth="1"/>
    <col min="3101" max="3101" width="8.33203125" customWidth="1"/>
    <col min="3102" max="3102" width="8.5546875" customWidth="1"/>
    <col min="3103" max="3103" width="8" customWidth="1"/>
    <col min="3104" max="3104" width="8.6640625" customWidth="1"/>
    <col min="3329" max="3329" width="13.33203125" customWidth="1"/>
    <col min="3330" max="3330" width="22.5546875" customWidth="1"/>
    <col min="3331" max="3339" width="6.77734375" customWidth="1"/>
    <col min="3340" max="3356" width="7.77734375" customWidth="1"/>
    <col min="3357" max="3357" width="8.33203125" customWidth="1"/>
    <col min="3358" max="3358" width="8.5546875" customWidth="1"/>
    <col min="3359" max="3359" width="8" customWidth="1"/>
    <col min="3360" max="3360" width="8.6640625" customWidth="1"/>
    <col min="3585" max="3585" width="13.33203125" customWidth="1"/>
    <col min="3586" max="3586" width="22.5546875" customWidth="1"/>
    <col min="3587" max="3595" width="6.77734375" customWidth="1"/>
    <col min="3596" max="3612" width="7.77734375" customWidth="1"/>
    <col min="3613" max="3613" width="8.33203125" customWidth="1"/>
    <col min="3614" max="3614" width="8.5546875" customWidth="1"/>
    <col min="3615" max="3615" width="8" customWidth="1"/>
    <col min="3616" max="3616" width="8.6640625" customWidth="1"/>
    <col min="3841" max="3841" width="13.33203125" customWidth="1"/>
    <col min="3842" max="3842" width="22.5546875" customWidth="1"/>
    <col min="3843" max="3851" width="6.77734375" customWidth="1"/>
    <col min="3852" max="3868" width="7.77734375" customWidth="1"/>
    <col min="3869" max="3869" width="8.33203125" customWidth="1"/>
    <col min="3870" max="3870" width="8.5546875" customWidth="1"/>
    <col min="3871" max="3871" width="8" customWidth="1"/>
    <col min="3872" max="3872" width="8.6640625" customWidth="1"/>
    <col min="4097" max="4097" width="13.33203125" customWidth="1"/>
    <col min="4098" max="4098" width="22.5546875" customWidth="1"/>
    <col min="4099" max="4107" width="6.77734375" customWidth="1"/>
    <col min="4108" max="4124" width="7.77734375" customWidth="1"/>
    <col min="4125" max="4125" width="8.33203125" customWidth="1"/>
    <col min="4126" max="4126" width="8.5546875" customWidth="1"/>
    <col min="4127" max="4127" width="8" customWidth="1"/>
    <col min="4128" max="4128" width="8.6640625" customWidth="1"/>
    <col min="4353" max="4353" width="13.33203125" customWidth="1"/>
    <col min="4354" max="4354" width="22.5546875" customWidth="1"/>
    <col min="4355" max="4363" width="6.77734375" customWidth="1"/>
    <col min="4364" max="4380" width="7.77734375" customWidth="1"/>
    <col min="4381" max="4381" width="8.33203125" customWidth="1"/>
    <col min="4382" max="4382" width="8.5546875" customWidth="1"/>
    <col min="4383" max="4383" width="8" customWidth="1"/>
    <col min="4384" max="4384" width="8.6640625" customWidth="1"/>
    <col min="4609" max="4609" width="13.33203125" customWidth="1"/>
    <col min="4610" max="4610" width="22.5546875" customWidth="1"/>
    <col min="4611" max="4619" width="6.77734375" customWidth="1"/>
    <col min="4620" max="4636" width="7.77734375" customWidth="1"/>
    <col min="4637" max="4637" width="8.33203125" customWidth="1"/>
    <col min="4638" max="4638" width="8.5546875" customWidth="1"/>
    <col min="4639" max="4639" width="8" customWidth="1"/>
    <col min="4640" max="4640" width="8.6640625" customWidth="1"/>
    <col min="4865" max="4865" width="13.33203125" customWidth="1"/>
    <col min="4866" max="4866" width="22.5546875" customWidth="1"/>
    <col min="4867" max="4875" width="6.77734375" customWidth="1"/>
    <col min="4876" max="4892" width="7.77734375" customWidth="1"/>
    <col min="4893" max="4893" width="8.33203125" customWidth="1"/>
    <col min="4894" max="4894" width="8.5546875" customWidth="1"/>
    <col min="4895" max="4895" width="8" customWidth="1"/>
    <col min="4896" max="4896" width="8.6640625" customWidth="1"/>
    <col min="5121" max="5121" width="13.33203125" customWidth="1"/>
    <col min="5122" max="5122" width="22.5546875" customWidth="1"/>
    <col min="5123" max="5131" width="6.77734375" customWidth="1"/>
    <col min="5132" max="5148" width="7.77734375" customWidth="1"/>
    <col min="5149" max="5149" width="8.33203125" customWidth="1"/>
    <col min="5150" max="5150" width="8.5546875" customWidth="1"/>
    <col min="5151" max="5151" width="8" customWidth="1"/>
    <col min="5152" max="5152" width="8.6640625" customWidth="1"/>
    <col min="5377" max="5377" width="13.33203125" customWidth="1"/>
    <col min="5378" max="5378" width="22.5546875" customWidth="1"/>
    <col min="5379" max="5387" width="6.77734375" customWidth="1"/>
    <col min="5388" max="5404" width="7.77734375" customWidth="1"/>
    <col min="5405" max="5405" width="8.33203125" customWidth="1"/>
    <col min="5406" max="5406" width="8.5546875" customWidth="1"/>
    <col min="5407" max="5407" width="8" customWidth="1"/>
    <col min="5408" max="5408" width="8.6640625" customWidth="1"/>
    <col min="5633" max="5633" width="13.33203125" customWidth="1"/>
    <col min="5634" max="5634" width="22.5546875" customWidth="1"/>
    <col min="5635" max="5643" width="6.77734375" customWidth="1"/>
    <col min="5644" max="5660" width="7.77734375" customWidth="1"/>
    <col min="5661" max="5661" width="8.33203125" customWidth="1"/>
    <col min="5662" max="5662" width="8.5546875" customWidth="1"/>
    <col min="5663" max="5663" width="8" customWidth="1"/>
    <col min="5664" max="5664" width="8.6640625" customWidth="1"/>
    <col min="5889" max="5889" width="13.33203125" customWidth="1"/>
    <col min="5890" max="5890" width="22.5546875" customWidth="1"/>
    <col min="5891" max="5899" width="6.77734375" customWidth="1"/>
    <col min="5900" max="5916" width="7.77734375" customWidth="1"/>
    <col min="5917" max="5917" width="8.33203125" customWidth="1"/>
    <col min="5918" max="5918" width="8.5546875" customWidth="1"/>
    <col min="5919" max="5919" width="8" customWidth="1"/>
    <col min="5920" max="5920" width="8.6640625" customWidth="1"/>
    <col min="6145" max="6145" width="13.33203125" customWidth="1"/>
    <col min="6146" max="6146" width="22.5546875" customWidth="1"/>
    <col min="6147" max="6155" width="6.77734375" customWidth="1"/>
    <col min="6156" max="6172" width="7.77734375" customWidth="1"/>
    <col min="6173" max="6173" width="8.33203125" customWidth="1"/>
    <col min="6174" max="6174" width="8.5546875" customWidth="1"/>
    <col min="6175" max="6175" width="8" customWidth="1"/>
    <col min="6176" max="6176" width="8.6640625" customWidth="1"/>
    <col min="6401" max="6401" width="13.33203125" customWidth="1"/>
    <col min="6402" max="6402" width="22.5546875" customWidth="1"/>
    <col min="6403" max="6411" width="6.77734375" customWidth="1"/>
    <col min="6412" max="6428" width="7.77734375" customWidth="1"/>
    <col min="6429" max="6429" width="8.33203125" customWidth="1"/>
    <col min="6430" max="6430" width="8.5546875" customWidth="1"/>
    <col min="6431" max="6431" width="8" customWidth="1"/>
    <col min="6432" max="6432" width="8.6640625" customWidth="1"/>
    <col min="6657" max="6657" width="13.33203125" customWidth="1"/>
    <col min="6658" max="6658" width="22.5546875" customWidth="1"/>
    <col min="6659" max="6667" width="6.77734375" customWidth="1"/>
    <col min="6668" max="6684" width="7.77734375" customWidth="1"/>
    <col min="6685" max="6685" width="8.33203125" customWidth="1"/>
    <col min="6686" max="6686" width="8.5546875" customWidth="1"/>
    <col min="6687" max="6687" width="8" customWidth="1"/>
    <col min="6688" max="6688" width="8.6640625" customWidth="1"/>
    <col min="6913" max="6913" width="13.33203125" customWidth="1"/>
    <col min="6914" max="6914" width="22.5546875" customWidth="1"/>
    <col min="6915" max="6923" width="6.77734375" customWidth="1"/>
    <col min="6924" max="6940" width="7.77734375" customWidth="1"/>
    <col min="6941" max="6941" width="8.33203125" customWidth="1"/>
    <col min="6942" max="6942" width="8.5546875" customWidth="1"/>
    <col min="6943" max="6943" width="8" customWidth="1"/>
    <col min="6944" max="6944" width="8.6640625" customWidth="1"/>
    <col min="7169" max="7169" width="13.33203125" customWidth="1"/>
    <col min="7170" max="7170" width="22.5546875" customWidth="1"/>
    <col min="7171" max="7179" width="6.77734375" customWidth="1"/>
    <col min="7180" max="7196" width="7.77734375" customWidth="1"/>
    <col min="7197" max="7197" width="8.33203125" customWidth="1"/>
    <col min="7198" max="7198" width="8.5546875" customWidth="1"/>
    <col min="7199" max="7199" width="8" customWidth="1"/>
    <col min="7200" max="7200" width="8.6640625" customWidth="1"/>
    <col min="7425" max="7425" width="13.33203125" customWidth="1"/>
    <col min="7426" max="7426" width="22.5546875" customWidth="1"/>
    <col min="7427" max="7435" width="6.77734375" customWidth="1"/>
    <col min="7436" max="7452" width="7.77734375" customWidth="1"/>
    <col min="7453" max="7453" width="8.33203125" customWidth="1"/>
    <col min="7454" max="7454" width="8.5546875" customWidth="1"/>
    <col min="7455" max="7455" width="8" customWidth="1"/>
    <col min="7456" max="7456" width="8.6640625" customWidth="1"/>
    <col min="7681" max="7681" width="13.33203125" customWidth="1"/>
    <col min="7682" max="7682" width="22.5546875" customWidth="1"/>
    <col min="7683" max="7691" width="6.77734375" customWidth="1"/>
    <col min="7692" max="7708" width="7.77734375" customWidth="1"/>
    <col min="7709" max="7709" width="8.33203125" customWidth="1"/>
    <col min="7710" max="7710" width="8.5546875" customWidth="1"/>
    <col min="7711" max="7711" width="8" customWidth="1"/>
    <col min="7712" max="7712" width="8.6640625" customWidth="1"/>
    <col min="7937" max="7937" width="13.33203125" customWidth="1"/>
    <col min="7938" max="7938" width="22.5546875" customWidth="1"/>
    <col min="7939" max="7947" width="6.77734375" customWidth="1"/>
    <col min="7948" max="7964" width="7.77734375" customWidth="1"/>
    <col min="7965" max="7965" width="8.33203125" customWidth="1"/>
    <col min="7966" max="7966" width="8.5546875" customWidth="1"/>
    <col min="7967" max="7967" width="8" customWidth="1"/>
    <col min="7968" max="7968" width="8.6640625" customWidth="1"/>
    <col min="8193" max="8193" width="13.33203125" customWidth="1"/>
    <col min="8194" max="8194" width="22.5546875" customWidth="1"/>
    <col min="8195" max="8203" width="6.77734375" customWidth="1"/>
    <col min="8204" max="8220" width="7.77734375" customWidth="1"/>
    <col min="8221" max="8221" width="8.33203125" customWidth="1"/>
    <col min="8222" max="8222" width="8.5546875" customWidth="1"/>
    <col min="8223" max="8223" width="8" customWidth="1"/>
    <col min="8224" max="8224" width="8.6640625" customWidth="1"/>
    <col min="8449" max="8449" width="13.33203125" customWidth="1"/>
    <col min="8450" max="8450" width="22.5546875" customWidth="1"/>
    <col min="8451" max="8459" width="6.77734375" customWidth="1"/>
    <col min="8460" max="8476" width="7.77734375" customWidth="1"/>
    <col min="8477" max="8477" width="8.33203125" customWidth="1"/>
    <col min="8478" max="8478" width="8.5546875" customWidth="1"/>
    <col min="8479" max="8479" width="8" customWidth="1"/>
    <col min="8480" max="8480" width="8.6640625" customWidth="1"/>
    <col min="8705" max="8705" width="13.33203125" customWidth="1"/>
    <col min="8706" max="8706" width="22.5546875" customWidth="1"/>
    <col min="8707" max="8715" width="6.77734375" customWidth="1"/>
    <col min="8716" max="8732" width="7.77734375" customWidth="1"/>
    <col min="8733" max="8733" width="8.33203125" customWidth="1"/>
    <col min="8734" max="8734" width="8.5546875" customWidth="1"/>
    <col min="8735" max="8735" width="8" customWidth="1"/>
    <col min="8736" max="8736" width="8.6640625" customWidth="1"/>
    <col min="8961" max="8961" width="13.33203125" customWidth="1"/>
    <col min="8962" max="8962" width="22.5546875" customWidth="1"/>
    <col min="8963" max="8971" width="6.77734375" customWidth="1"/>
    <col min="8972" max="8988" width="7.77734375" customWidth="1"/>
    <col min="8989" max="8989" width="8.33203125" customWidth="1"/>
    <col min="8990" max="8990" width="8.5546875" customWidth="1"/>
    <col min="8991" max="8991" width="8" customWidth="1"/>
    <col min="8992" max="8992" width="8.6640625" customWidth="1"/>
    <col min="9217" max="9217" width="13.33203125" customWidth="1"/>
    <col min="9218" max="9218" width="22.5546875" customWidth="1"/>
    <col min="9219" max="9227" width="6.77734375" customWidth="1"/>
    <col min="9228" max="9244" width="7.77734375" customWidth="1"/>
    <col min="9245" max="9245" width="8.33203125" customWidth="1"/>
    <col min="9246" max="9246" width="8.5546875" customWidth="1"/>
    <col min="9247" max="9247" width="8" customWidth="1"/>
    <col min="9248" max="9248" width="8.6640625" customWidth="1"/>
    <col min="9473" max="9473" width="13.33203125" customWidth="1"/>
    <col min="9474" max="9474" width="22.5546875" customWidth="1"/>
    <col min="9475" max="9483" width="6.77734375" customWidth="1"/>
    <col min="9484" max="9500" width="7.77734375" customWidth="1"/>
    <col min="9501" max="9501" width="8.33203125" customWidth="1"/>
    <col min="9502" max="9502" width="8.5546875" customWidth="1"/>
    <col min="9503" max="9503" width="8" customWidth="1"/>
    <col min="9504" max="9504" width="8.6640625" customWidth="1"/>
    <col min="9729" max="9729" width="13.33203125" customWidth="1"/>
    <col min="9730" max="9730" width="22.5546875" customWidth="1"/>
    <col min="9731" max="9739" width="6.77734375" customWidth="1"/>
    <col min="9740" max="9756" width="7.77734375" customWidth="1"/>
    <col min="9757" max="9757" width="8.33203125" customWidth="1"/>
    <col min="9758" max="9758" width="8.5546875" customWidth="1"/>
    <col min="9759" max="9759" width="8" customWidth="1"/>
    <col min="9760" max="9760" width="8.6640625" customWidth="1"/>
    <col min="9985" max="9985" width="13.33203125" customWidth="1"/>
    <col min="9986" max="9986" width="22.5546875" customWidth="1"/>
    <col min="9987" max="9995" width="6.77734375" customWidth="1"/>
    <col min="9996" max="10012" width="7.77734375" customWidth="1"/>
    <col min="10013" max="10013" width="8.33203125" customWidth="1"/>
    <col min="10014" max="10014" width="8.5546875" customWidth="1"/>
    <col min="10015" max="10015" width="8" customWidth="1"/>
    <col min="10016" max="10016" width="8.6640625" customWidth="1"/>
    <col min="10241" max="10241" width="13.33203125" customWidth="1"/>
    <col min="10242" max="10242" width="22.5546875" customWidth="1"/>
    <col min="10243" max="10251" width="6.77734375" customWidth="1"/>
    <col min="10252" max="10268" width="7.77734375" customWidth="1"/>
    <col min="10269" max="10269" width="8.33203125" customWidth="1"/>
    <col min="10270" max="10270" width="8.5546875" customWidth="1"/>
    <col min="10271" max="10271" width="8" customWidth="1"/>
    <col min="10272" max="10272" width="8.6640625" customWidth="1"/>
    <col min="10497" max="10497" width="13.33203125" customWidth="1"/>
    <col min="10498" max="10498" width="22.5546875" customWidth="1"/>
    <col min="10499" max="10507" width="6.77734375" customWidth="1"/>
    <col min="10508" max="10524" width="7.77734375" customWidth="1"/>
    <col min="10525" max="10525" width="8.33203125" customWidth="1"/>
    <col min="10526" max="10526" width="8.5546875" customWidth="1"/>
    <col min="10527" max="10527" width="8" customWidth="1"/>
    <col min="10528" max="10528" width="8.6640625" customWidth="1"/>
    <col min="10753" max="10753" width="13.33203125" customWidth="1"/>
    <col min="10754" max="10754" width="22.5546875" customWidth="1"/>
    <col min="10755" max="10763" width="6.77734375" customWidth="1"/>
    <col min="10764" max="10780" width="7.77734375" customWidth="1"/>
    <col min="10781" max="10781" width="8.33203125" customWidth="1"/>
    <col min="10782" max="10782" width="8.5546875" customWidth="1"/>
    <col min="10783" max="10783" width="8" customWidth="1"/>
    <col min="10784" max="10784" width="8.6640625" customWidth="1"/>
    <col min="11009" max="11009" width="13.33203125" customWidth="1"/>
    <col min="11010" max="11010" width="22.5546875" customWidth="1"/>
    <col min="11011" max="11019" width="6.77734375" customWidth="1"/>
    <col min="11020" max="11036" width="7.77734375" customWidth="1"/>
    <col min="11037" max="11037" width="8.33203125" customWidth="1"/>
    <col min="11038" max="11038" width="8.5546875" customWidth="1"/>
    <col min="11039" max="11039" width="8" customWidth="1"/>
    <col min="11040" max="11040" width="8.6640625" customWidth="1"/>
    <col min="11265" max="11265" width="13.33203125" customWidth="1"/>
    <col min="11266" max="11266" width="22.5546875" customWidth="1"/>
    <col min="11267" max="11275" width="6.77734375" customWidth="1"/>
    <col min="11276" max="11292" width="7.77734375" customWidth="1"/>
    <col min="11293" max="11293" width="8.33203125" customWidth="1"/>
    <col min="11294" max="11294" width="8.5546875" customWidth="1"/>
    <col min="11295" max="11295" width="8" customWidth="1"/>
    <col min="11296" max="11296" width="8.6640625" customWidth="1"/>
    <col min="11521" max="11521" width="13.33203125" customWidth="1"/>
    <col min="11522" max="11522" width="22.5546875" customWidth="1"/>
    <col min="11523" max="11531" width="6.77734375" customWidth="1"/>
    <col min="11532" max="11548" width="7.77734375" customWidth="1"/>
    <col min="11549" max="11549" width="8.33203125" customWidth="1"/>
    <col min="11550" max="11550" width="8.5546875" customWidth="1"/>
    <col min="11551" max="11551" width="8" customWidth="1"/>
    <col min="11552" max="11552" width="8.6640625" customWidth="1"/>
    <col min="11777" max="11777" width="13.33203125" customWidth="1"/>
    <col min="11778" max="11778" width="22.5546875" customWidth="1"/>
    <col min="11779" max="11787" width="6.77734375" customWidth="1"/>
    <col min="11788" max="11804" width="7.77734375" customWidth="1"/>
    <col min="11805" max="11805" width="8.33203125" customWidth="1"/>
    <col min="11806" max="11806" width="8.5546875" customWidth="1"/>
    <col min="11807" max="11807" width="8" customWidth="1"/>
    <col min="11808" max="11808" width="8.6640625" customWidth="1"/>
    <col min="12033" max="12033" width="13.33203125" customWidth="1"/>
    <col min="12034" max="12034" width="22.5546875" customWidth="1"/>
    <col min="12035" max="12043" width="6.77734375" customWidth="1"/>
    <col min="12044" max="12060" width="7.77734375" customWidth="1"/>
    <col min="12061" max="12061" width="8.33203125" customWidth="1"/>
    <col min="12062" max="12062" width="8.5546875" customWidth="1"/>
    <col min="12063" max="12063" width="8" customWidth="1"/>
    <col min="12064" max="12064" width="8.6640625" customWidth="1"/>
    <col min="12289" max="12289" width="13.33203125" customWidth="1"/>
    <col min="12290" max="12290" width="22.5546875" customWidth="1"/>
    <col min="12291" max="12299" width="6.77734375" customWidth="1"/>
    <col min="12300" max="12316" width="7.77734375" customWidth="1"/>
    <col min="12317" max="12317" width="8.33203125" customWidth="1"/>
    <col min="12318" max="12318" width="8.5546875" customWidth="1"/>
    <col min="12319" max="12319" width="8" customWidth="1"/>
    <col min="12320" max="12320" width="8.6640625" customWidth="1"/>
    <col min="12545" max="12545" width="13.33203125" customWidth="1"/>
    <col min="12546" max="12546" width="22.5546875" customWidth="1"/>
    <col min="12547" max="12555" width="6.77734375" customWidth="1"/>
    <col min="12556" max="12572" width="7.77734375" customWidth="1"/>
    <col min="12573" max="12573" width="8.33203125" customWidth="1"/>
    <col min="12574" max="12574" width="8.5546875" customWidth="1"/>
    <col min="12575" max="12575" width="8" customWidth="1"/>
    <col min="12576" max="12576" width="8.6640625" customWidth="1"/>
    <col min="12801" max="12801" width="13.33203125" customWidth="1"/>
    <col min="12802" max="12802" width="22.5546875" customWidth="1"/>
    <col min="12803" max="12811" width="6.77734375" customWidth="1"/>
    <col min="12812" max="12828" width="7.77734375" customWidth="1"/>
    <col min="12829" max="12829" width="8.33203125" customWidth="1"/>
    <col min="12830" max="12830" width="8.5546875" customWidth="1"/>
    <col min="12831" max="12831" width="8" customWidth="1"/>
    <col min="12832" max="12832" width="8.6640625" customWidth="1"/>
    <col min="13057" max="13057" width="13.33203125" customWidth="1"/>
    <col min="13058" max="13058" width="22.5546875" customWidth="1"/>
    <col min="13059" max="13067" width="6.77734375" customWidth="1"/>
    <col min="13068" max="13084" width="7.77734375" customWidth="1"/>
    <col min="13085" max="13085" width="8.33203125" customWidth="1"/>
    <col min="13086" max="13086" width="8.5546875" customWidth="1"/>
    <col min="13087" max="13087" width="8" customWidth="1"/>
    <col min="13088" max="13088" width="8.6640625" customWidth="1"/>
    <col min="13313" max="13313" width="13.33203125" customWidth="1"/>
    <col min="13314" max="13314" width="22.5546875" customWidth="1"/>
    <col min="13315" max="13323" width="6.77734375" customWidth="1"/>
    <col min="13324" max="13340" width="7.77734375" customWidth="1"/>
    <col min="13341" max="13341" width="8.33203125" customWidth="1"/>
    <col min="13342" max="13342" width="8.5546875" customWidth="1"/>
    <col min="13343" max="13343" width="8" customWidth="1"/>
    <col min="13344" max="13344" width="8.6640625" customWidth="1"/>
    <col min="13569" max="13569" width="13.33203125" customWidth="1"/>
    <col min="13570" max="13570" width="22.5546875" customWidth="1"/>
    <col min="13571" max="13579" width="6.77734375" customWidth="1"/>
    <col min="13580" max="13596" width="7.77734375" customWidth="1"/>
    <col min="13597" max="13597" width="8.33203125" customWidth="1"/>
    <col min="13598" max="13598" width="8.5546875" customWidth="1"/>
    <col min="13599" max="13599" width="8" customWidth="1"/>
    <col min="13600" max="13600" width="8.6640625" customWidth="1"/>
    <col min="13825" max="13825" width="13.33203125" customWidth="1"/>
    <col min="13826" max="13826" width="22.5546875" customWidth="1"/>
    <col min="13827" max="13835" width="6.77734375" customWidth="1"/>
    <col min="13836" max="13852" width="7.77734375" customWidth="1"/>
    <col min="13853" max="13853" width="8.33203125" customWidth="1"/>
    <col min="13854" max="13854" width="8.5546875" customWidth="1"/>
    <col min="13855" max="13855" width="8" customWidth="1"/>
    <col min="13856" max="13856" width="8.6640625" customWidth="1"/>
    <col min="14081" max="14081" width="13.33203125" customWidth="1"/>
    <col min="14082" max="14082" width="22.5546875" customWidth="1"/>
    <col min="14083" max="14091" width="6.77734375" customWidth="1"/>
    <col min="14092" max="14108" width="7.77734375" customWidth="1"/>
    <col min="14109" max="14109" width="8.33203125" customWidth="1"/>
    <col min="14110" max="14110" width="8.5546875" customWidth="1"/>
    <col min="14111" max="14111" width="8" customWidth="1"/>
    <col min="14112" max="14112" width="8.6640625" customWidth="1"/>
    <col min="14337" max="14337" width="13.33203125" customWidth="1"/>
    <col min="14338" max="14338" width="22.5546875" customWidth="1"/>
    <col min="14339" max="14347" width="6.77734375" customWidth="1"/>
    <col min="14348" max="14364" width="7.77734375" customWidth="1"/>
    <col min="14365" max="14365" width="8.33203125" customWidth="1"/>
    <col min="14366" max="14366" width="8.5546875" customWidth="1"/>
    <col min="14367" max="14367" width="8" customWidth="1"/>
    <col min="14368" max="14368" width="8.6640625" customWidth="1"/>
    <col min="14593" max="14593" width="13.33203125" customWidth="1"/>
    <col min="14594" max="14594" width="22.5546875" customWidth="1"/>
    <col min="14595" max="14603" width="6.77734375" customWidth="1"/>
    <col min="14604" max="14620" width="7.77734375" customWidth="1"/>
    <col min="14621" max="14621" width="8.33203125" customWidth="1"/>
    <col min="14622" max="14622" width="8.5546875" customWidth="1"/>
    <col min="14623" max="14623" width="8" customWidth="1"/>
    <col min="14624" max="14624" width="8.6640625" customWidth="1"/>
    <col min="14849" max="14849" width="13.33203125" customWidth="1"/>
    <col min="14850" max="14850" width="22.5546875" customWidth="1"/>
    <col min="14851" max="14859" width="6.77734375" customWidth="1"/>
    <col min="14860" max="14876" width="7.77734375" customWidth="1"/>
    <col min="14877" max="14877" width="8.33203125" customWidth="1"/>
    <col min="14878" max="14878" width="8.5546875" customWidth="1"/>
    <col min="14879" max="14879" width="8" customWidth="1"/>
    <col min="14880" max="14880" width="8.6640625" customWidth="1"/>
    <col min="15105" max="15105" width="13.33203125" customWidth="1"/>
    <col min="15106" max="15106" width="22.5546875" customWidth="1"/>
    <col min="15107" max="15115" width="6.77734375" customWidth="1"/>
    <col min="15116" max="15132" width="7.77734375" customWidth="1"/>
    <col min="15133" max="15133" width="8.33203125" customWidth="1"/>
    <col min="15134" max="15134" width="8.5546875" customWidth="1"/>
    <col min="15135" max="15135" width="8" customWidth="1"/>
    <col min="15136" max="15136" width="8.6640625" customWidth="1"/>
    <col min="15361" max="15361" width="13.33203125" customWidth="1"/>
    <col min="15362" max="15362" width="22.5546875" customWidth="1"/>
    <col min="15363" max="15371" width="6.77734375" customWidth="1"/>
    <col min="15372" max="15388" width="7.77734375" customWidth="1"/>
    <col min="15389" max="15389" width="8.33203125" customWidth="1"/>
    <col min="15390" max="15390" width="8.5546875" customWidth="1"/>
    <col min="15391" max="15391" width="8" customWidth="1"/>
    <col min="15392" max="15392" width="8.6640625" customWidth="1"/>
    <col min="15617" max="15617" width="13.33203125" customWidth="1"/>
    <col min="15618" max="15618" width="22.5546875" customWidth="1"/>
    <col min="15619" max="15627" width="6.77734375" customWidth="1"/>
    <col min="15628" max="15644" width="7.77734375" customWidth="1"/>
    <col min="15645" max="15645" width="8.33203125" customWidth="1"/>
    <col min="15646" max="15646" width="8.5546875" customWidth="1"/>
    <col min="15647" max="15647" width="8" customWidth="1"/>
    <col min="15648" max="15648" width="8.6640625" customWidth="1"/>
    <col min="15873" max="15873" width="13.33203125" customWidth="1"/>
    <col min="15874" max="15874" width="22.5546875" customWidth="1"/>
    <col min="15875" max="15883" width="6.77734375" customWidth="1"/>
    <col min="15884" max="15900" width="7.77734375" customWidth="1"/>
    <col min="15901" max="15901" width="8.33203125" customWidth="1"/>
    <col min="15902" max="15902" width="8.5546875" customWidth="1"/>
    <col min="15903" max="15903" width="8" customWidth="1"/>
    <col min="15904" max="15904" width="8.6640625" customWidth="1"/>
    <col min="16129" max="16129" width="13.33203125" customWidth="1"/>
    <col min="16130" max="16130" width="22.5546875" customWidth="1"/>
    <col min="16131" max="16139" width="6.77734375" customWidth="1"/>
    <col min="16140" max="16156" width="7.77734375" customWidth="1"/>
    <col min="16157" max="16157" width="8.33203125" customWidth="1"/>
    <col min="16158" max="16158" width="8.5546875" customWidth="1"/>
    <col min="16159" max="16159" width="8" customWidth="1"/>
    <col min="16160" max="16160" width="8.6640625" customWidth="1"/>
  </cols>
  <sheetData>
    <row r="1" spans="1:36" x14ac:dyDescent="0.2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36" ht="18" x14ac:dyDescent="0.25">
      <c r="A2" s="65" t="s">
        <v>47</v>
      </c>
      <c r="B2" s="66"/>
      <c r="C2" s="67"/>
      <c r="D2" s="67"/>
      <c r="E2" s="67"/>
      <c r="F2" s="67"/>
      <c r="G2" s="67"/>
      <c r="H2" s="68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6" ht="25.5" x14ac:dyDescent="0.2">
      <c r="A3" s="69" t="s">
        <v>48</v>
      </c>
      <c r="B3" s="70" t="s">
        <v>49</v>
      </c>
      <c r="C3" s="71" t="s">
        <v>50</v>
      </c>
      <c r="D3" s="72" t="str">
        <f>'TITLE PAGE'!D14</f>
        <v>2016-17</v>
      </c>
      <c r="E3" s="72" t="s">
        <v>51</v>
      </c>
      <c r="F3" s="72" t="s">
        <v>52</v>
      </c>
      <c r="G3" s="72" t="s">
        <v>53</v>
      </c>
      <c r="H3" s="73" t="s">
        <v>54</v>
      </c>
      <c r="I3" s="73" t="s">
        <v>55</v>
      </c>
      <c r="J3" s="73" t="s">
        <v>56</v>
      </c>
      <c r="K3" s="73" t="s">
        <v>57</v>
      </c>
      <c r="L3" s="73" t="s">
        <v>58</v>
      </c>
      <c r="M3" s="73" t="s">
        <v>59</v>
      </c>
      <c r="N3" s="73" t="s">
        <v>60</v>
      </c>
      <c r="O3" s="73" t="s">
        <v>61</v>
      </c>
      <c r="P3" s="73" t="s">
        <v>62</v>
      </c>
      <c r="Q3" s="73" t="s">
        <v>562</v>
      </c>
      <c r="R3" s="73" t="s">
        <v>564</v>
      </c>
      <c r="S3" s="73" t="s">
        <v>566</v>
      </c>
      <c r="T3" s="73" t="s">
        <v>63</v>
      </c>
      <c r="U3" s="73" t="s">
        <v>64</v>
      </c>
      <c r="V3" s="73" t="s">
        <v>65</v>
      </c>
      <c r="W3" s="73" t="s">
        <v>66</v>
      </c>
      <c r="X3" s="73" t="s">
        <v>67</v>
      </c>
      <c r="Y3" s="73" t="s">
        <v>68</v>
      </c>
      <c r="Z3" s="73" t="s">
        <v>69</v>
      </c>
      <c r="AA3" s="73" t="s">
        <v>70</v>
      </c>
      <c r="AB3" s="73" t="s">
        <v>71</v>
      </c>
      <c r="AC3" s="73" t="s">
        <v>103</v>
      </c>
      <c r="AD3" s="73" t="s">
        <v>104</v>
      </c>
      <c r="AE3" s="73" t="s">
        <v>105</v>
      </c>
      <c r="AF3" s="73" t="s">
        <v>106</v>
      </c>
      <c r="AG3" s="335"/>
      <c r="AH3" s="335"/>
      <c r="AI3" s="335"/>
      <c r="AJ3" s="335"/>
    </row>
    <row r="4" spans="1:36" x14ac:dyDescent="0.2">
      <c r="A4" s="74"/>
      <c r="B4" s="75" t="s">
        <v>72</v>
      </c>
      <c r="C4" s="69"/>
      <c r="D4" s="76"/>
      <c r="E4" s="76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335"/>
      <c r="AH4" s="335"/>
      <c r="AI4" s="335"/>
      <c r="AJ4" s="335"/>
    </row>
    <row r="5" spans="1:36" x14ac:dyDescent="0.2">
      <c r="A5" s="78" t="s">
        <v>73</v>
      </c>
      <c r="B5" s="79" t="s">
        <v>74</v>
      </c>
      <c r="C5" s="78" t="s">
        <v>75</v>
      </c>
      <c r="D5" s="80">
        <f>'4. BL SDB'!H5</f>
        <v>24.239999046325668</v>
      </c>
      <c r="E5" s="80">
        <f>'4. BL SDB'!I5</f>
        <v>24.239999046325668</v>
      </c>
      <c r="F5" s="80">
        <f>'4. BL SDB'!J5</f>
        <v>24.239999046325668</v>
      </c>
      <c r="G5" s="80">
        <f>'4. BL SDB'!K5</f>
        <v>24.239999046325668</v>
      </c>
      <c r="H5" s="80">
        <f>'4. BL SDB'!L5</f>
        <v>24.239999046325668</v>
      </c>
      <c r="I5" s="80">
        <f>'4. BL SDB'!M5</f>
        <v>24.239999046325668</v>
      </c>
      <c r="J5" s="80">
        <f>'4. BL SDB'!N5</f>
        <v>24.239999046325668</v>
      </c>
      <c r="K5" s="80">
        <f>'4. BL SDB'!O5</f>
        <v>24.239999046325668</v>
      </c>
      <c r="L5" s="80">
        <f>'4. BL SDB'!P5</f>
        <v>24.239999046325668</v>
      </c>
      <c r="M5" s="80">
        <f>'4. BL SDB'!Q5</f>
        <v>24.239999046325668</v>
      </c>
      <c r="N5" s="80">
        <f>'4. BL SDB'!R5</f>
        <v>24.239999046325668</v>
      </c>
      <c r="O5" s="80">
        <f>'4. BL SDB'!S5</f>
        <v>24.239999046325668</v>
      </c>
      <c r="P5" s="80">
        <f>'4. BL SDB'!T5</f>
        <v>24.239999046325668</v>
      </c>
      <c r="Q5" s="80">
        <f>'4. BL SDB'!U5</f>
        <v>24.239999046325668</v>
      </c>
      <c r="R5" s="80">
        <f>'4. BL SDB'!V5</f>
        <v>24.239999046325668</v>
      </c>
      <c r="S5" s="80">
        <f>'4. BL SDB'!W5</f>
        <v>24.239999046325668</v>
      </c>
      <c r="T5" s="80">
        <f>'4. BL SDB'!X5</f>
        <v>24.239999046325668</v>
      </c>
      <c r="U5" s="80">
        <f>'4. BL SDB'!Y5</f>
        <v>24.239999046325668</v>
      </c>
      <c r="V5" s="80">
        <f>'4. BL SDB'!Z5</f>
        <v>24.239999046325668</v>
      </c>
      <c r="W5" s="80">
        <f>'4. BL SDB'!AA5</f>
        <v>24.239999046325668</v>
      </c>
      <c r="X5" s="80">
        <f>'4. BL SDB'!AB5</f>
        <v>24.239999046325668</v>
      </c>
      <c r="Y5" s="80">
        <f>'4. BL SDB'!AC5</f>
        <v>24.239999046325668</v>
      </c>
      <c r="Z5" s="80">
        <f>'4. BL SDB'!AD5</f>
        <v>24.239999046325668</v>
      </c>
      <c r="AA5" s="80">
        <f>'4. BL SDB'!AE5</f>
        <v>24.239999046325668</v>
      </c>
      <c r="AB5" s="80">
        <f>'4. BL SDB'!AF5</f>
        <v>24.239999046325668</v>
      </c>
      <c r="AC5" s="80">
        <f>'4. BL SDB'!AG5</f>
        <v>24.239999046325668</v>
      </c>
      <c r="AD5" s="80">
        <f>'4. BL SDB'!AH5</f>
        <v>24.239999046325668</v>
      </c>
      <c r="AE5" s="80">
        <f>'4. BL SDB'!AI5</f>
        <v>24.239999046325668</v>
      </c>
      <c r="AF5" s="80">
        <f>'4. BL SDB'!AJ5</f>
        <v>24.239999046325668</v>
      </c>
      <c r="AG5" s="335"/>
      <c r="AH5" s="335"/>
      <c r="AI5" s="335"/>
      <c r="AJ5" s="335"/>
    </row>
    <row r="6" spans="1:36" x14ac:dyDescent="0.2">
      <c r="A6" s="78" t="s">
        <v>76</v>
      </c>
      <c r="B6" s="79" t="s">
        <v>74</v>
      </c>
      <c r="C6" s="78" t="s">
        <v>75</v>
      </c>
      <c r="D6" s="80">
        <f>'9. FP SDB'!H5</f>
        <v>24.239999046325668</v>
      </c>
      <c r="E6" s="80">
        <f>'9. FP SDB'!I5</f>
        <v>24.239999046325668</v>
      </c>
      <c r="F6" s="80">
        <f>'9. FP SDB'!J5</f>
        <v>24.239999046325668</v>
      </c>
      <c r="G6" s="80">
        <f>'9. FP SDB'!K5</f>
        <v>24.239999046325668</v>
      </c>
      <c r="H6" s="80">
        <f>'9. FP SDB'!L5</f>
        <v>24.239999046325668</v>
      </c>
      <c r="I6" s="80">
        <f>'9. FP SDB'!M5</f>
        <v>24.239999046325668</v>
      </c>
      <c r="J6" s="80">
        <f>'9. FP SDB'!N5</f>
        <v>24.239999046325668</v>
      </c>
      <c r="K6" s="80">
        <f>'9. FP SDB'!O5</f>
        <v>24.239999046325668</v>
      </c>
      <c r="L6" s="80">
        <f>'9. FP SDB'!P5</f>
        <v>24.239999046325668</v>
      </c>
      <c r="M6" s="80">
        <f>'9. FP SDB'!Q5</f>
        <v>24.239999046325668</v>
      </c>
      <c r="N6" s="80">
        <f>'9. FP SDB'!R5</f>
        <v>24.239999046325668</v>
      </c>
      <c r="O6" s="80">
        <f>'9. FP SDB'!S5</f>
        <v>24.239999046325668</v>
      </c>
      <c r="P6" s="80">
        <f>'9. FP SDB'!T5</f>
        <v>24.239999046325668</v>
      </c>
      <c r="Q6" s="80">
        <f>'9. FP SDB'!U5</f>
        <v>24.239999046325668</v>
      </c>
      <c r="R6" s="80">
        <f>'9. FP SDB'!V5</f>
        <v>24.239999046325668</v>
      </c>
      <c r="S6" s="80">
        <f>'9. FP SDB'!W5</f>
        <v>24.239999046325668</v>
      </c>
      <c r="T6" s="80">
        <f>'9. FP SDB'!X5</f>
        <v>24.239999046325668</v>
      </c>
      <c r="U6" s="80">
        <f>'9. FP SDB'!Y5</f>
        <v>24.239999046325668</v>
      </c>
      <c r="V6" s="80">
        <f>'9. FP SDB'!Z5</f>
        <v>24.239999046325668</v>
      </c>
      <c r="W6" s="80">
        <f>'9. FP SDB'!AA5</f>
        <v>24.239999046325668</v>
      </c>
      <c r="X6" s="80">
        <f>'9. FP SDB'!AB5</f>
        <v>24.239999046325668</v>
      </c>
      <c r="Y6" s="80">
        <f>'9. FP SDB'!AC5</f>
        <v>24.239999046325668</v>
      </c>
      <c r="Z6" s="80">
        <f>'9. FP SDB'!AD5</f>
        <v>24.239999046325668</v>
      </c>
      <c r="AA6" s="80">
        <f>'9. FP SDB'!AE5</f>
        <v>24.239999046325668</v>
      </c>
      <c r="AB6" s="80">
        <f>'9. FP SDB'!AF5</f>
        <v>24.239999046325668</v>
      </c>
      <c r="AC6" s="80">
        <f>'9. FP SDB'!AG5</f>
        <v>24.239999046325668</v>
      </c>
      <c r="AD6" s="80">
        <f>'9. FP SDB'!AH5</f>
        <v>24.239999046325668</v>
      </c>
      <c r="AE6" s="80">
        <f>'9. FP SDB'!AI5</f>
        <v>24.239999046325668</v>
      </c>
      <c r="AF6" s="80">
        <f>'9. FP SDB'!AJ5</f>
        <v>24.239999046325668</v>
      </c>
      <c r="AG6" s="335"/>
      <c r="AH6" s="335"/>
      <c r="AI6" s="335"/>
      <c r="AJ6" s="335"/>
    </row>
    <row r="7" spans="1:36" x14ac:dyDescent="0.2">
      <c r="A7" s="69"/>
      <c r="B7" s="75" t="s">
        <v>77</v>
      </c>
      <c r="C7" s="69"/>
      <c r="D7" s="80">
        <f>'9. FP SDB'!H6</f>
        <v>0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335"/>
      <c r="AH7" s="335"/>
      <c r="AI7" s="335"/>
      <c r="AJ7" s="335"/>
    </row>
    <row r="8" spans="1:36" x14ac:dyDescent="0.2">
      <c r="A8" s="78" t="s">
        <v>78</v>
      </c>
      <c r="B8" s="79" t="s">
        <v>79</v>
      </c>
      <c r="C8" s="78" t="s">
        <v>75</v>
      </c>
      <c r="D8" s="80">
        <f>'3. BL Demand'!H10</f>
        <v>5.6915275321582959</v>
      </c>
      <c r="E8" s="80">
        <f>'3. BL Demand'!I10</f>
        <v>5.5492002885781559</v>
      </c>
      <c r="F8" s="80">
        <f>'3. BL Demand'!J10</f>
        <v>5.4195043260990827</v>
      </c>
      <c r="G8" s="80">
        <f>'3. BL Demand'!K10</f>
        <v>5.3025484029011505</v>
      </c>
      <c r="H8" s="80">
        <f>'3. BL Demand'!L10</f>
        <v>5.1807916928050091</v>
      </c>
      <c r="I8" s="80">
        <f>'3. BL Demand'!M10</f>
        <v>5.0660695383941832</v>
      </c>
      <c r="J8" s="80">
        <f>'3. BL Demand'!N10</f>
        <v>4.9515987613804286</v>
      </c>
      <c r="K8" s="80">
        <f>'3. BL Demand'!O10</f>
        <v>4.8421884574847915</v>
      </c>
      <c r="L8" s="80">
        <f>'3. BL Demand'!P10</f>
        <v>4.7366788289900734</v>
      </c>
      <c r="M8" s="80">
        <f>'3. BL Demand'!Q10</f>
        <v>4.6346454739246239</v>
      </c>
      <c r="N8" s="80">
        <f>'3. BL Demand'!R10</f>
        <v>4.5358404815107161</v>
      </c>
      <c r="O8" s="80">
        <f>'3. BL Demand'!S10</f>
        <v>4.4410487102836909</v>
      </c>
      <c r="P8" s="80">
        <f>'3. BL Demand'!T10</f>
        <v>4.3538349335384092</v>
      </c>
      <c r="Q8" s="80">
        <f>'3. BL Demand'!U10</f>
        <v>4.269066734651652</v>
      </c>
      <c r="R8" s="80">
        <f>'3. BL Demand'!V10</f>
        <v>4.1917900478848491</v>
      </c>
      <c r="S8" s="80">
        <f>'3. BL Demand'!W10</f>
        <v>4.1020413688638921</v>
      </c>
      <c r="T8" s="80">
        <f>'3. BL Demand'!X10</f>
        <v>4.0129168207398616</v>
      </c>
      <c r="U8" s="80">
        <f>'3. BL Demand'!Y10</f>
        <v>3.9277616329576239</v>
      </c>
      <c r="V8" s="80">
        <f>'3. BL Demand'!Z10</f>
        <v>3.8432678903192654</v>
      </c>
      <c r="W8" s="80">
        <f>'3. BL Demand'!AA10</f>
        <v>3.7635673917436097</v>
      </c>
      <c r="X8" s="80">
        <f>'3. BL Demand'!AB10</f>
        <v>3.6876783446115802</v>
      </c>
      <c r="Y8" s="80">
        <f>'3. BL Demand'!AC10</f>
        <v>3.6119277284598557</v>
      </c>
      <c r="Z8" s="80">
        <f>'3. BL Demand'!AD10</f>
        <v>3.5378037739301362</v>
      </c>
      <c r="AA8" s="80">
        <f>'3. BL Demand'!AE10</f>
        <v>3.4655087198716719</v>
      </c>
      <c r="AB8" s="80">
        <f>'3. BL Demand'!AF10</f>
        <v>3.3949777611641907</v>
      </c>
      <c r="AC8" s="80">
        <f>'3. BL Demand'!AG10</f>
        <v>3.3259428562663231</v>
      </c>
      <c r="AD8" s="80">
        <f>'3. BL Demand'!AH10</f>
        <v>3.2584606791307809</v>
      </c>
      <c r="AE8" s="80">
        <f>'3. BL Demand'!AI10</f>
        <v>3.1924188283275954</v>
      </c>
      <c r="AF8" s="80">
        <f>'3. BL Demand'!AJ10</f>
        <v>3.1230141368542279</v>
      </c>
      <c r="AG8" s="335"/>
      <c r="AH8" s="335"/>
      <c r="AI8" s="335"/>
      <c r="AJ8" s="335"/>
    </row>
    <row r="9" spans="1:36" x14ac:dyDescent="0.2">
      <c r="A9" s="78" t="s">
        <v>80</v>
      </c>
      <c r="B9" s="79" t="s">
        <v>79</v>
      </c>
      <c r="C9" s="78" t="s">
        <v>75</v>
      </c>
      <c r="D9" s="80">
        <f>'8. FP Demand'!H10</f>
        <v>5.6915275321582959</v>
      </c>
      <c r="E9" s="80">
        <f>'8. FP Demand'!I10</f>
        <v>5.5492002885781559</v>
      </c>
      <c r="F9" s="80">
        <f>'8. FP Demand'!J10</f>
        <v>5.4195043260990827</v>
      </c>
      <c r="G9" s="80">
        <f>'8. FP Demand'!K10</f>
        <v>5.3025484029011505</v>
      </c>
      <c r="H9" s="80">
        <f>'8. FP Demand'!L10</f>
        <v>5.1807916928050091</v>
      </c>
      <c r="I9" s="80">
        <f>'8. FP Demand'!M10</f>
        <v>5.0660695383941832</v>
      </c>
      <c r="J9" s="80">
        <f>'8. FP Demand'!N10</f>
        <v>4.9515987613804286</v>
      </c>
      <c r="K9" s="80">
        <f>'8. FP Demand'!O10</f>
        <v>4.8421884574847915</v>
      </c>
      <c r="L9" s="80">
        <f>'8. FP Demand'!P10</f>
        <v>4.7366788289900734</v>
      </c>
      <c r="M9" s="80">
        <f>'8. FP Demand'!Q10</f>
        <v>-5.5511151231257827E-16</v>
      </c>
      <c r="N9" s="80">
        <f>'8. FP Demand'!R10</f>
        <v>-5.5511151231257827E-16</v>
      </c>
      <c r="O9" s="80">
        <f>'8. FP Demand'!S10</f>
        <v>-6.106226635438361E-16</v>
      </c>
      <c r="P9" s="80">
        <f>'8. FP Demand'!T10</f>
        <v>0</v>
      </c>
      <c r="Q9" s="80">
        <f>'8. FP Demand'!U10</f>
        <v>-2.7755575615628914E-16</v>
      </c>
      <c r="R9" s="80">
        <f>'8. FP Demand'!V10</f>
        <v>2.7755575615628914E-16</v>
      </c>
      <c r="S9" s="80">
        <f>'8. FP Demand'!W10</f>
        <v>1.1102230246251565E-16</v>
      </c>
      <c r="T9" s="80">
        <f>'8. FP Demand'!X10</f>
        <v>2.2204460492503131E-16</v>
      </c>
      <c r="U9" s="80">
        <f>'8. FP Demand'!Y10</f>
        <v>-2.7755575615628914E-16</v>
      </c>
      <c r="V9" s="80">
        <f>'8. FP Demand'!Z10</f>
        <v>2.2204460492503131E-16</v>
      </c>
      <c r="W9" s="80">
        <f>'8. FP Demand'!AA10</f>
        <v>5.5511151231257827E-17</v>
      </c>
      <c r="X9" s="80">
        <f>'8. FP Demand'!AB10</f>
        <v>1.1102230246251565E-16</v>
      </c>
      <c r="Y9" s="80">
        <f>'8. FP Demand'!AC10</f>
        <v>-1.1102230246251565E-16</v>
      </c>
      <c r="Z9" s="80">
        <f>'8. FP Demand'!AD10</f>
        <v>-5.5511151231257827E-17</v>
      </c>
      <c r="AA9" s="80">
        <f>'8. FP Demand'!AE10</f>
        <v>1.1102230246251565E-16</v>
      </c>
      <c r="AB9" s="80">
        <f>'8. FP Demand'!AF10</f>
        <v>1.6653345369377348E-16</v>
      </c>
      <c r="AC9" s="80">
        <f>'8. FP Demand'!AG10</f>
        <v>-5.5511151231257827E-17</v>
      </c>
      <c r="AD9" s="80">
        <f>'8. FP Demand'!AH10</f>
        <v>-5.5511151231257827E-17</v>
      </c>
      <c r="AE9" s="80">
        <f>'8. FP Demand'!AI10</f>
        <v>0</v>
      </c>
      <c r="AF9" s="80">
        <f>'8. FP Demand'!AJ10</f>
        <v>0</v>
      </c>
      <c r="AG9" s="335"/>
      <c r="AH9" s="335"/>
      <c r="AI9" s="335"/>
      <c r="AJ9" s="335"/>
    </row>
    <row r="10" spans="1:36" x14ac:dyDescent="0.2">
      <c r="A10" s="78" t="s">
        <v>81</v>
      </c>
      <c r="B10" s="79" t="s">
        <v>82</v>
      </c>
      <c r="C10" s="78" t="s">
        <v>75</v>
      </c>
      <c r="D10" s="80">
        <f>'3. BL Demand'!H9</f>
        <v>5.9177076753429247</v>
      </c>
      <c r="E10" s="80">
        <f>'3. BL Demand'!I9</f>
        <v>6.0653798857185812</v>
      </c>
      <c r="F10" s="80">
        <f>'3. BL Demand'!J9</f>
        <v>6.1919539387873401</v>
      </c>
      <c r="G10" s="80">
        <f>'3. BL Demand'!K9</f>
        <v>6.3195670152886922</v>
      </c>
      <c r="H10" s="80">
        <f>'3. BL Demand'!L9</f>
        <v>6.4346539696106744</v>
      </c>
      <c r="I10" s="80">
        <f>'3. BL Demand'!M9</f>
        <v>6.553576247925105</v>
      </c>
      <c r="J10" s="80">
        <f>'3. BL Demand'!N9</f>
        <v>6.6804734177253176</v>
      </c>
      <c r="K10" s="80">
        <f>'3. BL Demand'!O9</f>
        <v>6.802093025501506</v>
      </c>
      <c r="L10" s="80">
        <f>'3. BL Demand'!P9</f>
        <v>6.9227644648406397</v>
      </c>
      <c r="M10" s="80">
        <f>'3. BL Demand'!Q9</f>
        <v>7.0445373114875327</v>
      </c>
      <c r="N10" s="80">
        <f>'3. BL Demand'!R9</f>
        <v>7.1587810536645078</v>
      </c>
      <c r="O10" s="80">
        <f>'3. BL Demand'!S9</f>
        <v>7.2710496173766206</v>
      </c>
      <c r="P10" s="80">
        <f>'3. BL Demand'!T9</f>
        <v>7.3824477776875694</v>
      </c>
      <c r="Q10" s="80">
        <f>'3. BL Demand'!U9</f>
        <v>7.486491484942146</v>
      </c>
      <c r="R10" s="80">
        <f>'3. BL Demand'!V9</f>
        <v>7.5460213347905754</v>
      </c>
      <c r="S10" s="80">
        <f>'3. BL Demand'!W9</f>
        <v>7.6330329796364484</v>
      </c>
      <c r="T10" s="80">
        <f>'3. BL Demand'!X9</f>
        <v>7.7141502192543676</v>
      </c>
      <c r="U10" s="80">
        <f>'3. BL Demand'!Y9</f>
        <v>7.7982124083960658</v>
      </c>
      <c r="V10" s="80">
        <f>'3. BL Demand'!Z9</f>
        <v>7.8767092093751838</v>
      </c>
      <c r="W10" s="80">
        <f>'3. BL Demand'!AA9</f>
        <v>7.9617090712618896</v>
      </c>
      <c r="X10" s="80">
        <f>'3. BL Demand'!AB9</f>
        <v>8.0510764444425753</v>
      </c>
      <c r="Y10" s="80">
        <f>'3. BL Demand'!AC9</f>
        <v>8.1341956469892338</v>
      </c>
      <c r="Z10" s="80">
        <f>'3. BL Demand'!AD9</f>
        <v>8.2155263876241822</v>
      </c>
      <c r="AA10" s="80">
        <f>'3. BL Demand'!AE9</f>
        <v>8.2959114693489617</v>
      </c>
      <c r="AB10" s="80">
        <f>'3. BL Demand'!AF9</f>
        <v>8.3753686805495047</v>
      </c>
      <c r="AC10" s="80">
        <f>'3. BL Demand'!AG9</f>
        <v>8.45319884914095</v>
      </c>
      <c r="AD10" s="80">
        <f>'3. BL Demand'!AH9</f>
        <v>8.5298052842414016</v>
      </c>
      <c r="AE10" s="80">
        <f>'3. BL Demand'!AI9</f>
        <v>8.6049126893697796</v>
      </c>
      <c r="AF10" s="80">
        <f>'3. BL Demand'!AJ9</f>
        <v>8.6842300368737639</v>
      </c>
      <c r="AG10" s="335"/>
      <c r="AH10" s="335"/>
      <c r="AI10" s="335"/>
      <c r="AJ10" s="335"/>
    </row>
    <row r="11" spans="1:36" x14ac:dyDescent="0.2">
      <c r="A11" s="78" t="s">
        <v>83</v>
      </c>
      <c r="B11" s="79" t="s">
        <v>82</v>
      </c>
      <c r="C11" s="78" t="s">
        <v>75</v>
      </c>
      <c r="D11" s="80">
        <f>'8. FP Demand'!H9</f>
        <v>5.9177076753429247</v>
      </c>
      <c r="E11" s="80">
        <f>'8. FP Demand'!I9</f>
        <v>6.0653798857185812</v>
      </c>
      <c r="F11" s="80">
        <f>'8. FP Demand'!J9</f>
        <v>6.1919539387873401</v>
      </c>
      <c r="G11" s="80">
        <f>'8. FP Demand'!K9</f>
        <v>6.3195670152886922</v>
      </c>
      <c r="H11" s="80">
        <f>'8. FP Demand'!L9</f>
        <v>6.4346539696106744</v>
      </c>
      <c r="I11" s="80">
        <f>'8. FP Demand'!M9</f>
        <v>6.553576247925105</v>
      </c>
      <c r="J11" s="80">
        <f>'8. FP Demand'!N9</f>
        <v>6.6804734177253176</v>
      </c>
      <c r="K11" s="80">
        <f>'8. FP Demand'!O9</f>
        <v>6.802093025501506</v>
      </c>
      <c r="L11" s="80">
        <f>'8. FP Demand'!P9</f>
        <v>6.9227644648406397</v>
      </c>
      <c r="M11" s="80">
        <f>'8. FP Demand'!Q9</f>
        <v>11.281718238019694</v>
      </c>
      <c r="N11" s="80">
        <f>'8. FP Demand'!R9</f>
        <v>11.307037487024152</v>
      </c>
      <c r="O11" s="80">
        <f>'8. FP Demand'!S9</f>
        <v>11.344993456631942</v>
      </c>
      <c r="P11" s="80">
        <f>'8. FP Demand'!T9</f>
        <v>11.388899217872138</v>
      </c>
      <c r="Q11" s="80">
        <f>'8. FP Demand'!U9</f>
        <v>11.418651546128633</v>
      </c>
      <c r="R11" s="80">
        <f>'8. FP Demand'!V9</f>
        <v>11.410632377886939</v>
      </c>
      <c r="S11" s="80">
        <f>'8. FP Demand'!W9</f>
        <v>11.42787021161395</v>
      </c>
      <c r="T11" s="80">
        <f>'8. FP Demand'!X9</f>
        <v>11.439775357920244</v>
      </c>
      <c r="U11" s="80">
        <f>'8. FP Demand'!Y9</f>
        <v>11.449197878057928</v>
      </c>
      <c r="V11" s="80">
        <f>'8. FP Demand'!Z9</f>
        <v>11.407915310662521</v>
      </c>
      <c r="W11" s="80">
        <f>'8. FP Demand'!AA9</f>
        <v>11.371460148831138</v>
      </c>
      <c r="X11" s="80">
        <f>'8. FP Demand'!AB9</f>
        <v>11.346647656592999</v>
      </c>
      <c r="Y11" s="80">
        <f>'8. FP Demand'!AC9</f>
        <v>11.327399965603103</v>
      </c>
      <c r="Z11" s="80">
        <f>'8. FP Demand'!AD9</f>
        <v>11.291368332161305</v>
      </c>
      <c r="AA11" s="80">
        <f>'8. FP Demand'!AE9</f>
        <v>11.287437845233466</v>
      </c>
      <c r="AB11" s="80">
        <f>'8. FP Demand'!AF9</f>
        <v>11.322170924597277</v>
      </c>
      <c r="AC11" s="80">
        <f>'8. FP Demand'!AG9</f>
        <v>11.346756954780643</v>
      </c>
      <c r="AD11" s="80">
        <f>'8. FP Demand'!AH9</f>
        <v>11.389697905459105</v>
      </c>
      <c r="AE11" s="80">
        <f>'8. FP Demand'!AI9</f>
        <v>11.421662354864615</v>
      </c>
      <c r="AF11" s="80">
        <f>'8. FP Demand'!AJ9</f>
        <v>11.66994276004257</v>
      </c>
    </row>
    <row r="12" spans="1:36" x14ac:dyDescent="0.2">
      <c r="A12" s="78" t="s">
        <v>84</v>
      </c>
      <c r="B12" s="79" t="s">
        <v>85</v>
      </c>
      <c r="C12" s="78" t="s">
        <v>75</v>
      </c>
      <c r="D12" s="80">
        <f>'3. BL Demand'!H7+'3. BL Demand'!H8</f>
        <v>4.9671826055551929</v>
      </c>
      <c r="E12" s="80">
        <f>'3. BL Demand'!I7+'3. BL Demand'!I8</f>
        <v>4.9728270712185596</v>
      </c>
      <c r="F12" s="80">
        <f>'3. BL Demand'!J7+'3. BL Demand'!J8</f>
        <v>4.9668333118898591</v>
      </c>
      <c r="G12" s="80">
        <f>'3. BL Demand'!K7+'3. BL Demand'!K8</f>
        <v>4.9759863832557292</v>
      </c>
      <c r="H12" s="80">
        <f>'3. BL Demand'!L7+'3. BL Demand'!L8</f>
        <v>4.9756561841259348</v>
      </c>
      <c r="I12" s="80">
        <f>'3. BL Demand'!M7+'3. BL Demand'!M8</f>
        <v>5.005270566720367</v>
      </c>
      <c r="J12" s="80">
        <f>'3. BL Demand'!N7+'3. BL Demand'!N8</f>
        <v>5.0260208791558263</v>
      </c>
      <c r="K12" s="80">
        <f>'3. BL Demand'!O7+'3. BL Demand'!O8</f>
        <v>5.0452859177614169</v>
      </c>
      <c r="L12" s="80">
        <f>'3. BL Demand'!P7+'3. BL Demand'!P8</f>
        <v>5.0458481521666094</v>
      </c>
      <c r="M12" s="80">
        <f>'3. BL Demand'!Q7+'3. BL Demand'!Q8</f>
        <v>5.0670019991073492</v>
      </c>
      <c r="N12" s="80">
        <f>'3. BL Demand'!R7+'3. BL Demand'!R8</f>
        <v>5.0736293029993096</v>
      </c>
      <c r="O12" s="80">
        <f>'3. BL Demand'!S7+'3. BL Demand'!S8</f>
        <v>5.0799492877526671</v>
      </c>
      <c r="P12" s="80">
        <f>'3. BL Demand'!T7+'3. BL Demand'!T8</f>
        <v>5.0721985409881905</v>
      </c>
      <c r="Q12" s="80">
        <f>'3. BL Demand'!U7+'3. BL Demand'!U8</f>
        <v>5.0913195891553933</v>
      </c>
      <c r="R12" s="80">
        <f>'3. BL Demand'!V7+'3. BL Demand'!V8</f>
        <v>5.0979294684826311</v>
      </c>
      <c r="S12" s="80">
        <f>'3. BL Demand'!W7+'3. BL Demand'!W8</f>
        <v>5.1047770597313828</v>
      </c>
      <c r="T12" s="80">
        <f>'3. BL Demand'!X7+'3. BL Demand'!X8</f>
        <v>5.097312006749072</v>
      </c>
      <c r="U12" s="80">
        <f>'3. BL Demand'!Y7+'3. BL Demand'!Y8</f>
        <v>5.1164352905204282</v>
      </c>
      <c r="V12" s="80">
        <f>'3. BL Demand'!Z7+'3. BL Demand'!Z8</f>
        <v>5.1209603358956031</v>
      </c>
      <c r="W12" s="80">
        <f>'3. BL Demand'!AA7+'3. BL Demand'!AA8</f>
        <v>5.1251383299638729</v>
      </c>
      <c r="X12" s="80">
        <f>'3. BL Demand'!AB7+'3. BL Demand'!AB8</f>
        <v>5.1149001220519343</v>
      </c>
      <c r="Y12" s="80">
        <f>'3. BL Demand'!AC7+'3. BL Demand'!AC8</f>
        <v>5.1335381032507144</v>
      </c>
      <c r="Z12" s="80">
        <f>'3. BL Demand'!AD7+'3. BL Demand'!AD8</f>
        <v>5.1388000970366461</v>
      </c>
      <c r="AA12" s="80">
        <f>'3. BL Demand'!AE7+'3. BL Demand'!AE8</f>
        <v>5.1442191286970136</v>
      </c>
      <c r="AB12" s="80">
        <f>'3. BL Demand'!AF7+'3. BL Demand'!AF8</f>
        <v>5.1358750274150378</v>
      </c>
      <c r="AC12" s="80">
        <f>'3. BL Demand'!AG7+'3. BL Demand'!AG8</f>
        <v>5.1555700220806919</v>
      </c>
      <c r="AD12" s="80">
        <f>'3. BL Demand'!AH7+'3. BL Demand'!AH8</f>
        <v>5.1615065993459934</v>
      </c>
      <c r="AE12" s="80">
        <f>'3. BL Demand'!AI7+'3. BL Demand'!AI8</f>
        <v>5.1675554436194844</v>
      </c>
      <c r="AF12" s="80">
        <f>'3. BL Demand'!AJ7+'3. BL Demand'!AJ8</f>
        <v>5.1597497632510869</v>
      </c>
    </row>
    <row r="13" spans="1:36" x14ac:dyDescent="0.2">
      <c r="A13" s="78" t="s">
        <v>86</v>
      </c>
      <c r="B13" s="79" t="s">
        <v>85</v>
      </c>
      <c r="C13" s="78" t="s">
        <v>75</v>
      </c>
      <c r="D13" s="80">
        <f>'8. FP Demand'!H7+'8. FP Demand'!H8</f>
        <v>4.9671826055551929</v>
      </c>
      <c r="E13" s="80">
        <f>'8. FP Demand'!I7+'8. FP Demand'!I8</f>
        <v>4.9728270712185596</v>
      </c>
      <c r="F13" s="80">
        <f>'8. FP Demand'!J7+'8. FP Demand'!J8</f>
        <v>4.9668333118898591</v>
      </c>
      <c r="G13" s="80">
        <f>'8. FP Demand'!K7+'8. FP Demand'!K8</f>
        <v>4.9759863832557292</v>
      </c>
      <c r="H13" s="80">
        <f>'8. FP Demand'!L7+'8. FP Demand'!L8</f>
        <v>4.9756561841259348</v>
      </c>
      <c r="I13" s="80">
        <f>'8. FP Demand'!M7+'8. FP Demand'!M8</f>
        <v>5.005270566720367</v>
      </c>
      <c r="J13" s="80">
        <f>'8. FP Demand'!N7+'8. FP Demand'!N8</f>
        <v>5.0260208791558263</v>
      </c>
      <c r="K13" s="80">
        <f>'8. FP Demand'!O7+'8. FP Demand'!O8</f>
        <v>5.0452859177614169</v>
      </c>
      <c r="L13" s="80">
        <f>'8. FP Demand'!P7+'8. FP Demand'!P8</f>
        <v>5.0458481521666094</v>
      </c>
      <c r="M13" s="80">
        <f>'8. FP Demand'!Q7+'8. FP Demand'!Q8</f>
        <v>5.0670019991073492</v>
      </c>
      <c r="N13" s="80">
        <f>'8. FP Demand'!R7+'8. FP Demand'!R8</f>
        <v>5.0736293029993096</v>
      </c>
      <c r="O13" s="80">
        <f>'8. FP Demand'!S7+'8. FP Demand'!S8</f>
        <v>5.0799492877526671</v>
      </c>
      <c r="P13" s="80">
        <f>'8. FP Demand'!T7+'8. FP Demand'!T8</f>
        <v>5.0721985409881905</v>
      </c>
      <c r="Q13" s="80">
        <f>'8. FP Demand'!U7+'8. FP Demand'!U8</f>
        <v>5.0913195891553933</v>
      </c>
      <c r="R13" s="80">
        <f>'8. FP Demand'!V7+'8. FP Demand'!V8</f>
        <v>5.0979294684826311</v>
      </c>
      <c r="S13" s="80">
        <f>'8. FP Demand'!W7+'8. FP Demand'!W8</f>
        <v>5.1047770597313828</v>
      </c>
      <c r="T13" s="80">
        <f>'8. FP Demand'!X7+'8. FP Demand'!X8</f>
        <v>5.097312006749072</v>
      </c>
      <c r="U13" s="80">
        <f>'8. FP Demand'!Y7+'8. FP Demand'!Y8</f>
        <v>5.1164352905204282</v>
      </c>
      <c r="V13" s="80">
        <f>'8. FP Demand'!Z7+'8. FP Demand'!Z8</f>
        <v>5.1209603358956031</v>
      </c>
      <c r="W13" s="80">
        <f>'8. FP Demand'!AA7+'8. FP Demand'!AA8</f>
        <v>5.1251383299638729</v>
      </c>
      <c r="X13" s="80">
        <f>'8. FP Demand'!AB7+'8. FP Demand'!AB8</f>
        <v>5.1149001220519343</v>
      </c>
      <c r="Y13" s="80">
        <f>'8. FP Demand'!AC7+'8. FP Demand'!AC8</f>
        <v>5.1335381032507144</v>
      </c>
      <c r="Z13" s="80">
        <f>'8. FP Demand'!AD7+'8. FP Demand'!AD8</f>
        <v>5.1388000970366461</v>
      </c>
      <c r="AA13" s="80">
        <f>'8. FP Demand'!AE7+'8. FP Demand'!AE8</f>
        <v>5.1442191286970136</v>
      </c>
      <c r="AB13" s="80">
        <f>'8. FP Demand'!AF7+'8. FP Demand'!AF8</f>
        <v>5.1358750274150378</v>
      </c>
      <c r="AC13" s="80">
        <f>'8. FP Demand'!AG7+'8. FP Demand'!AG8</f>
        <v>5.1555700220806919</v>
      </c>
      <c r="AD13" s="80">
        <f>'8. FP Demand'!AH7+'8. FP Demand'!AH8</f>
        <v>5.1615065993459934</v>
      </c>
      <c r="AE13" s="80">
        <f>'8. FP Demand'!AI7+'8. FP Demand'!AI8</f>
        <v>5.1675554436194844</v>
      </c>
      <c r="AF13" s="80">
        <f>'8. FP Demand'!AJ7+'8. FP Demand'!AJ8</f>
        <v>5.1597497632510869</v>
      </c>
    </row>
    <row r="14" spans="1:36" x14ac:dyDescent="0.2">
      <c r="A14" s="78" t="s">
        <v>87</v>
      </c>
      <c r="B14" s="79" t="s">
        <v>88</v>
      </c>
      <c r="C14" s="78" t="s">
        <v>75</v>
      </c>
      <c r="D14" s="80">
        <f>'3. BL Demand'!H38</f>
        <v>5.52</v>
      </c>
      <c r="E14" s="80">
        <f>'3. BL Demand'!I38</f>
        <v>5.5104002428441001</v>
      </c>
      <c r="F14" s="80">
        <f>'3. BL Demand'!J38</f>
        <v>5.5109208557205775</v>
      </c>
      <c r="G14" s="80">
        <f>'3. BL Demand'!K38</f>
        <v>5.381559632367181</v>
      </c>
      <c r="H14" s="80">
        <f>'3. BL Demand'!L38</f>
        <v>5.38</v>
      </c>
      <c r="I14" s="80">
        <f>'3. BL Demand'!M38</f>
        <v>5.38</v>
      </c>
      <c r="J14" s="80">
        <f>'3. BL Demand'!N38</f>
        <v>5.38</v>
      </c>
      <c r="K14" s="80">
        <f>'3. BL Demand'!O38</f>
        <v>5.379999999999999</v>
      </c>
      <c r="L14" s="80">
        <f>'3. BL Demand'!P38</f>
        <v>5.38</v>
      </c>
      <c r="M14" s="80">
        <f>'3. BL Demand'!Q38</f>
        <v>5.38</v>
      </c>
      <c r="N14" s="80">
        <f>'3. BL Demand'!R38</f>
        <v>5.379999999999999</v>
      </c>
      <c r="O14" s="80">
        <f>'3. BL Demand'!S38</f>
        <v>5.3800000000000008</v>
      </c>
      <c r="P14" s="80">
        <f>'3. BL Demand'!T38</f>
        <v>5.38</v>
      </c>
      <c r="Q14" s="80">
        <f>'3. BL Demand'!U38</f>
        <v>5.38</v>
      </c>
      <c r="R14" s="80">
        <f>'3. BL Demand'!V38</f>
        <v>5.3800000000000008</v>
      </c>
      <c r="S14" s="80">
        <f>'3. BL Demand'!W38</f>
        <v>5.379999999999999</v>
      </c>
      <c r="T14" s="80">
        <f>'3. BL Demand'!X38</f>
        <v>5.379999999999999</v>
      </c>
      <c r="U14" s="80">
        <f>'3. BL Demand'!Y38</f>
        <v>5.379999999999999</v>
      </c>
      <c r="V14" s="80">
        <f>'3. BL Demand'!Z38</f>
        <v>5.3800000000000008</v>
      </c>
      <c r="W14" s="80">
        <f>'3. BL Demand'!AA38</f>
        <v>5.379999999999999</v>
      </c>
      <c r="X14" s="80">
        <f>'3. BL Demand'!AB38</f>
        <v>5.38</v>
      </c>
      <c r="Y14" s="80">
        <f>'3. BL Demand'!AC38</f>
        <v>5.379999999999999</v>
      </c>
      <c r="Z14" s="80">
        <f>'3. BL Demand'!AD38</f>
        <v>5.379999999999999</v>
      </c>
      <c r="AA14" s="80">
        <f>'3. BL Demand'!AE38</f>
        <v>5.38</v>
      </c>
      <c r="AB14" s="80">
        <f>'3. BL Demand'!AF38</f>
        <v>5.38</v>
      </c>
      <c r="AC14" s="80">
        <f>'3. BL Demand'!AG38</f>
        <v>5.38</v>
      </c>
      <c r="AD14" s="80">
        <f>'3. BL Demand'!AH38</f>
        <v>5.3800000000000008</v>
      </c>
      <c r="AE14" s="80">
        <f>'3. BL Demand'!AI38</f>
        <v>5.379999999999999</v>
      </c>
      <c r="AF14" s="80">
        <f>'3. BL Demand'!AJ38</f>
        <v>5.38</v>
      </c>
    </row>
    <row r="15" spans="1:36" x14ac:dyDescent="0.2">
      <c r="A15" s="78" t="s">
        <v>89</v>
      </c>
      <c r="B15" s="79" t="s">
        <v>88</v>
      </c>
      <c r="C15" s="78" t="s">
        <v>75</v>
      </c>
      <c r="D15" s="80">
        <f>'8. FP Demand'!H38</f>
        <v>5.52</v>
      </c>
      <c r="E15" s="80">
        <f>'8. FP Demand'!I38</f>
        <v>5.5104002428441001</v>
      </c>
      <c r="F15" s="80">
        <f>'8. FP Demand'!J38</f>
        <v>5.5109208557205775</v>
      </c>
      <c r="G15" s="80">
        <f>'8. FP Demand'!K38</f>
        <v>5.381559632367181</v>
      </c>
      <c r="H15" s="80">
        <f>'8. FP Demand'!L38</f>
        <v>5.38</v>
      </c>
      <c r="I15" s="80">
        <f>'8. FP Demand'!M38</f>
        <v>5.38</v>
      </c>
      <c r="J15" s="80">
        <f>'8. FP Demand'!N38</f>
        <v>5.38</v>
      </c>
      <c r="K15" s="80">
        <f>'8. FP Demand'!O38</f>
        <v>5.379999999999999</v>
      </c>
      <c r="L15" s="80">
        <f>'8. FP Demand'!P38</f>
        <v>5.38</v>
      </c>
      <c r="M15" s="80">
        <f>'8. FP Demand'!Q38</f>
        <v>5.2186000000000003</v>
      </c>
      <c r="N15" s="80">
        <f>'8. FP Demand'!R38</f>
        <v>5.0572000000000008</v>
      </c>
      <c r="O15" s="80">
        <f>'8. FP Demand'!S38</f>
        <v>4.8958000000000013</v>
      </c>
      <c r="P15" s="80">
        <f>'8. FP Demand'!T38</f>
        <v>4.7344000000000017</v>
      </c>
      <c r="Q15" s="80">
        <f>'8. FP Demand'!U38</f>
        <v>4.5730000000000004</v>
      </c>
      <c r="R15" s="80">
        <f>'8. FP Demand'!V38</f>
        <v>4.43581</v>
      </c>
      <c r="S15" s="80">
        <f>'8. FP Demand'!W38</f>
        <v>4.2986199999999997</v>
      </c>
      <c r="T15" s="80">
        <f>'8. FP Demand'!X38</f>
        <v>4.1614299999999993</v>
      </c>
      <c r="U15" s="80">
        <f>'8. FP Demand'!Y38</f>
        <v>4.0242399999999989</v>
      </c>
      <c r="V15" s="80">
        <f>'8. FP Demand'!Z38</f>
        <v>3.8870500000000003</v>
      </c>
      <c r="W15" s="80">
        <f>'8. FP Demand'!AA38</f>
        <v>3.8093090000000003</v>
      </c>
      <c r="X15" s="80">
        <f>'8. FP Demand'!AB38</f>
        <v>3.7315680000000002</v>
      </c>
      <c r="Y15" s="80">
        <f>'8. FP Demand'!AC38</f>
        <v>3.6538270000000006</v>
      </c>
      <c r="Z15" s="80">
        <f>'8. FP Demand'!AD38</f>
        <v>3.5760860000000001</v>
      </c>
      <c r="AA15" s="80">
        <f>'8. FP Demand'!AE38</f>
        <v>3.4983450000000005</v>
      </c>
      <c r="AB15" s="80">
        <f>'8. FP Demand'!AF38</f>
        <v>3.4283781000000007</v>
      </c>
      <c r="AC15" s="80">
        <f>'8. FP Demand'!AG38</f>
        <v>3.3584112000000008</v>
      </c>
      <c r="AD15" s="80">
        <f>'8. FP Demand'!AH38</f>
        <v>3.288444300000001</v>
      </c>
      <c r="AE15" s="80">
        <f>'8. FP Demand'!AI38</f>
        <v>3.2184774000000012</v>
      </c>
      <c r="AF15" s="80">
        <f>'8. FP Demand'!AJ38</f>
        <v>3.1485105000000004</v>
      </c>
    </row>
    <row r="16" spans="1:36" x14ac:dyDescent="0.2">
      <c r="A16" s="78" t="s">
        <v>90</v>
      </c>
      <c r="B16" s="79" t="s">
        <v>91</v>
      </c>
      <c r="C16" s="78" t="s">
        <v>75</v>
      </c>
      <c r="D16" s="80">
        <f>'4. BL SDB'!H3-('3. BL Demand'!H7+'3. BL Demand'!H8+'3. BL Demand'!H9+'3. BL Demand'!H10)-'3. BL Demand'!H38</f>
        <v>0.58909111157392857</v>
      </c>
      <c r="E16" s="80">
        <f>'4. BL SDB'!I3-('3. BL Demand'!I7+'3. BL Demand'!I8+'3. BL Demand'!I9+'3. BL Demand'!I10)-'3. BL Demand'!I38</f>
        <v>0.58909111157393124</v>
      </c>
      <c r="F16" s="80">
        <f>'4. BL SDB'!J3-('3. BL Demand'!J7+'3. BL Demand'!J8+'3. BL Demand'!J9+'3. BL Demand'!J10)-'3. BL Demand'!J38</f>
        <v>0.58909111157392857</v>
      </c>
      <c r="G16" s="80">
        <f>'4. BL SDB'!K3-('3. BL Demand'!K7+'3. BL Demand'!K8+'3. BL Demand'!K9+'3. BL Demand'!K10)-'3. BL Demand'!K38</f>
        <v>0.58909111157392946</v>
      </c>
      <c r="H16" s="80">
        <f>'4. BL SDB'!L3-('3. BL Demand'!L7+'3. BL Demand'!L8+'3. BL Demand'!L9+'3. BL Demand'!L10)-'3. BL Demand'!L38</f>
        <v>0.58909111157393124</v>
      </c>
      <c r="I16" s="80">
        <f>'4. BL SDB'!M3-('3. BL Demand'!M7+'3. BL Demand'!M8+'3. BL Demand'!M9+'3. BL Demand'!M10)-'3. BL Demand'!M38</f>
        <v>0.58909111157393124</v>
      </c>
      <c r="J16" s="80">
        <f>'4. BL SDB'!N3-('3. BL Demand'!N7+'3. BL Demand'!N8+'3. BL Demand'!N9+'3. BL Demand'!N10)-'3. BL Demand'!N38</f>
        <v>0.58909111157393124</v>
      </c>
      <c r="K16" s="80">
        <f>'4. BL SDB'!O3-('3. BL Demand'!O7+'3. BL Demand'!O8+'3. BL Demand'!O9+'3. BL Demand'!O10)-'3. BL Demand'!O38</f>
        <v>0.58909111157393568</v>
      </c>
      <c r="L16" s="80">
        <f>'4. BL SDB'!P3-('3. BL Demand'!P7+'3. BL Demand'!P8+'3. BL Demand'!P9+'3. BL Demand'!P10)-'3. BL Demand'!P38</f>
        <v>0.58909111157393479</v>
      </c>
      <c r="M16" s="80">
        <f>'4. BL SDB'!Q3-('3. BL Demand'!Q7+'3. BL Demand'!Q8+'3. BL Demand'!Q9+'3. BL Demand'!Q10)-'3. BL Demand'!Q38</f>
        <v>0.58909111157393124</v>
      </c>
      <c r="N16" s="80">
        <f>'4. BL SDB'!R3-('3. BL Demand'!R7+'3. BL Demand'!R8+'3. BL Demand'!R9+'3. BL Demand'!R10)-'3. BL Demand'!R38</f>
        <v>0.58909111157393568</v>
      </c>
      <c r="O16" s="80">
        <f>'4. BL SDB'!S3-('3. BL Demand'!S7+'3. BL Demand'!S8+'3. BL Demand'!S9+'3. BL Demand'!S10)-'3. BL Demand'!S38</f>
        <v>0.5890911115739339</v>
      </c>
      <c r="P16" s="80">
        <f>'4. BL SDB'!T3-('3. BL Demand'!T7+'3. BL Demand'!T8+'3. BL Demand'!T9+'3. BL Demand'!T10)-'3. BL Demand'!T38</f>
        <v>0.58909111157393479</v>
      </c>
      <c r="Q16" s="80">
        <f>'4. BL SDB'!U3-('3. BL Demand'!U7+'3. BL Demand'!U8+'3. BL Demand'!U9+'3. BL Demand'!U10)-'3. BL Demand'!U38</f>
        <v>0.58909111157393124</v>
      </c>
      <c r="R16" s="80">
        <f>'4. BL SDB'!V3-('3. BL Demand'!V7+'3. BL Demand'!V8+'3. BL Demand'!V9+'3. BL Demand'!V10)-'3. BL Demand'!V38</f>
        <v>0.58909111157393035</v>
      </c>
      <c r="S16" s="80">
        <f>'4. BL SDB'!W3-('3. BL Demand'!W7+'3. BL Demand'!W8+'3. BL Demand'!W9+'3. BL Demand'!W10)-'3. BL Demand'!W38</f>
        <v>0.58909111157393212</v>
      </c>
      <c r="T16" s="80">
        <f>'4. BL SDB'!X3-('3. BL Demand'!X7+'3. BL Demand'!X8+'3. BL Demand'!X9+'3. BL Demand'!X10)-'3. BL Demand'!X38</f>
        <v>0.58909111157393568</v>
      </c>
      <c r="U16" s="80">
        <f>'4. BL SDB'!Y3-('3. BL Demand'!Y7+'3. BL Demand'!Y8+'3. BL Demand'!Y9+'3. BL Demand'!Y10)-'3. BL Demand'!Y38</f>
        <v>0.58909111157393212</v>
      </c>
      <c r="V16" s="80">
        <f>'4. BL SDB'!Z3-('3. BL Demand'!Z7+'3. BL Demand'!Z8+'3. BL Demand'!Z9+'3. BL Demand'!Z10)-'3. BL Demand'!Z38</f>
        <v>0.5890911115739268</v>
      </c>
      <c r="W16" s="80">
        <f>'4. BL SDB'!AA3-('3. BL Demand'!AA7+'3. BL Demand'!AA8+'3. BL Demand'!AA9+'3. BL Demand'!AA10)-'3. BL Demand'!AA38</f>
        <v>0.58909111157393568</v>
      </c>
      <c r="X16" s="80">
        <f>'4. BL SDB'!AB3-('3. BL Demand'!AB7+'3. BL Demand'!AB8+'3. BL Demand'!AB9+'3. BL Demand'!AB10)-'3. BL Demand'!AB38</f>
        <v>0.58909111157393124</v>
      </c>
      <c r="Y16" s="80">
        <f>'4. BL SDB'!AC3-('3. BL Demand'!AC7+'3. BL Demand'!AC8+'3. BL Demand'!AC9+'3. BL Demand'!AC10)-'3. BL Demand'!AC38</f>
        <v>0.58909111157393212</v>
      </c>
      <c r="Z16" s="80">
        <f>'4. BL SDB'!AD3-('3. BL Demand'!AD7+'3. BL Demand'!AD8+'3. BL Demand'!AD9+'3. BL Demand'!AD10)-'3. BL Demand'!AD38</f>
        <v>0.58909111157393568</v>
      </c>
      <c r="AA16" s="80">
        <f>'4. BL SDB'!AE3-('3. BL Demand'!AE7+'3. BL Demand'!AE8+'3. BL Demand'!AE9+'3. BL Demand'!AE10)-'3. BL Demand'!AE38</f>
        <v>0.58909111157393479</v>
      </c>
      <c r="AB16" s="80">
        <f>'4. BL SDB'!AF3-('3. BL Demand'!AF7+'3. BL Demand'!AF8+'3. BL Demand'!AF9+'3. BL Demand'!AF10)-'3. BL Demand'!AF38</f>
        <v>0.58909111157393124</v>
      </c>
      <c r="AC16" s="80">
        <f>'4. BL SDB'!AG3-('3. BL Demand'!AG7+'3. BL Demand'!AG8+'3. BL Demand'!AG9+'3. BL Demand'!AG10)-'3. BL Demand'!AG38</f>
        <v>0.58909111157393124</v>
      </c>
      <c r="AD16" s="80">
        <f>'4. BL SDB'!AH3-('3. BL Demand'!AH7+'3. BL Demand'!AH8+'3. BL Demand'!AH9+'3. BL Demand'!AH10)-'3. BL Demand'!AH38</f>
        <v>0.5890911115739268</v>
      </c>
      <c r="AE16" s="80">
        <f>'4. BL SDB'!AI3-('3. BL Demand'!AI7+'3. BL Demand'!AI8+'3. BL Demand'!AI9+'3. BL Demand'!AI10)-'3. BL Demand'!AI38</f>
        <v>0.58909111157393212</v>
      </c>
      <c r="AF16" s="80">
        <f>'4. BL SDB'!AJ3-('3. BL Demand'!AJ7+'3. BL Demand'!AJ8+'3. BL Demand'!AJ9+'3. BL Demand'!AJ10)-'3. BL Demand'!AJ38</f>
        <v>0.58909111157393124</v>
      </c>
    </row>
    <row r="17" spans="1:32" x14ac:dyDescent="0.2">
      <c r="A17" s="78" t="s">
        <v>92</v>
      </c>
      <c r="B17" s="79" t="s">
        <v>91</v>
      </c>
      <c r="C17" s="78" t="s">
        <v>75</v>
      </c>
      <c r="D17" s="80">
        <f>'9. FP SDB'!H3-('8. FP Demand'!H7+'8. FP Demand'!H8+'8. FP Demand'!H9+'8. FP Demand'!H10)-'8. FP Demand'!H38</f>
        <v>0.58909111157392857</v>
      </c>
      <c r="E17" s="80">
        <f>'9. FP SDB'!I3-('8. FP Demand'!I7+'8. FP Demand'!I8+'8. FP Demand'!I9+'8. FP Demand'!I10)-'8. FP Demand'!I38</f>
        <v>0.58909111157393124</v>
      </c>
      <c r="F17" s="80">
        <f>'9. FP SDB'!J3-('8. FP Demand'!J7+'8. FP Demand'!J8+'8. FP Demand'!J9+'8. FP Demand'!J10)-'8. FP Demand'!J38</f>
        <v>0.58909111157392857</v>
      </c>
      <c r="G17" s="80">
        <f>'9. FP SDB'!K3-('8. FP Demand'!K7+'8. FP Demand'!K8+'8. FP Demand'!K9+'8. FP Demand'!K10)-'8. FP Demand'!K38</f>
        <v>0.58909111157392946</v>
      </c>
      <c r="H17" s="80">
        <f>'9. FP SDB'!L3-('8. FP Demand'!L7+'8. FP Demand'!L8+'8. FP Demand'!L9+'8. FP Demand'!L10)-'8. FP Demand'!L38</f>
        <v>0.58909111157393124</v>
      </c>
      <c r="I17" s="80">
        <f>'9. FP SDB'!M3-('8. FP Demand'!M7+'8. FP Demand'!M8+'8. FP Demand'!M9+'8. FP Demand'!M10)-'8. FP Demand'!M38</f>
        <v>0.58909111157393124</v>
      </c>
      <c r="J17" s="80">
        <f>'9. FP SDB'!N3-('8. FP Demand'!N7+'8. FP Demand'!N8+'8. FP Demand'!N9+'8. FP Demand'!N10)-'8. FP Demand'!N38</f>
        <v>0.58909111157393124</v>
      </c>
      <c r="K17" s="80">
        <f>'9. FP SDB'!O3-('8. FP Demand'!O7+'8. FP Demand'!O8+'8. FP Demand'!O9+'8. FP Demand'!O10)-'8. FP Demand'!O38</f>
        <v>0.58909111157393568</v>
      </c>
      <c r="L17" s="80">
        <f>'9. FP SDB'!P3-('8. FP Demand'!P7+'8. FP Demand'!P8+'8. FP Demand'!P9+'8. FP Demand'!P10)-'8. FP Demand'!P38</f>
        <v>0.58909111157393479</v>
      </c>
      <c r="M17" s="80">
        <f>'9. FP SDB'!Q3-('8. FP Demand'!Q7+'8. FP Demand'!Q8+'8. FP Demand'!Q9+'8. FP Demand'!Q10)-'8. FP Demand'!Q38</f>
        <v>0.58909111157393035</v>
      </c>
      <c r="N17" s="80">
        <f>'9. FP SDB'!R3-('8. FP Demand'!R7+'8. FP Demand'!R8+'8. FP Demand'!R9+'8. FP Demand'!R10)-'8. FP Demand'!R38</f>
        <v>0.58909111157392946</v>
      </c>
      <c r="O17" s="80">
        <f>'9. FP SDB'!S3-('8. FP Demand'!S7+'8. FP Demand'!S8+'8. FP Demand'!S9+'8. FP Demand'!S10)-'8. FP Demand'!S38</f>
        <v>0.58909111157393212</v>
      </c>
      <c r="P17" s="80">
        <f>'9. FP SDB'!T3-('8. FP Demand'!T7+'8. FP Demand'!T8+'8. FP Demand'!T9+'8. FP Demand'!T10)-'8. FP Demand'!T38</f>
        <v>0.58909111157392768</v>
      </c>
      <c r="Q17" s="80">
        <f>'9. FP SDB'!U3-('8. FP Demand'!U7+'8. FP Demand'!U8+'8. FP Demand'!U9+'8. FP Demand'!U10)-'8. FP Demand'!U38</f>
        <v>0.58909111157392857</v>
      </c>
      <c r="R17" s="80">
        <f>'9. FP SDB'!V3-('8. FP Demand'!V7+'8. FP Demand'!V8+'8. FP Demand'!V9+'8. FP Demand'!V10)-'8. FP Demand'!V38</f>
        <v>0.58909111157393212</v>
      </c>
      <c r="S17" s="80">
        <f>'9. FP SDB'!W3-('8. FP Demand'!W7+'8. FP Demand'!W8+'8. FP Demand'!W9+'8. FP Demand'!W10)-'8. FP Demand'!W38</f>
        <v>0.58909111157393212</v>
      </c>
      <c r="T17" s="80">
        <f>'9. FP SDB'!X3-('8. FP Demand'!X7+'8. FP Demand'!X8+'8. FP Demand'!X9+'8. FP Demand'!X10)-'8. FP Demand'!X38</f>
        <v>0.58909111157393212</v>
      </c>
      <c r="U17" s="80">
        <f>'9. FP SDB'!Y3-('8. FP Demand'!Y7+'8. FP Demand'!Y8+'8. FP Demand'!Y9+'8. FP Demand'!Y10)-'8. FP Demand'!Y38</f>
        <v>0.58909111157392857</v>
      </c>
      <c r="V17" s="80">
        <f>'9. FP SDB'!Z3-('8. FP Demand'!Z7+'8. FP Demand'!Z8+'8. FP Demand'!Z9+'8. FP Demand'!Z10)-'8. FP Demand'!Z38</f>
        <v>0.58909111157393035</v>
      </c>
      <c r="W17" s="80">
        <f>'9. FP SDB'!AA3-('8. FP Demand'!AA7+'8. FP Demand'!AA8+'8. FP Demand'!AA9+'8. FP Demand'!AA10)-'8. FP Demand'!AA38</f>
        <v>0.58909111157393079</v>
      </c>
      <c r="X17" s="80">
        <f>'9. FP SDB'!AB3-('8. FP Demand'!AB7+'8. FP Demand'!AB8+'8. FP Demand'!AB9+'8. FP Demand'!AB10)-'8. FP Demand'!AB38</f>
        <v>0.58909111157393124</v>
      </c>
      <c r="Y17" s="80">
        <f>'9. FP SDB'!AC3-('8. FP Demand'!AC7+'8. FP Demand'!AC8+'8. FP Demand'!AC9+'8. FP Demand'!AC10)-'8. FP Demand'!AC38</f>
        <v>0.58909111157393124</v>
      </c>
      <c r="Z17" s="80">
        <f>'9. FP SDB'!AD3-('8. FP Demand'!AD7+'8. FP Demand'!AD8+'8. FP Demand'!AD9+'8. FP Demand'!AD10)-'8. FP Demand'!AD38</f>
        <v>0.58909111157393212</v>
      </c>
      <c r="AA17" s="80">
        <f>'9. FP SDB'!AE3-('8. FP Demand'!AE7+'8. FP Demand'!AE8+'8. FP Demand'!AE9+'8. FP Demand'!AE10)-'8. FP Demand'!AE38</f>
        <v>0.58909111157392857</v>
      </c>
      <c r="AB17" s="80">
        <f>'9. FP SDB'!AF3-('8. FP Demand'!AF7+'8. FP Demand'!AF8+'8. FP Demand'!AF9+'8. FP Demand'!AF10)-'8. FP Demand'!AF38</f>
        <v>0.58909111157393124</v>
      </c>
      <c r="AC17" s="80">
        <f>'9. FP SDB'!AG3-('8. FP Demand'!AG7+'8. FP Demand'!AG8+'8. FP Demand'!AG9+'8. FP Demand'!AG10)-'8. FP Demand'!AG38</f>
        <v>0.5890911115739339</v>
      </c>
      <c r="AD17" s="80">
        <f>'9. FP SDB'!AH3-('8. FP Demand'!AH7+'8. FP Demand'!AH8+'8. FP Demand'!AH9+'8. FP Demand'!AH10)-'8. FP Demand'!AH38</f>
        <v>0.58909111157392946</v>
      </c>
      <c r="AE17" s="80">
        <f>'9. FP SDB'!AI3-('8. FP Demand'!AI7+'8. FP Demand'!AI8+'8. FP Demand'!AI9+'8. FP Demand'!AI10)-'8. FP Demand'!AI38</f>
        <v>0.58909111157392857</v>
      </c>
      <c r="AF17" s="80">
        <f>'9. FP SDB'!AJ3-('8. FP Demand'!AJ7+'8. FP Demand'!AJ8+'8. FP Demand'!AJ9+'8. FP Demand'!AJ10)-'8. FP Demand'!AJ38</f>
        <v>0.58909111157392857</v>
      </c>
    </row>
    <row r="18" spans="1:32" x14ac:dyDescent="0.2">
      <c r="A18" s="78"/>
      <c r="B18" s="82" t="s">
        <v>93</v>
      </c>
      <c r="C18" s="78" t="s">
        <v>75</v>
      </c>
      <c r="D18" s="80">
        <f>D16+D14+D12+D10+D8+D21</f>
        <v>23.946021582399688</v>
      </c>
      <c r="E18" s="80">
        <f t="shared" ref="E18:AB18" si="0">E16+E14+E12+E10+E8+E21</f>
        <v>23.92775415137757</v>
      </c>
      <c r="F18" s="80">
        <f t="shared" si="0"/>
        <v>23.923796671722364</v>
      </c>
      <c r="G18" s="80">
        <f t="shared" si="0"/>
        <v>23.74968715452755</v>
      </c>
      <c r="H18" s="80">
        <f t="shared" si="0"/>
        <v>23.706288179271933</v>
      </c>
      <c r="I18" s="80">
        <f t="shared" si="0"/>
        <v>23.703150538498235</v>
      </c>
      <c r="J18" s="80">
        <f t="shared" si="0"/>
        <v>23.742190132713599</v>
      </c>
      <c r="K18" s="80">
        <f t="shared" si="0"/>
        <v>23.753684465226304</v>
      </c>
      <c r="L18" s="80">
        <f t="shared" si="0"/>
        <v>23.721183174551982</v>
      </c>
      <c r="M18" s="80">
        <f t="shared" si="0"/>
        <v>23.472056123382089</v>
      </c>
      <c r="N18" s="80">
        <f t="shared" si="0"/>
        <v>23.483769825255337</v>
      </c>
      <c r="O18" s="80">
        <f t="shared" si="0"/>
        <v>23.504071994630806</v>
      </c>
      <c r="P18" s="80">
        <f t="shared" si="0"/>
        <v>23.511010845444474</v>
      </c>
      <c r="Q18" s="80">
        <f t="shared" si="0"/>
        <v>23.565633736219553</v>
      </c>
      <c r="R18" s="80">
        <f t="shared" si="0"/>
        <v>23.567901270567443</v>
      </c>
      <c r="S18" s="80">
        <f t="shared" si="0"/>
        <v>23.56423552500614</v>
      </c>
      <c r="T18" s="80">
        <f t="shared" si="0"/>
        <v>23.567831233708603</v>
      </c>
      <c r="U18" s="80">
        <f t="shared" si="0"/>
        <v>23.565469480934063</v>
      </c>
      <c r="V18" s="80">
        <f t="shared" si="0"/>
        <v>23.571918361408773</v>
      </c>
      <c r="W18" s="80">
        <f t="shared" si="0"/>
        <v>23.633497054493176</v>
      </c>
      <c r="X18" s="80">
        <f t="shared" si="0"/>
        <v>23.670445220869812</v>
      </c>
      <c r="Y18" s="80">
        <f t="shared" si="0"/>
        <v>23.679026577978128</v>
      </c>
      <c r="Z18" s="80">
        <f t="shared" si="0"/>
        <v>23.730232642023992</v>
      </c>
      <c r="AA18" s="80">
        <f t="shared" si="0"/>
        <v>23.755011209904556</v>
      </c>
      <c r="AB18" s="80">
        <f t="shared" si="0"/>
        <v>23.929825571422807</v>
      </c>
      <c r="AC18" s="80">
        <f t="shared" ref="AC18:AF18" si="1">AC16+AC14+AC12+AC10+AC8+AC21</f>
        <v>23.987550995801715</v>
      </c>
      <c r="AD18" s="80">
        <f t="shared" si="1"/>
        <v>24.021209604522895</v>
      </c>
      <c r="AE18" s="80">
        <f t="shared" si="1"/>
        <v>24.047221281275828</v>
      </c>
      <c r="AF18" s="80">
        <f t="shared" si="1"/>
        <v>24.084495100451232</v>
      </c>
    </row>
    <row r="19" spans="1:32" x14ac:dyDescent="0.2">
      <c r="A19" s="78"/>
      <c r="B19" s="79" t="s">
        <v>94</v>
      </c>
      <c r="C19" s="78" t="s">
        <v>75</v>
      </c>
      <c r="D19" s="80">
        <f>D9+D11+D13+D15+D17+D22</f>
        <v>23.946021582399691</v>
      </c>
      <c r="E19" s="80">
        <f t="shared" ref="E19:AB19" si="2">E9+E11+E13+E15+E17+E22</f>
        <v>23.92775415137757</v>
      </c>
      <c r="F19" s="80">
        <f t="shared" si="2"/>
        <v>23.923796671722361</v>
      </c>
      <c r="G19" s="80">
        <f t="shared" si="2"/>
        <v>23.749687154527546</v>
      </c>
      <c r="H19" s="80">
        <f t="shared" si="2"/>
        <v>23.706288179271933</v>
      </c>
      <c r="I19" s="80">
        <f t="shared" si="2"/>
        <v>23.703150538498239</v>
      </c>
      <c r="J19" s="80">
        <f t="shared" si="2"/>
        <v>23.742190132713599</v>
      </c>
      <c r="K19" s="80">
        <f t="shared" si="2"/>
        <v>23.753684465226304</v>
      </c>
      <c r="L19" s="80">
        <f t="shared" si="2"/>
        <v>23.721183174551982</v>
      </c>
      <c r="M19" s="80">
        <f t="shared" si="2"/>
        <v>22.913191575989622</v>
      </c>
      <c r="N19" s="80">
        <f t="shared" si="2"/>
        <v>22.773385777104259</v>
      </c>
      <c r="O19" s="80">
        <f t="shared" si="2"/>
        <v>22.65276712360243</v>
      </c>
      <c r="P19" s="80">
        <f t="shared" si="2"/>
        <v>22.51802735209063</v>
      </c>
      <c r="Q19" s="80">
        <f t="shared" si="2"/>
        <v>22.421727062754385</v>
      </c>
      <c r="R19" s="80">
        <f t="shared" si="2"/>
        <v>22.296532265778957</v>
      </c>
      <c r="S19" s="80">
        <f t="shared" si="2"/>
        <v>22.17565138811975</v>
      </c>
      <c r="T19" s="80">
        <f t="shared" si="2"/>
        <v>22.061969551634615</v>
      </c>
      <c r="U19" s="80">
        <f t="shared" si="2"/>
        <v>21.932933317638302</v>
      </c>
      <c r="V19" s="80">
        <f t="shared" si="2"/>
        <v>21.766906572376847</v>
      </c>
      <c r="W19" s="80">
        <f t="shared" si="2"/>
        <v>21.70898974031881</v>
      </c>
      <c r="X19" s="80">
        <f t="shared" si="2"/>
        <v>21.629906088408656</v>
      </c>
      <c r="Y19" s="80">
        <f t="shared" si="2"/>
        <v>21.534130168132144</v>
      </c>
      <c r="Z19" s="80">
        <f t="shared" si="2"/>
        <v>21.464356812630978</v>
      </c>
      <c r="AA19" s="80">
        <f t="shared" si="2"/>
        <v>21.399373865917383</v>
      </c>
      <c r="AB19" s="80">
        <f t="shared" si="2"/>
        <v>21.530028154306386</v>
      </c>
      <c r="AC19" s="80">
        <f t="shared" ref="AC19:AF19" si="3">AC9+AC11+AC13+AC15+AC17+AC22</f>
        <v>21.533577445175087</v>
      </c>
      <c r="AD19" s="80">
        <f t="shared" si="3"/>
        <v>21.53108584660982</v>
      </c>
      <c r="AE19" s="80">
        <f t="shared" si="3"/>
        <v>21.510029518443066</v>
      </c>
      <c r="AF19" s="80">
        <f t="shared" si="3"/>
        <v>21.715704186765812</v>
      </c>
    </row>
    <row r="20" spans="1:32" x14ac:dyDescent="0.2">
      <c r="A20" s="74"/>
      <c r="B20" s="75" t="s">
        <v>95</v>
      </c>
      <c r="C20" s="6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x14ac:dyDescent="0.2">
      <c r="A21" s="78" t="s">
        <v>96</v>
      </c>
      <c r="B21" s="83" t="s">
        <v>97</v>
      </c>
      <c r="C21" s="78" t="s">
        <v>75</v>
      </c>
      <c r="D21" s="84">
        <f>'4. BL SDB'!H8</f>
        <v>1.260512657769348</v>
      </c>
      <c r="E21" s="84">
        <f>'4. BL SDB'!I8</f>
        <v>1.2408555514442401</v>
      </c>
      <c r="F21" s="84">
        <f>'4. BL SDB'!J8</f>
        <v>1.245493127651575</v>
      </c>
      <c r="G21" s="84">
        <f>'4. BL SDB'!K8</f>
        <v>1.180934609140863</v>
      </c>
      <c r="H21" s="84">
        <f>'4. BL SDB'!L8</f>
        <v>1.146095221156384</v>
      </c>
      <c r="I21" s="84">
        <f>'4. BL SDB'!M8</f>
        <v>1.1091430738846539</v>
      </c>
      <c r="J21" s="84">
        <f>'4. BL SDB'!N8</f>
        <v>1.1150059628780979</v>
      </c>
      <c r="K21" s="84">
        <f>'4. BL SDB'!O8</f>
        <v>1.0950259529046571</v>
      </c>
      <c r="L21" s="84">
        <f>'4. BL SDB'!P8</f>
        <v>1.0468006169807269</v>
      </c>
      <c r="M21" s="84">
        <f>'4. BL SDB'!Q8</f>
        <v>0.75678022728865002</v>
      </c>
      <c r="N21" s="84">
        <f>'4. BL SDB'!R8</f>
        <v>0.74642787550686895</v>
      </c>
      <c r="O21" s="84">
        <f>'4. BL SDB'!S8</f>
        <v>0.74293326764389001</v>
      </c>
      <c r="P21" s="84">
        <f>'4. BL SDB'!T8</f>
        <v>0.73343848165637004</v>
      </c>
      <c r="Q21" s="84">
        <f>'4. BL SDB'!U8</f>
        <v>0.74966481589642897</v>
      </c>
      <c r="R21" s="84">
        <f>'4. BL SDB'!V8</f>
        <v>0.76306930783545601</v>
      </c>
      <c r="S21" s="84">
        <f>'4. BL SDB'!W8</f>
        <v>0.75529300520048404</v>
      </c>
      <c r="T21" s="84">
        <f>'4. BL SDB'!X8</f>
        <v>0.774361075391368</v>
      </c>
      <c r="U21" s="84">
        <f>'4. BL SDB'!Y8</f>
        <v>0.75396903748601396</v>
      </c>
      <c r="V21" s="84">
        <f>'4. BL SDB'!Z8</f>
        <v>0.76188981424479496</v>
      </c>
      <c r="W21" s="84">
        <f>'4. BL SDB'!AA8</f>
        <v>0.81399114994986599</v>
      </c>
      <c r="X21" s="84">
        <f>'4. BL SDB'!AB8</f>
        <v>0.847699198189791</v>
      </c>
      <c r="Y21" s="84">
        <f>'4. BL SDB'!AC8</f>
        <v>0.83027398770439298</v>
      </c>
      <c r="Z21" s="84">
        <f>'4. BL SDB'!AD8</f>
        <v>0.86901127185909499</v>
      </c>
      <c r="AA21" s="84">
        <f>'4. BL SDB'!AE8</f>
        <v>0.88028078041297497</v>
      </c>
      <c r="AB21" s="84">
        <f>'4. BL SDB'!AF8</f>
        <v>1.05451299072014</v>
      </c>
      <c r="AC21" s="84">
        <f>'4. BL SDB'!AG8</f>
        <v>1.0837481567398179</v>
      </c>
      <c r="AD21" s="84">
        <f>'4. BL SDB'!AH8</f>
        <v>1.1023459302307881</v>
      </c>
      <c r="AE21" s="84">
        <f>'4. BL SDB'!AI8</f>
        <v>1.1132432083850361</v>
      </c>
      <c r="AF21" s="84">
        <f>'4. BL SDB'!AJ8</f>
        <v>1.1484100518982261</v>
      </c>
    </row>
    <row r="22" spans="1:32" x14ac:dyDescent="0.2">
      <c r="A22" s="78" t="s">
        <v>98</v>
      </c>
      <c r="B22" s="83" t="s">
        <v>97</v>
      </c>
      <c r="C22" s="78" t="s">
        <v>75</v>
      </c>
      <c r="D22" s="84">
        <f>'9. FP SDB'!H8</f>
        <v>1.260512657769348</v>
      </c>
      <c r="E22" s="84">
        <f>'9. FP SDB'!I8</f>
        <v>1.2408555514442401</v>
      </c>
      <c r="F22" s="84">
        <f>'9. FP SDB'!J8</f>
        <v>1.245493127651575</v>
      </c>
      <c r="G22" s="84">
        <f>'9. FP SDB'!K8</f>
        <v>1.180934609140863</v>
      </c>
      <c r="H22" s="84">
        <f>'9. FP SDB'!L8</f>
        <v>1.146095221156384</v>
      </c>
      <c r="I22" s="84">
        <f>'9. FP SDB'!M8</f>
        <v>1.1091430738846539</v>
      </c>
      <c r="J22" s="84">
        <f>'9. FP SDB'!N8</f>
        <v>1.1150059628780979</v>
      </c>
      <c r="K22" s="84">
        <f>'9. FP SDB'!O8</f>
        <v>1.0950259529046571</v>
      </c>
      <c r="L22" s="84">
        <f>'9. FP SDB'!P8</f>
        <v>1.0468006169807269</v>
      </c>
      <c r="M22" s="84">
        <f>'9. FP SDB'!Q8</f>
        <v>0.75678022728865002</v>
      </c>
      <c r="N22" s="84">
        <f>'9. FP SDB'!R8</f>
        <v>0.74642787550686895</v>
      </c>
      <c r="O22" s="84">
        <f>'9. FP SDB'!S8</f>
        <v>0.74293326764389001</v>
      </c>
      <c r="P22" s="84">
        <f>'9. FP SDB'!T8</f>
        <v>0.73343848165637004</v>
      </c>
      <c r="Q22" s="84">
        <f>'9. FP SDB'!U8</f>
        <v>0.74966481589642897</v>
      </c>
      <c r="R22" s="84">
        <f>'9. FP SDB'!V8</f>
        <v>0.76306930783545601</v>
      </c>
      <c r="S22" s="84">
        <f>'9. FP SDB'!W8</f>
        <v>0.75529300520048404</v>
      </c>
      <c r="T22" s="84">
        <f>'9. FP SDB'!X8</f>
        <v>0.774361075391368</v>
      </c>
      <c r="U22" s="84">
        <f>'9. FP SDB'!Y8</f>
        <v>0.75396903748601396</v>
      </c>
      <c r="V22" s="84">
        <f>'9. FP SDB'!Z8</f>
        <v>0.76188981424479496</v>
      </c>
      <c r="W22" s="84">
        <f>'9. FP SDB'!AA8</f>
        <v>0.81399114994986599</v>
      </c>
      <c r="X22" s="84">
        <f>'9. FP SDB'!AB8</f>
        <v>0.847699198189791</v>
      </c>
      <c r="Y22" s="84">
        <f>'9. FP SDB'!AC8</f>
        <v>0.83027398770439298</v>
      </c>
      <c r="Z22" s="84">
        <f>'9. FP SDB'!AD8</f>
        <v>0.86901127185909499</v>
      </c>
      <c r="AA22" s="84">
        <f>'9. FP SDB'!AE8</f>
        <v>0.88028078041297497</v>
      </c>
      <c r="AB22" s="84">
        <f>'9. FP SDB'!AF8</f>
        <v>1.05451299072014</v>
      </c>
      <c r="AC22" s="84">
        <f>'9. FP SDB'!AG8</f>
        <v>1.0837481567398179</v>
      </c>
      <c r="AD22" s="84">
        <f>'9. FP SDB'!AH8</f>
        <v>1.1023459302307881</v>
      </c>
      <c r="AE22" s="84">
        <f>'9. FP SDB'!AI8</f>
        <v>1.1132432083850361</v>
      </c>
      <c r="AF22" s="84">
        <f>'9. FP SDB'!AJ8</f>
        <v>1.1484100518982261</v>
      </c>
    </row>
    <row r="23" spans="1:32" x14ac:dyDescent="0.2">
      <c r="A23" s="78" t="s">
        <v>99</v>
      </c>
      <c r="B23" s="79" t="s">
        <v>100</v>
      </c>
      <c r="C23" s="78" t="s">
        <v>75</v>
      </c>
      <c r="D23" s="80">
        <f>'4. BL SDB'!H9</f>
        <v>1.5544901216953271</v>
      </c>
      <c r="E23" s="80">
        <f>'4. BL SDB'!I9</f>
        <v>1.5531004463923388</v>
      </c>
      <c r="F23" s="80">
        <f>'4. BL SDB'!J9</f>
        <v>1.561695502254878</v>
      </c>
      <c r="G23" s="80">
        <f>'4. BL SDB'!K9</f>
        <v>1.6712465009389845</v>
      </c>
      <c r="H23" s="80">
        <f>'4. BL SDB'!L9</f>
        <v>1.6798060882101176</v>
      </c>
      <c r="I23" s="80">
        <f>'4. BL SDB'!M9</f>
        <v>1.6459915817120816</v>
      </c>
      <c r="J23" s="80">
        <f>'4. BL SDB'!N9</f>
        <v>1.612814876490166</v>
      </c>
      <c r="K23" s="80">
        <f>'4. BL SDB'!O9</f>
        <v>1.5813405340040205</v>
      </c>
      <c r="L23" s="80">
        <f>'4. BL SDB'!P9</f>
        <v>1.5656164887544115</v>
      </c>
      <c r="M23" s="80">
        <f>'4. BL SDB'!Q9</f>
        <v>1.52472315023223</v>
      </c>
      <c r="N23" s="80">
        <f>'4. BL SDB'!R9</f>
        <v>1.5026570965772024</v>
      </c>
      <c r="O23" s="80">
        <f>'4. BL SDB'!S9</f>
        <v>1.4788603193387537</v>
      </c>
      <c r="P23" s="80">
        <f>'4. BL SDB'!T9</f>
        <v>1.4624266825375649</v>
      </c>
      <c r="Q23" s="80">
        <f>'4. BL SDB'!U9</f>
        <v>1.4240301260025454</v>
      </c>
      <c r="R23" s="80">
        <f>'4. BL SDB'!V9</f>
        <v>1.4351670835936794</v>
      </c>
      <c r="S23" s="80">
        <f>'4. BL SDB'!W9</f>
        <v>1.4310565265200133</v>
      </c>
      <c r="T23" s="80">
        <f>'4. BL SDB'!X9</f>
        <v>1.4465288880084337</v>
      </c>
      <c r="U23" s="80">
        <f>'4. BL SDB'!Y9</f>
        <v>1.428498602877621</v>
      </c>
      <c r="V23" s="80">
        <f>'4. BL SDB'!Z9</f>
        <v>1.4299704991616871</v>
      </c>
      <c r="W23" s="80">
        <f>'4. BL SDB'!AA9</f>
        <v>1.4204931417823623</v>
      </c>
      <c r="X23" s="80">
        <f>'4. BL SDB'!AB9</f>
        <v>1.417253023645646</v>
      </c>
      <c r="Y23" s="80">
        <f>'4. BL SDB'!AC9</f>
        <v>1.3912464560519346</v>
      </c>
      <c r="Z23" s="80">
        <f>'4. BL SDB'!AD9</f>
        <v>1.3787776761607695</v>
      </c>
      <c r="AA23" s="80">
        <f>'4. BL SDB'!AE9</f>
        <v>1.3652686168340864</v>
      </c>
      <c r="AB23" s="80">
        <f>'4. BL SDB'!AF9</f>
        <v>1.3646864656230022</v>
      </c>
      <c r="AC23" s="80">
        <f>'4. BL SDB'!AG9</f>
        <v>1.3361962072637716</v>
      </c>
      <c r="AD23" s="80">
        <f>'4. BL SDB'!AH9</f>
        <v>1.321135372033563</v>
      </c>
      <c r="AE23" s="80">
        <f>'4. BL SDB'!AI9</f>
        <v>1.306020973434876</v>
      </c>
      <c r="AF23" s="80">
        <f>'4. BL SDB'!AJ9</f>
        <v>1.303913997772657</v>
      </c>
    </row>
    <row r="24" spans="1:32" ht="14.45" customHeight="1" x14ac:dyDescent="0.2">
      <c r="A24" s="78" t="s">
        <v>101</v>
      </c>
      <c r="B24" s="79" t="s">
        <v>100</v>
      </c>
      <c r="C24" s="78" t="s">
        <v>75</v>
      </c>
      <c r="D24" s="80">
        <f>'9. FP SDB'!H9</f>
        <v>1.5544901216953271</v>
      </c>
      <c r="E24" s="80">
        <f>'9. FP SDB'!I9</f>
        <v>1.5531004463923388</v>
      </c>
      <c r="F24" s="80">
        <f>'9. FP SDB'!J9</f>
        <v>1.561695502254878</v>
      </c>
      <c r="G24" s="80">
        <f>'9. FP SDB'!K9</f>
        <v>1.6712465009389845</v>
      </c>
      <c r="H24" s="80">
        <f>'9. FP SDB'!L9</f>
        <v>1.6798060882101176</v>
      </c>
      <c r="I24" s="80">
        <f>'9. FP SDB'!M9</f>
        <v>1.6459915817120816</v>
      </c>
      <c r="J24" s="80">
        <f>'9. FP SDB'!N9</f>
        <v>1.612814876490166</v>
      </c>
      <c r="K24" s="80">
        <f>'9. FP SDB'!O9</f>
        <v>1.5813405340040205</v>
      </c>
      <c r="L24" s="80">
        <f>'9. FP SDB'!P9</f>
        <v>1.5656164887544115</v>
      </c>
      <c r="M24" s="80">
        <f>'9. FP SDB'!Q9</f>
        <v>2.0835876976246936</v>
      </c>
      <c r="N24" s="80">
        <f>'9. FP SDB'!R9</f>
        <v>2.2130411447282761</v>
      </c>
      <c r="O24" s="80">
        <f>'9. FP SDB'!S9</f>
        <v>2.3301651903671257</v>
      </c>
      <c r="P24" s="80">
        <f>'9. FP SDB'!T9</f>
        <v>2.4554101758914086</v>
      </c>
      <c r="Q24" s="80">
        <f>'9. FP SDB'!U9</f>
        <v>2.5679367994677129</v>
      </c>
      <c r="R24" s="80">
        <f>'9. FP SDB'!V9</f>
        <v>2.7065360883821654</v>
      </c>
      <c r="S24" s="80">
        <f>'9. FP SDB'!W9</f>
        <v>2.8196406634064033</v>
      </c>
      <c r="T24" s="80">
        <f>'9. FP SDB'!X9</f>
        <v>2.9523905700824216</v>
      </c>
      <c r="U24" s="80">
        <f>'9. FP SDB'!Y9</f>
        <v>3.0610347661733819</v>
      </c>
      <c r="V24" s="80">
        <f>'9. FP SDB'!Z9</f>
        <v>3.2349822881936134</v>
      </c>
      <c r="W24" s="80">
        <f>'9. FP SDB'!AA9</f>
        <v>3.3450004559567255</v>
      </c>
      <c r="X24" s="80">
        <f>'9. FP SDB'!AB9</f>
        <v>3.4577921561068017</v>
      </c>
      <c r="Y24" s="80">
        <f>'9. FP SDB'!AC9</f>
        <v>3.5361428658979186</v>
      </c>
      <c r="Z24" s="80">
        <f>'9. FP SDB'!AD9</f>
        <v>3.6446535055537836</v>
      </c>
      <c r="AA24" s="80">
        <f>'9. FP SDB'!AE9</f>
        <v>3.7209059608212591</v>
      </c>
      <c r="AB24" s="80">
        <f>'9. FP SDB'!AF9</f>
        <v>3.7644838827394231</v>
      </c>
      <c r="AC24" s="80">
        <f>'9. FP SDB'!AG9</f>
        <v>3.7901697578903999</v>
      </c>
      <c r="AD24" s="80">
        <f>'9. FP SDB'!AH9</f>
        <v>3.8112591299466381</v>
      </c>
      <c r="AE24" s="80">
        <f>'9. FP SDB'!AI9</f>
        <v>3.8432127362676383</v>
      </c>
      <c r="AF24" s="80">
        <f>'9. FP SDB'!AJ9</f>
        <v>3.6727049114580801</v>
      </c>
    </row>
    <row r="25" spans="1:32" x14ac:dyDescent="0.2">
      <c r="A25" s="85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32" x14ac:dyDescent="0.2">
      <c r="A26" s="63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2" ht="15.75" x14ac:dyDescent="0.25">
      <c r="A27" s="87" t="s">
        <v>102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2" ht="45" x14ac:dyDescent="0.2">
      <c r="A28" s="88"/>
      <c r="B28" s="89"/>
      <c r="C28" s="90" t="str">
        <f t="shared" ref="C28:AA28" si="4">H3</f>
        <v>2020-21</v>
      </c>
      <c r="D28" s="90" t="str">
        <f t="shared" si="4"/>
        <v>2021-22</v>
      </c>
      <c r="E28" s="90" t="str">
        <f t="shared" si="4"/>
        <v>2022-23</v>
      </c>
      <c r="F28" s="90" t="str">
        <f t="shared" si="4"/>
        <v>2023-24</v>
      </c>
      <c r="G28" s="90" t="str">
        <f t="shared" si="4"/>
        <v>2024-25</v>
      </c>
      <c r="H28" s="90" t="str">
        <f t="shared" si="4"/>
        <v>2025-26</v>
      </c>
      <c r="I28" s="90" t="str">
        <f t="shared" si="4"/>
        <v>2026-27</v>
      </c>
      <c r="J28" s="90" t="str">
        <f t="shared" si="4"/>
        <v>2027-28</v>
      </c>
      <c r="K28" s="90" t="str">
        <f t="shared" si="4"/>
        <v>2028-29</v>
      </c>
      <c r="L28" s="90" t="str">
        <f t="shared" si="4"/>
        <v>2029-30</v>
      </c>
      <c r="M28" s="90" t="str">
        <f t="shared" si="4"/>
        <v>2030-31</v>
      </c>
      <c r="N28" s="90" t="str">
        <f t="shared" si="4"/>
        <v>2031-32</v>
      </c>
      <c r="O28" s="90" t="str">
        <f t="shared" si="4"/>
        <v>2032-33</v>
      </c>
      <c r="P28" s="90" t="str">
        <f t="shared" si="4"/>
        <v>2033-34</v>
      </c>
      <c r="Q28" s="90" t="str">
        <f t="shared" si="4"/>
        <v>2034-35</v>
      </c>
      <c r="R28" s="90" t="str">
        <f t="shared" si="4"/>
        <v>2035-36</v>
      </c>
      <c r="S28" s="90" t="str">
        <f t="shared" si="4"/>
        <v>2036-37</v>
      </c>
      <c r="T28" s="90" t="str">
        <f t="shared" si="4"/>
        <v>2037-38</v>
      </c>
      <c r="U28" s="90" t="str">
        <f t="shared" si="4"/>
        <v>2038-39</v>
      </c>
      <c r="V28" s="90" t="str">
        <f t="shared" si="4"/>
        <v>2039-40</v>
      </c>
      <c r="W28" s="90" t="str">
        <f t="shared" si="4"/>
        <v>2040-41</v>
      </c>
      <c r="X28" s="90" t="str">
        <f t="shared" si="4"/>
        <v>2041-42</v>
      </c>
      <c r="Y28" s="90" t="str">
        <f t="shared" si="4"/>
        <v>2042-43</v>
      </c>
      <c r="Z28" s="90" t="str">
        <f t="shared" si="4"/>
        <v>2043-44</v>
      </c>
      <c r="AA28" s="90" t="str">
        <f t="shared" si="4"/>
        <v>2044-45</v>
      </c>
      <c r="AB28" s="91"/>
    </row>
    <row r="29" spans="1:32" x14ac:dyDescent="0.2">
      <c r="A29" s="92"/>
      <c r="B29" s="93" t="s">
        <v>107</v>
      </c>
      <c r="C29" s="94">
        <f>'4. BL SDB'!L10</f>
        <v>0.53371086705373361</v>
      </c>
      <c r="D29" s="94">
        <f>'4. BL SDB'!M10</f>
        <v>0.53684850782742766</v>
      </c>
      <c r="E29" s="94">
        <f>'4. BL SDB'!N10</f>
        <v>0.49780891361206803</v>
      </c>
      <c r="F29" s="94">
        <f>'4. BL SDB'!O10</f>
        <v>0.48631458109936343</v>
      </c>
      <c r="G29" s="94">
        <f>'4. BL SDB'!P10</f>
        <v>0.5188158717736846</v>
      </c>
      <c r="H29" s="94">
        <f>'4. BL SDB'!Q10</f>
        <v>0.76794292294358002</v>
      </c>
      <c r="I29" s="94">
        <f>'4. BL SDB'!R10</f>
        <v>0.75622922107033341</v>
      </c>
      <c r="J29" s="94">
        <f>'4. BL SDB'!S10</f>
        <v>0.73592705169486372</v>
      </c>
      <c r="K29" s="94">
        <f>'4. BL SDB'!T10</f>
        <v>0.72898820088119487</v>
      </c>
      <c r="L29" s="94">
        <f>'4. BL SDB'!U10</f>
        <v>0.67436531010611644</v>
      </c>
      <c r="M29" s="94">
        <f>'4. BL SDB'!V10</f>
        <v>0.67209777575822338</v>
      </c>
      <c r="N29" s="94">
        <f>'4. BL SDB'!W10</f>
        <v>0.67576352131952921</v>
      </c>
      <c r="O29" s="94">
        <f>'4. BL SDB'!X10</f>
        <v>0.67216781261706571</v>
      </c>
      <c r="P29" s="94">
        <f>'4. BL SDB'!Y10</f>
        <v>0.67452956539160702</v>
      </c>
      <c r="Q29" s="94">
        <f>'4. BL SDB'!Z10</f>
        <v>0.6680806849168921</v>
      </c>
      <c r="R29" s="94">
        <f>'4. BL SDB'!AA10</f>
        <v>0.60650199183249631</v>
      </c>
      <c r="S29" s="94">
        <f>'4. BL SDB'!AB10</f>
        <v>0.56955382545585498</v>
      </c>
      <c r="T29" s="94">
        <f>'4. BL SDB'!AC10</f>
        <v>0.56097246834754166</v>
      </c>
      <c r="U29" s="94">
        <f>'4. BL SDB'!AD10</f>
        <v>0.50976640430167453</v>
      </c>
      <c r="V29" s="94">
        <f>'4. BL SDB'!AE10</f>
        <v>0.48498783642111143</v>
      </c>
      <c r="W29" s="94">
        <f>'4. BL SDB'!AF10</f>
        <v>0.31017347490286218</v>
      </c>
      <c r="X29" s="94">
        <f>'4. BL SDB'!AG10</f>
        <v>0.25244805052395369</v>
      </c>
      <c r="Y29" s="94">
        <f>'4. BL SDB'!AH10</f>
        <v>0.21878944180277493</v>
      </c>
      <c r="Z29" s="94">
        <f>'4. BL SDB'!AI10</f>
        <v>0.1927777650498399</v>
      </c>
      <c r="AA29" s="94">
        <f>'4. BL SDB'!AJ10</f>
        <v>0.15550394587443095</v>
      </c>
      <c r="AB29" s="95"/>
    </row>
    <row r="30" spans="1:32" x14ac:dyDescent="0.2">
      <c r="A30" s="6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2" x14ac:dyDescent="0.2">
      <c r="A31" s="6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2" x14ac:dyDescent="0.2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96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x14ac:dyDescent="0.2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x14ac:dyDescent="0.2">
      <c r="A35" s="96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1:28" x14ac:dyDescent="0.2">
      <c r="A36" s="96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8"/>
      <c r="M36" s="97"/>
      <c r="N36" s="99"/>
      <c r="O36" s="97"/>
      <c r="P36" s="100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 spans="1:28" x14ac:dyDescent="0.2">
      <c r="A37" s="96"/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8"/>
      <c r="M37" s="97"/>
      <c r="N37" s="99"/>
      <c r="O37" s="97"/>
      <c r="P37" s="100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 spans="1:28" x14ac:dyDescent="0.2">
      <c r="A38" s="96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x14ac:dyDescent="0.2">
      <c r="A39" s="63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3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3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3"/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3"/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3"/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3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3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3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3"/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3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3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3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3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3"/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3"/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3"/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101"/>
      <c r="B56" s="101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</row>
    <row r="57" spans="1:28" x14ac:dyDescent="0.2">
      <c r="A57" s="101"/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</row>
    <row r="58" spans="1:28" x14ac:dyDescent="0.2">
      <c r="A58" s="101"/>
      <c r="B58" s="101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</row>
    <row r="59" spans="1:28" x14ac:dyDescent="0.2">
      <c r="A59" s="63"/>
      <c r="B59" s="103"/>
      <c r="C59" s="104"/>
      <c r="D59" s="104"/>
      <c r="E59" s="104"/>
      <c r="F59" s="104"/>
      <c r="G59" s="104"/>
      <c r="H59" s="10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101"/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</row>
    <row r="61" spans="1:28" x14ac:dyDescent="0.2">
      <c r="A61" s="101"/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</row>
    <row r="62" spans="1:28" ht="15.75" x14ac:dyDescent="0.25">
      <c r="A62" s="87" t="s">
        <v>108</v>
      </c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ht="45" x14ac:dyDescent="0.2">
      <c r="A63" s="105"/>
      <c r="B63" s="106"/>
      <c r="C63" s="90" t="str">
        <f t="shared" ref="C63:AA63" si="5">H3</f>
        <v>2020-21</v>
      </c>
      <c r="D63" s="90" t="str">
        <f t="shared" si="5"/>
        <v>2021-22</v>
      </c>
      <c r="E63" s="90" t="str">
        <f t="shared" si="5"/>
        <v>2022-23</v>
      </c>
      <c r="F63" s="90" t="str">
        <f t="shared" si="5"/>
        <v>2023-24</v>
      </c>
      <c r="G63" s="90" t="str">
        <f t="shared" si="5"/>
        <v>2024-25</v>
      </c>
      <c r="H63" s="90" t="str">
        <f t="shared" si="5"/>
        <v>2025-26</v>
      </c>
      <c r="I63" s="90" t="str">
        <f t="shared" si="5"/>
        <v>2026-27</v>
      </c>
      <c r="J63" s="90" t="str">
        <f t="shared" si="5"/>
        <v>2027-28</v>
      </c>
      <c r="K63" s="90" t="str">
        <f t="shared" si="5"/>
        <v>2028-29</v>
      </c>
      <c r="L63" s="90" t="str">
        <f t="shared" si="5"/>
        <v>2029-30</v>
      </c>
      <c r="M63" s="90" t="str">
        <f t="shared" si="5"/>
        <v>2030-31</v>
      </c>
      <c r="N63" s="90" t="str">
        <f t="shared" si="5"/>
        <v>2031-32</v>
      </c>
      <c r="O63" s="90" t="str">
        <f t="shared" si="5"/>
        <v>2032-33</v>
      </c>
      <c r="P63" s="90" t="str">
        <f t="shared" si="5"/>
        <v>2033-34</v>
      </c>
      <c r="Q63" s="90" t="str">
        <f t="shared" si="5"/>
        <v>2034-35</v>
      </c>
      <c r="R63" s="90" t="str">
        <f t="shared" si="5"/>
        <v>2035-36</v>
      </c>
      <c r="S63" s="90" t="str">
        <f t="shared" si="5"/>
        <v>2036-37</v>
      </c>
      <c r="T63" s="90" t="str">
        <f t="shared" si="5"/>
        <v>2037-38</v>
      </c>
      <c r="U63" s="90" t="str">
        <f t="shared" si="5"/>
        <v>2038-39</v>
      </c>
      <c r="V63" s="90" t="str">
        <f t="shared" si="5"/>
        <v>2039-40</v>
      </c>
      <c r="W63" s="90" t="str">
        <f t="shared" si="5"/>
        <v>2040-41</v>
      </c>
      <c r="X63" s="90" t="str">
        <f t="shared" si="5"/>
        <v>2041-42</v>
      </c>
      <c r="Y63" s="90" t="str">
        <f t="shared" si="5"/>
        <v>2042-43</v>
      </c>
      <c r="Z63" s="90" t="str">
        <f t="shared" si="5"/>
        <v>2043-44</v>
      </c>
      <c r="AA63" s="90" t="str">
        <f t="shared" si="5"/>
        <v>2044-45</v>
      </c>
      <c r="AB63" s="107"/>
    </row>
    <row r="64" spans="1:28" x14ac:dyDescent="0.2">
      <c r="A64" s="108"/>
      <c r="B64" s="93" t="s">
        <v>107</v>
      </c>
      <c r="C64" s="94">
        <f>'9. FP SDB'!L10</f>
        <v>0.53371086705373361</v>
      </c>
      <c r="D64" s="94">
        <f>'9. FP SDB'!M10</f>
        <v>0.53684850782742766</v>
      </c>
      <c r="E64" s="94">
        <f>'9. FP SDB'!N10</f>
        <v>0.49780891361206803</v>
      </c>
      <c r="F64" s="94">
        <f>'9. FP SDB'!O10</f>
        <v>0.48631458109936343</v>
      </c>
      <c r="G64" s="94">
        <f>'9. FP SDB'!P10</f>
        <v>0.5188158717736846</v>
      </c>
      <c r="H64" s="94">
        <f>'9. FP SDB'!Q10</f>
        <v>1.3268074703360435</v>
      </c>
      <c r="I64" s="94">
        <f>'9. FP SDB'!R10</f>
        <v>1.4666132692214071</v>
      </c>
      <c r="J64" s="94">
        <f>'9. FP SDB'!S10</f>
        <v>1.5872319227232357</v>
      </c>
      <c r="K64" s="94">
        <f>'9. FP SDB'!T10</f>
        <v>1.7219716942350387</v>
      </c>
      <c r="L64" s="94">
        <f>'9. FP SDB'!U10</f>
        <v>1.8182719835712839</v>
      </c>
      <c r="M64" s="94">
        <f>'9. FP SDB'!V10</f>
        <v>1.9434667805467094</v>
      </c>
      <c r="N64" s="94">
        <f>'9. FP SDB'!W10</f>
        <v>2.0643476582059193</v>
      </c>
      <c r="O64" s="94">
        <f>'9. FP SDB'!X10</f>
        <v>2.1780294946910534</v>
      </c>
      <c r="P64" s="94">
        <f>'9. FP SDB'!Y10</f>
        <v>2.3070657286873679</v>
      </c>
      <c r="Q64" s="94">
        <f>'9. FP SDB'!Z10</f>
        <v>2.4730924739488183</v>
      </c>
      <c r="R64" s="94">
        <f>'9. FP SDB'!AA10</f>
        <v>2.5310093060068595</v>
      </c>
      <c r="S64" s="94">
        <f>'9. FP SDB'!AB10</f>
        <v>2.6100929579170105</v>
      </c>
      <c r="T64" s="94">
        <f>'9. FP SDB'!AC10</f>
        <v>2.7058688781935256</v>
      </c>
      <c r="U64" s="94">
        <f>'9. FP SDB'!AD10</f>
        <v>2.7756422336946889</v>
      </c>
      <c r="V64" s="94">
        <f>'9. FP SDB'!AE10</f>
        <v>2.840625180408284</v>
      </c>
      <c r="W64" s="94">
        <f>'9. FP SDB'!AF10</f>
        <v>2.7099708920192831</v>
      </c>
      <c r="X64" s="94">
        <f>'9. FP SDB'!AG10</f>
        <v>2.7064216011505819</v>
      </c>
      <c r="Y64" s="94">
        <f>'9. FP SDB'!AH10</f>
        <v>2.70891319971585</v>
      </c>
      <c r="Z64" s="94">
        <f>'9. FP SDB'!AI10</f>
        <v>2.7299695278826022</v>
      </c>
      <c r="AA64" s="94">
        <f>'9. FP SDB'!AJ10</f>
        <v>2.5242948595598538</v>
      </c>
      <c r="AB64" s="95"/>
    </row>
    <row r="65" spans="1:28" x14ac:dyDescent="0.2">
      <c r="A65" s="109"/>
      <c r="B65" s="103"/>
      <c r="C65" s="104"/>
      <c r="D65" s="104"/>
      <c r="E65" s="104"/>
      <c r="F65" s="104"/>
      <c r="G65" s="104"/>
      <c r="H65" s="104"/>
      <c r="I65" s="110"/>
      <c r="J65" s="104"/>
      <c r="K65" s="104"/>
      <c r="L65" s="104"/>
      <c r="M65" s="104"/>
      <c r="N65" s="10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101"/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</row>
    <row r="67" spans="1:28" x14ac:dyDescent="0.2">
      <c r="A67" s="101"/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</row>
    <row r="68" spans="1:28" x14ac:dyDescent="0.2">
      <c r="A68" s="101"/>
      <c r="B68" s="10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</row>
    <row r="69" spans="1:28" x14ac:dyDescent="0.2">
      <c r="A69" s="101"/>
      <c r="B69" s="101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</row>
    <row r="70" spans="1:28" x14ac:dyDescent="0.2">
      <c r="A70" s="101"/>
      <c r="B70" s="101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</row>
    <row r="71" spans="1:28" x14ac:dyDescent="0.2">
      <c r="A71" s="101"/>
      <c r="B71" s="101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</row>
    <row r="72" spans="1:28" x14ac:dyDescent="0.2">
      <c r="A72" s="63"/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3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3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3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3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3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3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3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3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101"/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</row>
    <row r="82" spans="1:28" x14ac:dyDescent="0.2">
      <c r="A82" s="101"/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</row>
    <row r="83" spans="1:28" x14ac:dyDescent="0.2">
      <c r="A83" s="101"/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</row>
    <row r="84" spans="1:28" x14ac:dyDescent="0.2">
      <c r="A84" s="101"/>
      <c r="B84" s="101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</row>
    <row r="85" spans="1:28" x14ac:dyDescent="0.2">
      <c r="A85" s="101"/>
      <c r="B85" s="101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</row>
    <row r="86" spans="1:28" x14ac:dyDescent="0.2">
      <c r="A86" s="101"/>
      <c r="B86" s="101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</row>
    <row r="87" spans="1:28" x14ac:dyDescent="0.2">
      <c r="A87" s="101"/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</row>
    <row r="88" spans="1:28" x14ac:dyDescent="0.2">
      <c r="A88" s="101"/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</row>
    <row r="89" spans="1:28" x14ac:dyDescent="0.2">
      <c r="A89" s="101"/>
      <c r="B89" s="101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</row>
    <row r="90" spans="1:28" x14ac:dyDescent="0.2">
      <c r="A90" s="101"/>
      <c r="B90" s="101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</row>
    <row r="91" spans="1:28" x14ac:dyDescent="0.2">
      <c r="A91" s="101"/>
      <c r="B91" s="101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</row>
    <row r="92" spans="1:28" x14ac:dyDescent="0.2">
      <c r="A92" s="101"/>
      <c r="B92" s="101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</row>
    <row r="93" spans="1:28" x14ac:dyDescent="0.2">
      <c r="A93" s="101"/>
      <c r="B93" s="101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</row>
    <row r="94" spans="1:28" x14ac:dyDescent="0.2">
      <c r="A94" s="101"/>
      <c r="B94" s="101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</row>
    <row r="95" spans="1:28" x14ac:dyDescent="0.2">
      <c r="A95" s="101"/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</row>
    <row r="96" spans="1:28" x14ac:dyDescent="0.2">
      <c r="A96" s="101"/>
      <c r="B96" s="101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</row>
    <row r="97" spans="1:28" x14ac:dyDescent="0.2">
      <c r="A97" s="101"/>
      <c r="B97" s="10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</row>
    <row r="98" spans="1:28" x14ac:dyDescent="0.2">
      <c r="A98" s="101"/>
      <c r="B98" s="101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</row>
    <row r="99" spans="1:28" x14ac:dyDescent="0.2">
      <c r="A99" s="101"/>
      <c r="B99" s="101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</row>
    <row r="100" spans="1:28" x14ac:dyDescent="0.2">
      <c r="A100" s="109"/>
      <c r="B100" s="113" t="s">
        <v>4</v>
      </c>
      <c r="C100" s="114"/>
      <c r="D100" s="114"/>
      <c r="E100" s="114"/>
      <c r="F100" s="115"/>
      <c r="G100" s="116"/>
      <c r="H100" s="116"/>
      <c r="I100" s="916" t="str">
        <f>'TITLE PAGE'!D9</f>
        <v>Severn Trent Water</v>
      </c>
      <c r="J100" s="917"/>
      <c r="K100" s="918"/>
      <c r="L100" s="116"/>
      <c r="M100" s="116"/>
      <c r="N100" s="117"/>
      <c r="O100" s="118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3"/>
      <c r="B101" s="119" t="s">
        <v>109</v>
      </c>
      <c r="C101" s="120"/>
      <c r="D101" s="120"/>
      <c r="E101" s="120"/>
      <c r="F101" s="121"/>
      <c r="G101" s="122"/>
      <c r="H101" s="122"/>
      <c r="I101" s="919" t="str">
        <f>'TITLE PAGE'!D10</f>
        <v>Stafford</v>
      </c>
      <c r="J101" s="920"/>
      <c r="K101" s="921"/>
      <c r="L101" s="122"/>
      <c r="M101" s="122"/>
      <c r="N101" s="123"/>
      <c r="O101" s="118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3"/>
      <c r="B102" s="119" t="s">
        <v>6</v>
      </c>
      <c r="C102" s="124"/>
      <c r="D102" s="124"/>
      <c r="E102" s="124"/>
      <c r="F102" s="121"/>
      <c r="G102" s="122"/>
      <c r="H102" s="122"/>
      <c r="I102" s="922">
        <f>'TITLE PAGE'!D11</f>
        <v>12</v>
      </c>
      <c r="J102" s="923"/>
      <c r="K102" s="924"/>
      <c r="L102" s="122"/>
      <c r="M102" s="122"/>
      <c r="N102" s="123"/>
      <c r="O102" s="118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3"/>
      <c r="B103" s="119" t="s">
        <v>7</v>
      </c>
      <c r="C103" s="120"/>
      <c r="D103" s="120"/>
      <c r="E103" s="120"/>
      <c r="F103" s="121"/>
      <c r="G103" s="122"/>
      <c r="H103" s="122"/>
      <c r="I103" s="125" t="str">
        <f>'TITLE PAGE'!D12</f>
        <v>Dry Year Annual Average</v>
      </c>
      <c r="J103" s="126"/>
      <c r="K103" s="126"/>
      <c r="L103" s="127"/>
      <c r="M103" s="122"/>
      <c r="N103" s="123"/>
      <c r="O103" s="118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3"/>
      <c r="B104" s="119" t="s">
        <v>8</v>
      </c>
      <c r="C104" s="120"/>
      <c r="D104" s="120"/>
      <c r="E104" s="120"/>
      <c r="F104" s="121"/>
      <c r="G104" s="122"/>
      <c r="H104" s="122"/>
      <c r="I104" s="919" t="str">
        <f>'TITLE PAGE'!D13</f>
        <v>No more than 3 in 100 Temporary Use Bans</v>
      </c>
      <c r="J104" s="920"/>
      <c r="K104" s="921"/>
      <c r="L104" s="122"/>
      <c r="M104" s="122"/>
      <c r="N104" s="123"/>
      <c r="O104" s="118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3"/>
      <c r="B105" s="128"/>
      <c r="C105" s="129"/>
      <c r="D105" s="129"/>
      <c r="E105" s="129"/>
      <c r="F105" s="130"/>
      <c r="G105" s="131"/>
      <c r="H105" s="131"/>
      <c r="I105" s="130"/>
      <c r="J105" s="132"/>
      <c r="K105" s="130"/>
      <c r="L105" s="133"/>
      <c r="M105" s="131"/>
      <c r="N105" s="134"/>
      <c r="O105" s="118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101"/>
      <c r="B106" s="10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</row>
    <row r="107" spans="1:28" x14ac:dyDescent="0.2">
      <c r="A107" s="101"/>
      <c r="B107" s="10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</row>
  </sheetData>
  <sheetProtection algorithmName="SHA-512" hashValue="vAS5Eb5VKzdSU08AGD7T5DqtvFzOdknbw/fg2piyzsbe5NPlNpD9Jf3DAFY4szdG/UnVjySE/Oxjp++AAUdGYA==" saltValue="4WLREkoa3BQMSp/Vf4mJaQ==" spinCount="100000" sheet="1" objects="1" scenarios="1" selectLockedCells="1" selectUnlockedCells="1"/>
  <mergeCells count="4">
    <mergeCell ref="I100:K100"/>
    <mergeCell ref="I101:K101"/>
    <mergeCell ref="I102:K102"/>
    <mergeCell ref="I104:K104"/>
  </mergeCells>
  <conditionalFormatting sqref="C29:AA29 C64:AA64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zoomScale="80" zoomScaleNormal="80" workbookViewId="0">
      <selection activeCell="J6" sqref="J5:J6"/>
    </sheetView>
  </sheetViews>
  <sheetFormatPr defaultColWidth="8.88671875" defaultRowHeight="15" x14ac:dyDescent="0.2"/>
  <cols>
    <col min="1" max="1" width="1.44140625" customWidth="1"/>
    <col min="2" max="2" width="3.77734375" customWidth="1"/>
    <col min="3" max="3" width="17.109375" customWidth="1"/>
    <col min="4" max="4" width="16.21875" customWidth="1"/>
    <col min="5" max="5" width="23.21875" customWidth="1"/>
    <col min="6" max="6" width="29.88671875" bestFit="1" customWidth="1"/>
    <col min="7" max="7" width="16.109375" customWidth="1"/>
    <col min="8" max="8" width="16.5546875" customWidth="1"/>
    <col min="9" max="9" width="16.44140625" customWidth="1"/>
    <col min="10" max="10" width="36.6640625" customWidth="1"/>
    <col min="12" max="12" width="9.88671875" bestFit="1" customWidth="1"/>
    <col min="20" max="20" width="9.88671875" bestFit="1" customWidth="1"/>
    <col min="22" max="22" width="12" customWidth="1"/>
    <col min="239" max="239" width="1.44140625" customWidth="1"/>
    <col min="240" max="240" width="3.77734375" customWidth="1"/>
    <col min="241" max="241" width="17.109375" customWidth="1"/>
    <col min="242" max="242" width="16.21875" customWidth="1"/>
    <col min="243" max="243" width="23.21875" customWidth="1"/>
    <col min="244" max="244" width="29.88671875" bestFit="1" customWidth="1"/>
    <col min="245" max="245" width="16.109375" customWidth="1"/>
    <col min="246" max="246" width="16.5546875" customWidth="1"/>
    <col min="247" max="247" width="16.44140625" customWidth="1"/>
    <col min="248" max="248" width="36.6640625" customWidth="1"/>
    <col min="250" max="250" width="2" customWidth="1"/>
    <col min="495" max="495" width="1.44140625" customWidth="1"/>
    <col min="496" max="496" width="3.77734375" customWidth="1"/>
    <col min="497" max="497" width="17.109375" customWidth="1"/>
    <col min="498" max="498" width="16.21875" customWidth="1"/>
    <col min="499" max="499" width="23.21875" customWidth="1"/>
    <col min="500" max="500" width="29.88671875" bestFit="1" customWidth="1"/>
    <col min="501" max="501" width="16.109375" customWidth="1"/>
    <col min="502" max="502" width="16.5546875" customWidth="1"/>
    <col min="503" max="503" width="16.44140625" customWidth="1"/>
    <col min="504" max="504" width="36.6640625" customWidth="1"/>
    <col min="506" max="506" width="2" customWidth="1"/>
    <col min="751" max="751" width="1.44140625" customWidth="1"/>
    <col min="752" max="752" width="3.77734375" customWidth="1"/>
    <col min="753" max="753" width="17.109375" customWidth="1"/>
    <col min="754" max="754" width="16.21875" customWidth="1"/>
    <col min="755" max="755" width="23.21875" customWidth="1"/>
    <col min="756" max="756" width="29.88671875" bestFit="1" customWidth="1"/>
    <col min="757" max="757" width="16.109375" customWidth="1"/>
    <col min="758" max="758" width="16.5546875" customWidth="1"/>
    <col min="759" max="759" width="16.44140625" customWidth="1"/>
    <col min="760" max="760" width="36.6640625" customWidth="1"/>
    <col min="762" max="762" width="2" customWidth="1"/>
    <col min="1007" max="1007" width="1.44140625" customWidth="1"/>
    <col min="1008" max="1008" width="3.77734375" customWidth="1"/>
    <col min="1009" max="1009" width="17.109375" customWidth="1"/>
    <col min="1010" max="1010" width="16.21875" customWidth="1"/>
    <col min="1011" max="1011" width="23.21875" customWidth="1"/>
    <col min="1012" max="1012" width="29.88671875" bestFit="1" customWidth="1"/>
    <col min="1013" max="1013" width="16.109375" customWidth="1"/>
    <col min="1014" max="1014" width="16.5546875" customWidth="1"/>
    <col min="1015" max="1015" width="16.44140625" customWidth="1"/>
    <col min="1016" max="1016" width="36.6640625" customWidth="1"/>
    <col min="1018" max="1018" width="2" customWidth="1"/>
    <col min="1263" max="1263" width="1.44140625" customWidth="1"/>
    <col min="1264" max="1264" width="3.77734375" customWidth="1"/>
    <col min="1265" max="1265" width="17.109375" customWidth="1"/>
    <col min="1266" max="1266" width="16.21875" customWidth="1"/>
    <col min="1267" max="1267" width="23.21875" customWidth="1"/>
    <col min="1268" max="1268" width="29.88671875" bestFit="1" customWidth="1"/>
    <col min="1269" max="1269" width="16.109375" customWidth="1"/>
    <col min="1270" max="1270" width="16.5546875" customWidth="1"/>
    <col min="1271" max="1271" width="16.44140625" customWidth="1"/>
    <col min="1272" max="1272" width="36.6640625" customWidth="1"/>
    <col min="1274" max="1274" width="2" customWidth="1"/>
    <col min="1519" max="1519" width="1.44140625" customWidth="1"/>
    <col min="1520" max="1520" width="3.77734375" customWidth="1"/>
    <col min="1521" max="1521" width="17.109375" customWidth="1"/>
    <col min="1522" max="1522" width="16.21875" customWidth="1"/>
    <col min="1523" max="1523" width="23.21875" customWidth="1"/>
    <col min="1524" max="1524" width="29.88671875" bestFit="1" customWidth="1"/>
    <col min="1525" max="1525" width="16.109375" customWidth="1"/>
    <col min="1526" max="1526" width="16.5546875" customWidth="1"/>
    <col min="1527" max="1527" width="16.44140625" customWidth="1"/>
    <col min="1528" max="1528" width="36.6640625" customWidth="1"/>
    <col min="1530" max="1530" width="2" customWidth="1"/>
    <col min="1775" max="1775" width="1.44140625" customWidth="1"/>
    <col min="1776" max="1776" width="3.77734375" customWidth="1"/>
    <col min="1777" max="1777" width="17.109375" customWidth="1"/>
    <col min="1778" max="1778" width="16.21875" customWidth="1"/>
    <col min="1779" max="1779" width="23.21875" customWidth="1"/>
    <col min="1780" max="1780" width="29.88671875" bestFit="1" customWidth="1"/>
    <col min="1781" max="1781" width="16.109375" customWidth="1"/>
    <col min="1782" max="1782" width="16.5546875" customWidth="1"/>
    <col min="1783" max="1783" width="16.44140625" customWidth="1"/>
    <col min="1784" max="1784" width="36.6640625" customWidth="1"/>
    <col min="1786" max="1786" width="2" customWidth="1"/>
    <col min="2031" max="2031" width="1.44140625" customWidth="1"/>
    <col min="2032" max="2032" width="3.77734375" customWidth="1"/>
    <col min="2033" max="2033" width="17.109375" customWidth="1"/>
    <col min="2034" max="2034" width="16.21875" customWidth="1"/>
    <col min="2035" max="2035" width="23.21875" customWidth="1"/>
    <col min="2036" max="2036" width="29.88671875" bestFit="1" customWidth="1"/>
    <col min="2037" max="2037" width="16.109375" customWidth="1"/>
    <col min="2038" max="2038" width="16.5546875" customWidth="1"/>
    <col min="2039" max="2039" width="16.44140625" customWidth="1"/>
    <col min="2040" max="2040" width="36.6640625" customWidth="1"/>
    <col min="2042" max="2042" width="2" customWidth="1"/>
    <col min="2287" max="2287" width="1.44140625" customWidth="1"/>
    <col min="2288" max="2288" width="3.77734375" customWidth="1"/>
    <col min="2289" max="2289" width="17.109375" customWidth="1"/>
    <col min="2290" max="2290" width="16.21875" customWidth="1"/>
    <col min="2291" max="2291" width="23.21875" customWidth="1"/>
    <col min="2292" max="2292" width="29.88671875" bestFit="1" customWidth="1"/>
    <col min="2293" max="2293" width="16.109375" customWidth="1"/>
    <col min="2294" max="2294" width="16.5546875" customWidth="1"/>
    <col min="2295" max="2295" width="16.44140625" customWidth="1"/>
    <col min="2296" max="2296" width="36.6640625" customWidth="1"/>
    <col min="2298" max="2298" width="2" customWidth="1"/>
    <col min="2543" max="2543" width="1.44140625" customWidth="1"/>
    <col min="2544" max="2544" width="3.77734375" customWidth="1"/>
    <col min="2545" max="2545" width="17.109375" customWidth="1"/>
    <col min="2546" max="2546" width="16.21875" customWidth="1"/>
    <col min="2547" max="2547" width="23.21875" customWidth="1"/>
    <col min="2548" max="2548" width="29.88671875" bestFit="1" customWidth="1"/>
    <col min="2549" max="2549" width="16.109375" customWidth="1"/>
    <col min="2550" max="2550" width="16.5546875" customWidth="1"/>
    <col min="2551" max="2551" width="16.44140625" customWidth="1"/>
    <col min="2552" max="2552" width="36.6640625" customWidth="1"/>
    <col min="2554" max="2554" width="2" customWidth="1"/>
    <col min="2799" max="2799" width="1.44140625" customWidth="1"/>
    <col min="2800" max="2800" width="3.77734375" customWidth="1"/>
    <col min="2801" max="2801" width="17.109375" customWidth="1"/>
    <col min="2802" max="2802" width="16.21875" customWidth="1"/>
    <col min="2803" max="2803" width="23.21875" customWidth="1"/>
    <col min="2804" max="2804" width="29.88671875" bestFit="1" customWidth="1"/>
    <col min="2805" max="2805" width="16.109375" customWidth="1"/>
    <col min="2806" max="2806" width="16.5546875" customWidth="1"/>
    <col min="2807" max="2807" width="16.44140625" customWidth="1"/>
    <col min="2808" max="2808" width="36.6640625" customWidth="1"/>
    <col min="2810" max="2810" width="2" customWidth="1"/>
    <col min="3055" max="3055" width="1.44140625" customWidth="1"/>
    <col min="3056" max="3056" width="3.77734375" customWidth="1"/>
    <col min="3057" max="3057" width="17.109375" customWidth="1"/>
    <col min="3058" max="3058" width="16.21875" customWidth="1"/>
    <col min="3059" max="3059" width="23.21875" customWidth="1"/>
    <col min="3060" max="3060" width="29.88671875" bestFit="1" customWidth="1"/>
    <col min="3061" max="3061" width="16.109375" customWidth="1"/>
    <col min="3062" max="3062" width="16.5546875" customWidth="1"/>
    <col min="3063" max="3063" width="16.44140625" customWidth="1"/>
    <col min="3064" max="3064" width="36.6640625" customWidth="1"/>
    <col min="3066" max="3066" width="2" customWidth="1"/>
    <col min="3311" max="3311" width="1.44140625" customWidth="1"/>
    <col min="3312" max="3312" width="3.77734375" customWidth="1"/>
    <col min="3313" max="3313" width="17.109375" customWidth="1"/>
    <col min="3314" max="3314" width="16.21875" customWidth="1"/>
    <col min="3315" max="3315" width="23.21875" customWidth="1"/>
    <col min="3316" max="3316" width="29.88671875" bestFit="1" customWidth="1"/>
    <col min="3317" max="3317" width="16.109375" customWidth="1"/>
    <col min="3318" max="3318" width="16.5546875" customWidth="1"/>
    <col min="3319" max="3319" width="16.44140625" customWidth="1"/>
    <col min="3320" max="3320" width="36.6640625" customWidth="1"/>
    <col min="3322" max="3322" width="2" customWidth="1"/>
    <col min="3567" max="3567" width="1.44140625" customWidth="1"/>
    <col min="3568" max="3568" width="3.77734375" customWidth="1"/>
    <col min="3569" max="3569" width="17.109375" customWidth="1"/>
    <col min="3570" max="3570" width="16.21875" customWidth="1"/>
    <col min="3571" max="3571" width="23.21875" customWidth="1"/>
    <col min="3572" max="3572" width="29.88671875" bestFit="1" customWidth="1"/>
    <col min="3573" max="3573" width="16.109375" customWidth="1"/>
    <col min="3574" max="3574" width="16.5546875" customWidth="1"/>
    <col min="3575" max="3575" width="16.44140625" customWidth="1"/>
    <col min="3576" max="3576" width="36.6640625" customWidth="1"/>
    <col min="3578" max="3578" width="2" customWidth="1"/>
    <col min="3823" max="3823" width="1.44140625" customWidth="1"/>
    <col min="3824" max="3824" width="3.77734375" customWidth="1"/>
    <col min="3825" max="3825" width="17.109375" customWidth="1"/>
    <col min="3826" max="3826" width="16.21875" customWidth="1"/>
    <col min="3827" max="3827" width="23.21875" customWidth="1"/>
    <col min="3828" max="3828" width="29.88671875" bestFit="1" customWidth="1"/>
    <col min="3829" max="3829" width="16.109375" customWidth="1"/>
    <col min="3830" max="3830" width="16.5546875" customWidth="1"/>
    <col min="3831" max="3831" width="16.44140625" customWidth="1"/>
    <col min="3832" max="3832" width="36.6640625" customWidth="1"/>
    <col min="3834" max="3834" width="2" customWidth="1"/>
    <col min="4079" max="4079" width="1.44140625" customWidth="1"/>
    <col min="4080" max="4080" width="3.77734375" customWidth="1"/>
    <col min="4081" max="4081" width="17.109375" customWidth="1"/>
    <col min="4082" max="4082" width="16.21875" customWidth="1"/>
    <col min="4083" max="4083" width="23.21875" customWidth="1"/>
    <col min="4084" max="4084" width="29.88671875" bestFit="1" customWidth="1"/>
    <col min="4085" max="4085" width="16.109375" customWidth="1"/>
    <col min="4086" max="4086" width="16.5546875" customWidth="1"/>
    <col min="4087" max="4087" width="16.44140625" customWidth="1"/>
    <col min="4088" max="4088" width="36.6640625" customWidth="1"/>
    <col min="4090" max="4090" width="2" customWidth="1"/>
    <col min="4335" max="4335" width="1.44140625" customWidth="1"/>
    <col min="4336" max="4336" width="3.77734375" customWidth="1"/>
    <col min="4337" max="4337" width="17.109375" customWidth="1"/>
    <col min="4338" max="4338" width="16.21875" customWidth="1"/>
    <col min="4339" max="4339" width="23.21875" customWidth="1"/>
    <col min="4340" max="4340" width="29.88671875" bestFit="1" customWidth="1"/>
    <col min="4341" max="4341" width="16.109375" customWidth="1"/>
    <col min="4342" max="4342" width="16.5546875" customWidth="1"/>
    <col min="4343" max="4343" width="16.44140625" customWidth="1"/>
    <col min="4344" max="4344" width="36.6640625" customWidth="1"/>
    <col min="4346" max="4346" width="2" customWidth="1"/>
    <col min="4591" max="4591" width="1.44140625" customWidth="1"/>
    <col min="4592" max="4592" width="3.77734375" customWidth="1"/>
    <col min="4593" max="4593" width="17.109375" customWidth="1"/>
    <col min="4594" max="4594" width="16.21875" customWidth="1"/>
    <col min="4595" max="4595" width="23.21875" customWidth="1"/>
    <col min="4596" max="4596" width="29.88671875" bestFit="1" customWidth="1"/>
    <col min="4597" max="4597" width="16.109375" customWidth="1"/>
    <col min="4598" max="4598" width="16.5546875" customWidth="1"/>
    <col min="4599" max="4599" width="16.44140625" customWidth="1"/>
    <col min="4600" max="4600" width="36.6640625" customWidth="1"/>
    <col min="4602" max="4602" width="2" customWidth="1"/>
    <col min="4847" max="4847" width="1.44140625" customWidth="1"/>
    <col min="4848" max="4848" width="3.77734375" customWidth="1"/>
    <col min="4849" max="4849" width="17.109375" customWidth="1"/>
    <col min="4850" max="4850" width="16.21875" customWidth="1"/>
    <col min="4851" max="4851" width="23.21875" customWidth="1"/>
    <col min="4852" max="4852" width="29.88671875" bestFit="1" customWidth="1"/>
    <col min="4853" max="4853" width="16.109375" customWidth="1"/>
    <col min="4854" max="4854" width="16.5546875" customWidth="1"/>
    <col min="4855" max="4855" width="16.44140625" customWidth="1"/>
    <col min="4856" max="4856" width="36.6640625" customWidth="1"/>
    <col min="4858" max="4858" width="2" customWidth="1"/>
    <col min="5103" max="5103" width="1.44140625" customWidth="1"/>
    <col min="5104" max="5104" width="3.77734375" customWidth="1"/>
    <col min="5105" max="5105" width="17.109375" customWidth="1"/>
    <col min="5106" max="5106" width="16.21875" customWidth="1"/>
    <col min="5107" max="5107" width="23.21875" customWidth="1"/>
    <col min="5108" max="5108" width="29.88671875" bestFit="1" customWidth="1"/>
    <col min="5109" max="5109" width="16.109375" customWidth="1"/>
    <col min="5110" max="5110" width="16.5546875" customWidth="1"/>
    <col min="5111" max="5111" width="16.44140625" customWidth="1"/>
    <col min="5112" max="5112" width="36.6640625" customWidth="1"/>
    <col min="5114" max="5114" width="2" customWidth="1"/>
    <col min="5359" max="5359" width="1.44140625" customWidth="1"/>
    <col min="5360" max="5360" width="3.77734375" customWidth="1"/>
    <col min="5361" max="5361" width="17.109375" customWidth="1"/>
    <col min="5362" max="5362" width="16.21875" customWidth="1"/>
    <col min="5363" max="5363" width="23.21875" customWidth="1"/>
    <col min="5364" max="5364" width="29.88671875" bestFit="1" customWidth="1"/>
    <col min="5365" max="5365" width="16.109375" customWidth="1"/>
    <col min="5366" max="5366" width="16.5546875" customWidth="1"/>
    <col min="5367" max="5367" width="16.44140625" customWidth="1"/>
    <col min="5368" max="5368" width="36.6640625" customWidth="1"/>
    <col min="5370" max="5370" width="2" customWidth="1"/>
    <col min="5615" max="5615" width="1.44140625" customWidth="1"/>
    <col min="5616" max="5616" width="3.77734375" customWidth="1"/>
    <col min="5617" max="5617" width="17.109375" customWidth="1"/>
    <col min="5618" max="5618" width="16.21875" customWidth="1"/>
    <col min="5619" max="5619" width="23.21875" customWidth="1"/>
    <col min="5620" max="5620" width="29.88671875" bestFit="1" customWidth="1"/>
    <col min="5621" max="5621" width="16.109375" customWidth="1"/>
    <col min="5622" max="5622" width="16.5546875" customWidth="1"/>
    <col min="5623" max="5623" width="16.44140625" customWidth="1"/>
    <col min="5624" max="5624" width="36.6640625" customWidth="1"/>
    <col min="5626" max="5626" width="2" customWidth="1"/>
    <col min="5871" max="5871" width="1.44140625" customWidth="1"/>
    <col min="5872" max="5872" width="3.77734375" customWidth="1"/>
    <col min="5873" max="5873" width="17.109375" customWidth="1"/>
    <col min="5874" max="5874" width="16.21875" customWidth="1"/>
    <col min="5875" max="5875" width="23.21875" customWidth="1"/>
    <col min="5876" max="5876" width="29.88671875" bestFit="1" customWidth="1"/>
    <col min="5877" max="5877" width="16.109375" customWidth="1"/>
    <col min="5878" max="5878" width="16.5546875" customWidth="1"/>
    <col min="5879" max="5879" width="16.44140625" customWidth="1"/>
    <col min="5880" max="5880" width="36.6640625" customWidth="1"/>
    <col min="5882" max="5882" width="2" customWidth="1"/>
    <col min="6127" max="6127" width="1.44140625" customWidth="1"/>
    <col min="6128" max="6128" width="3.77734375" customWidth="1"/>
    <col min="6129" max="6129" width="17.109375" customWidth="1"/>
    <col min="6130" max="6130" width="16.21875" customWidth="1"/>
    <col min="6131" max="6131" width="23.21875" customWidth="1"/>
    <col min="6132" max="6132" width="29.88671875" bestFit="1" customWidth="1"/>
    <col min="6133" max="6133" width="16.109375" customWidth="1"/>
    <col min="6134" max="6134" width="16.5546875" customWidth="1"/>
    <col min="6135" max="6135" width="16.44140625" customWidth="1"/>
    <col min="6136" max="6136" width="36.6640625" customWidth="1"/>
    <col min="6138" max="6138" width="2" customWidth="1"/>
    <col min="6383" max="6383" width="1.44140625" customWidth="1"/>
    <col min="6384" max="6384" width="3.77734375" customWidth="1"/>
    <col min="6385" max="6385" width="17.109375" customWidth="1"/>
    <col min="6386" max="6386" width="16.21875" customWidth="1"/>
    <col min="6387" max="6387" width="23.21875" customWidth="1"/>
    <col min="6388" max="6388" width="29.88671875" bestFit="1" customWidth="1"/>
    <col min="6389" max="6389" width="16.109375" customWidth="1"/>
    <col min="6390" max="6390" width="16.5546875" customWidth="1"/>
    <col min="6391" max="6391" width="16.44140625" customWidth="1"/>
    <col min="6392" max="6392" width="36.6640625" customWidth="1"/>
    <col min="6394" max="6394" width="2" customWidth="1"/>
    <col min="6639" max="6639" width="1.44140625" customWidth="1"/>
    <col min="6640" max="6640" width="3.77734375" customWidth="1"/>
    <col min="6641" max="6641" width="17.109375" customWidth="1"/>
    <col min="6642" max="6642" width="16.21875" customWidth="1"/>
    <col min="6643" max="6643" width="23.21875" customWidth="1"/>
    <col min="6644" max="6644" width="29.88671875" bestFit="1" customWidth="1"/>
    <col min="6645" max="6645" width="16.109375" customWidth="1"/>
    <col min="6646" max="6646" width="16.5546875" customWidth="1"/>
    <col min="6647" max="6647" width="16.44140625" customWidth="1"/>
    <col min="6648" max="6648" width="36.6640625" customWidth="1"/>
    <col min="6650" max="6650" width="2" customWidth="1"/>
    <col min="6895" max="6895" width="1.44140625" customWidth="1"/>
    <col min="6896" max="6896" width="3.77734375" customWidth="1"/>
    <col min="6897" max="6897" width="17.109375" customWidth="1"/>
    <col min="6898" max="6898" width="16.21875" customWidth="1"/>
    <col min="6899" max="6899" width="23.21875" customWidth="1"/>
    <col min="6900" max="6900" width="29.88671875" bestFit="1" customWidth="1"/>
    <col min="6901" max="6901" width="16.109375" customWidth="1"/>
    <col min="6902" max="6902" width="16.5546875" customWidth="1"/>
    <col min="6903" max="6903" width="16.44140625" customWidth="1"/>
    <col min="6904" max="6904" width="36.6640625" customWidth="1"/>
    <col min="6906" max="6906" width="2" customWidth="1"/>
    <col min="7151" max="7151" width="1.44140625" customWidth="1"/>
    <col min="7152" max="7152" width="3.77734375" customWidth="1"/>
    <col min="7153" max="7153" width="17.109375" customWidth="1"/>
    <col min="7154" max="7154" width="16.21875" customWidth="1"/>
    <col min="7155" max="7155" width="23.21875" customWidth="1"/>
    <col min="7156" max="7156" width="29.88671875" bestFit="1" customWidth="1"/>
    <col min="7157" max="7157" width="16.109375" customWidth="1"/>
    <col min="7158" max="7158" width="16.5546875" customWidth="1"/>
    <col min="7159" max="7159" width="16.44140625" customWidth="1"/>
    <col min="7160" max="7160" width="36.6640625" customWidth="1"/>
    <col min="7162" max="7162" width="2" customWidth="1"/>
    <col min="7407" max="7407" width="1.44140625" customWidth="1"/>
    <col min="7408" max="7408" width="3.77734375" customWidth="1"/>
    <col min="7409" max="7409" width="17.109375" customWidth="1"/>
    <col min="7410" max="7410" width="16.21875" customWidth="1"/>
    <col min="7411" max="7411" width="23.21875" customWidth="1"/>
    <col min="7412" max="7412" width="29.88671875" bestFit="1" customWidth="1"/>
    <col min="7413" max="7413" width="16.109375" customWidth="1"/>
    <col min="7414" max="7414" width="16.5546875" customWidth="1"/>
    <col min="7415" max="7415" width="16.44140625" customWidth="1"/>
    <col min="7416" max="7416" width="36.6640625" customWidth="1"/>
    <col min="7418" max="7418" width="2" customWidth="1"/>
    <col min="7663" max="7663" width="1.44140625" customWidth="1"/>
    <col min="7664" max="7664" width="3.77734375" customWidth="1"/>
    <col min="7665" max="7665" width="17.109375" customWidth="1"/>
    <col min="7666" max="7666" width="16.21875" customWidth="1"/>
    <col min="7667" max="7667" width="23.21875" customWidth="1"/>
    <col min="7668" max="7668" width="29.88671875" bestFit="1" customWidth="1"/>
    <col min="7669" max="7669" width="16.109375" customWidth="1"/>
    <col min="7670" max="7670" width="16.5546875" customWidth="1"/>
    <col min="7671" max="7671" width="16.44140625" customWidth="1"/>
    <col min="7672" max="7672" width="36.6640625" customWidth="1"/>
    <col min="7674" max="7674" width="2" customWidth="1"/>
    <col min="7919" max="7919" width="1.44140625" customWidth="1"/>
    <col min="7920" max="7920" width="3.77734375" customWidth="1"/>
    <col min="7921" max="7921" width="17.109375" customWidth="1"/>
    <col min="7922" max="7922" width="16.21875" customWidth="1"/>
    <col min="7923" max="7923" width="23.21875" customWidth="1"/>
    <col min="7924" max="7924" width="29.88671875" bestFit="1" customWidth="1"/>
    <col min="7925" max="7925" width="16.109375" customWidth="1"/>
    <col min="7926" max="7926" width="16.5546875" customWidth="1"/>
    <col min="7927" max="7927" width="16.44140625" customWidth="1"/>
    <col min="7928" max="7928" width="36.6640625" customWidth="1"/>
    <col min="7930" max="7930" width="2" customWidth="1"/>
    <col min="8175" max="8175" width="1.44140625" customWidth="1"/>
    <col min="8176" max="8176" width="3.77734375" customWidth="1"/>
    <col min="8177" max="8177" width="17.109375" customWidth="1"/>
    <col min="8178" max="8178" width="16.21875" customWidth="1"/>
    <col min="8179" max="8179" width="23.21875" customWidth="1"/>
    <col min="8180" max="8180" width="29.88671875" bestFit="1" customWidth="1"/>
    <col min="8181" max="8181" width="16.109375" customWidth="1"/>
    <col min="8182" max="8182" width="16.5546875" customWidth="1"/>
    <col min="8183" max="8183" width="16.44140625" customWidth="1"/>
    <col min="8184" max="8184" width="36.6640625" customWidth="1"/>
    <col min="8186" max="8186" width="2" customWidth="1"/>
    <col min="8431" max="8431" width="1.44140625" customWidth="1"/>
    <col min="8432" max="8432" width="3.77734375" customWidth="1"/>
    <col min="8433" max="8433" width="17.109375" customWidth="1"/>
    <col min="8434" max="8434" width="16.21875" customWidth="1"/>
    <col min="8435" max="8435" width="23.21875" customWidth="1"/>
    <col min="8436" max="8436" width="29.88671875" bestFit="1" customWidth="1"/>
    <col min="8437" max="8437" width="16.109375" customWidth="1"/>
    <col min="8438" max="8438" width="16.5546875" customWidth="1"/>
    <col min="8439" max="8439" width="16.44140625" customWidth="1"/>
    <col min="8440" max="8440" width="36.6640625" customWidth="1"/>
    <col min="8442" max="8442" width="2" customWidth="1"/>
    <col min="8687" max="8687" width="1.44140625" customWidth="1"/>
    <col min="8688" max="8688" width="3.77734375" customWidth="1"/>
    <col min="8689" max="8689" width="17.109375" customWidth="1"/>
    <col min="8690" max="8690" width="16.21875" customWidth="1"/>
    <col min="8691" max="8691" width="23.21875" customWidth="1"/>
    <col min="8692" max="8692" width="29.88671875" bestFit="1" customWidth="1"/>
    <col min="8693" max="8693" width="16.109375" customWidth="1"/>
    <col min="8694" max="8694" width="16.5546875" customWidth="1"/>
    <col min="8695" max="8695" width="16.44140625" customWidth="1"/>
    <col min="8696" max="8696" width="36.6640625" customWidth="1"/>
    <col min="8698" max="8698" width="2" customWidth="1"/>
    <col min="8943" max="8943" width="1.44140625" customWidth="1"/>
    <col min="8944" max="8944" width="3.77734375" customWidth="1"/>
    <col min="8945" max="8945" width="17.109375" customWidth="1"/>
    <col min="8946" max="8946" width="16.21875" customWidth="1"/>
    <col min="8947" max="8947" width="23.21875" customWidth="1"/>
    <col min="8948" max="8948" width="29.88671875" bestFit="1" customWidth="1"/>
    <col min="8949" max="8949" width="16.109375" customWidth="1"/>
    <col min="8950" max="8950" width="16.5546875" customWidth="1"/>
    <col min="8951" max="8951" width="16.44140625" customWidth="1"/>
    <col min="8952" max="8952" width="36.6640625" customWidth="1"/>
    <col min="8954" max="8954" width="2" customWidth="1"/>
    <col min="9199" max="9199" width="1.44140625" customWidth="1"/>
    <col min="9200" max="9200" width="3.77734375" customWidth="1"/>
    <col min="9201" max="9201" width="17.109375" customWidth="1"/>
    <col min="9202" max="9202" width="16.21875" customWidth="1"/>
    <col min="9203" max="9203" width="23.21875" customWidth="1"/>
    <col min="9204" max="9204" width="29.88671875" bestFit="1" customWidth="1"/>
    <col min="9205" max="9205" width="16.109375" customWidth="1"/>
    <col min="9206" max="9206" width="16.5546875" customWidth="1"/>
    <col min="9207" max="9207" width="16.44140625" customWidth="1"/>
    <col min="9208" max="9208" width="36.6640625" customWidth="1"/>
    <col min="9210" max="9210" width="2" customWidth="1"/>
    <col min="9455" max="9455" width="1.44140625" customWidth="1"/>
    <col min="9456" max="9456" width="3.77734375" customWidth="1"/>
    <col min="9457" max="9457" width="17.109375" customWidth="1"/>
    <col min="9458" max="9458" width="16.21875" customWidth="1"/>
    <col min="9459" max="9459" width="23.21875" customWidth="1"/>
    <col min="9460" max="9460" width="29.88671875" bestFit="1" customWidth="1"/>
    <col min="9461" max="9461" width="16.109375" customWidth="1"/>
    <col min="9462" max="9462" width="16.5546875" customWidth="1"/>
    <col min="9463" max="9463" width="16.44140625" customWidth="1"/>
    <col min="9464" max="9464" width="36.6640625" customWidth="1"/>
    <col min="9466" max="9466" width="2" customWidth="1"/>
    <col min="9711" max="9711" width="1.44140625" customWidth="1"/>
    <col min="9712" max="9712" width="3.77734375" customWidth="1"/>
    <col min="9713" max="9713" width="17.109375" customWidth="1"/>
    <col min="9714" max="9714" width="16.21875" customWidth="1"/>
    <col min="9715" max="9715" width="23.21875" customWidth="1"/>
    <col min="9716" max="9716" width="29.88671875" bestFit="1" customWidth="1"/>
    <col min="9717" max="9717" width="16.109375" customWidth="1"/>
    <col min="9718" max="9718" width="16.5546875" customWidth="1"/>
    <col min="9719" max="9719" width="16.44140625" customWidth="1"/>
    <col min="9720" max="9720" width="36.6640625" customWidth="1"/>
    <col min="9722" max="9722" width="2" customWidth="1"/>
    <col min="9967" max="9967" width="1.44140625" customWidth="1"/>
    <col min="9968" max="9968" width="3.77734375" customWidth="1"/>
    <col min="9969" max="9969" width="17.109375" customWidth="1"/>
    <col min="9970" max="9970" width="16.21875" customWidth="1"/>
    <col min="9971" max="9971" width="23.21875" customWidth="1"/>
    <col min="9972" max="9972" width="29.88671875" bestFit="1" customWidth="1"/>
    <col min="9973" max="9973" width="16.109375" customWidth="1"/>
    <col min="9974" max="9974" width="16.5546875" customWidth="1"/>
    <col min="9975" max="9975" width="16.44140625" customWidth="1"/>
    <col min="9976" max="9976" width="36.6640625" customWidth="1"/>
    <col min="9978" max="9978" width="2" customWidth="1"/>
    <col min="10223" max="10223" width="1.44140625" customWidth="1"/>
    <col min="10224" max="10224" width="3.77734375" customWidth="1"/>
    <col min="10225" max="10225" width="17.109375" customWidth="1"/>
    <col min="10226" max="10226" width="16.21875" customWidth="1"/>
    <col min="10227" max="10227" width="23.21875" customWidth="1"/>
    <col min="10228" max="10228" width="29.88671875" bestFit="1" customWidth="1"/>
    <col min="10229" max="10229" width="16.109375" customWidth="1"/>
    <col min="10230" max="10230" width="16.5546875" customWidth="1"/>
    <col min="10231" max="10231" width="16.44140625" customWidth="1"/>
    <col min="10232" max="10232" width="36.6640625" customWidth="1"/>
    <col min="10234" max="10234" width="2" customWidth="1"/>
    <col min="10479" max="10479" width="1.44140625" customWidth="1"/>
    <col min="10480" max="10480" width="3.77734375" customWidth="1"/>
    <col min="10481" max="10481" width="17.109375" customWidth="1"/>
    <col min="10482" max="10482" width="16.21875" customWidth="1"/>
    <col min="10483" max="10483" width="23.21875" customWidth="1"/>
    <col min="10484" max="10484" width="29.88671875" bestFit="1" customWidth="1"/>
    <col min="10485" max="10485" width="16.109375" customWidth="1"/>
    <col min="10486" max="10486" width="16.5546875" customWidth="1"/>
    <col min="10487" max="10487" width="16.44140625" customWidth="1"/>
    <col min="10488" max="10488" width="36.6640625" customWidth="1"/>
    <col min="10490" max="10490" width="2" customWidth="1"/>
    <col min="10735" max="10735" width="1.44140625" customWidth="1"/>
    <col min="10736" max="10736" width="3.77734375" customWidth="1"/>
    <col min="10737" max="10737" width="17.109375" customWidth="1"/>
    <col min="10738" max="10738" width="16.21875" customWidth="1"/>
    <col min="10739" max="10739" width="23.21875" customWidth="1"/>
    <col min="10740" max="10740" width="29.88671875" bestFit="1" customWidth="1"/>
    <col min="10741" max="10741" width="16.109375" customWidth="1"/>
    <col min="10742" max="10742" width="16.5546875" customWidth="1"/>
    <col min="10743" max="10743" width="16.44140625" customWidth="1"/>
    <col min="10744" max="10744" width="36.6640625" customWidth="1"/>
    <col min="10746" max="10746" width="2" customWidth="1"/>
    <col min="10991" max="10991" width="1.44140625" customWidth="1"/>
    <col min="10992" max="10992" width="3.77734375" customWidth="1"/>
    <col min="10993" max="10993" width="17.109375" customWidth="1"/>
    <col min="10994" max="10994" width="16.21875" customWidth="1"/>
    <col min="10995" max="10995" width="23.21875" customWidth="1"/>
    <col min="10996" max="10996" width="29.88671875" bestFit="1" customWidth="1"/>
    <col min="10997" max="10997" width="16.109375" customWidth="1"/>
    <col min="10998" max="10998" width="16.5546875" customWidth="1"/>
    <col min="10999" max="10999" width="16.44140625" customWidth="1"/>
    <col min="11000" max="11000" width="36.6640625" customWidth="1"/>
    <col min="11002" max="11002" width="2" customWidth="1"/>
    <col min="11247" max="11247" width="1.44140625" customWidth="1"/>
    <col min="11248" max="11248" width="3.77734375" customWidth="1"/>
    <col min="11249" max="11249" width="17.109375" customWidth="1"/>
    <col min="11250" max="11250" width="16.21875" customWidth="1"/>
    <col min="11251" max="11251" width="23.21875" customWidth="1"/>
    <col min="11252" max="11252" width="29.88671875" bestFit="1" customWidth="1"/>
    <col min="11253" max="11253" width="16.109375" customWidth="1"/>
    <col min="11254" max="11254" width="16.5546875" customWidth="1"/>
    <col min="11255" max="11255" width="16.44140625" customWidth="1"/>
    <col min="11256" max="11256" width="36.6640625" customWidth="1"/>
    <col min="11258" max="11258" width="2" customWidth="1"/>
    <col min="11503" max="11503" width="1.44140625" customWidth="1"/>
    <col min="11504" max="11504" width="3.77734375" customWidth="1"/>
    <col min="11505" max="11505" width="17.109375" customWidth="1"/>
    <col min="11506" max="11506" width="16.21875" customWidth="1"/>
    <col min="11507" max="11507" width="23.21875" customWidth="1"/>
    <col min="11508" max="11508" width="29.88671875" bestFit="1" customWidth="1"/>
    <col min="11509" max="11509" width="16.109375" customWidth="1"/>
    <col min="11510" max="11510" width="16.5546875" customWidth="1"/>
    <col min="11511" max="11511" width="16.44140625" customWidth="1"/>
    <col min="11512" max="11512" width="36.6640625" customWidth="1"/>
    <col min="11514" max="11514" width="2" customWidth="1"/>
    <col min="11759" max="11759" width="1.44140625" customWidth="1"/>
    <col min="11760" max="11760" width="3.77734375" customWidth="1"/>
    <col min="11761" max="11761" width="17.109375" customWidth="1"/>
    <col min="11762" max="11762" width="16.21875" customWidth="1"/>
    <col min="11763" max="11763" width="23.21875" customWidth="1"/>
    <col min="11764" max="11764" width="29.88671875" bestFit="1" customWidth="1"/>
    <col min="11765" max="11765" width="16.109375" customWidth="1"/>
    <col min="11766" max="11766" width="16.5546875" customWidth="1"/>
    <col min="11767" max="11767" width="16.44140625" customWidth="1"/>
    <col min="11768" max="11768" width="36.6640625" customWidth="1"/>
    <col min="11770" max="11770" width="2" customWidth="1"/>
    <col min="12015" max="12015" width="1.44140625" customWidth="1"/>
    <col min="12016" max="12016" width="3.77734375" customWidth="1"/>
    <col min="12017" max="12017" width="17.109375" customWidth="1"/>
    <col min="12018" max="12018" width="16.21875" customWidth="1"/>
    <col min="12019" max="12019" width="23.21875" customWidth="1"/>
    <col min="12020" max="12020" width="29.88671875" bestFit="1" customWidth="1"/>
    <col min="12021" max="12021" width="16.109375" customWidth="1"/>
    <col min="12022" max="12022" width="16.5546875" customWidth="1"/>
    <col min="12023" max="12023" width="16.44140625" customWidth="1"/>
    <col min="12024" max="12024" width="36.6640625" customWidth="1"/>
    <col min="12026" max="12026" width="2" customWidth="1"/>
    <col min="12271" max="12271" width="1.44140625" customWidth="1"/>
    <col min="12272" max="12272" width="3.77734375" customWidth="1"/>
    <col min="12273" max="12273" width="17.109375" customWidth="1"/>
    <col min="12274" max="12274" width="16.21875" customWidth="1"/>
    <col min="12275" max="12275" width="23.21875" customWidth="1"/>
    <col min="12276" max="12276" width="29.88671875" bestFit="1" customWidth="1"/>
    <col min="12277" max="12277" width="16.109375" customWidth="1"/>
    <col min="12278" max="12278" width="16.5546875" customWidth="1"/>
    <col min="12279" max="12279" width="16.44140625" customWidth="1"/>
    <col min="12280" max="12280" width="36.6640625" customWidth="1"/>
    <col min="12282" max="12282" width="2" customWidth="1"/>
    <col min="12527" max="12527" width="1.44140625" customWidth="1"/>
    <col min="12528" max="12528" width="3.77734375" customWidth="1"/>
    <col min="12529" max="12529" width="17.109375" customWidth="1"/>
    <col min="12530" max="12530" width="16.21875" customWidth="1"/>
    <col min="12531" max="12531" width="23.21875" customWidth="1"/>
    <col min="12532" max="12532" width="29.88671875" bestFit="1" customWidth="1"/>
    <col min="12533" max="12533" width="16.109375" customWidth="1"/>
    <col min="12534" max="12534" width="16.5546875" customWidth="1"/>
    <col min="12535" max="12535" width="16.44140625" customWidth="1"/>
    <col min="12536" max="12536" width="36.6640625" customWidth="1"/>
    <col min="12538" max="12538" width="2" customWidth="1"/>
    <col min="12783" max="12783" width="1.44140625" customWidth="1"/>
    <col min="12784" max="12784" width="3.77734375" customWidth="1"/>
    <col min="12785" max="12785" width="17.109375" customWidth="1"/>
    <col min="12786" max="12786" width="16.21875" customWidth="1"/>
    <col min="12787" max="12787" width="23.21875" customWidth="1"/>
    <col min="12788" max="12788" width="29.88671875" bestFit="1" customWidth="1"/>
    <col min="12789" max="12789" width="16.109375" customWidth="1"/>
    <col min="12790" max="12790" width="16.5546875" customWidth="1"/>
    <col min="12791" max="12791" width="16.44140625" customWidth="1"/>
    <col min="12792" max="12792" width="36.6640625" customWidth="1"/>
    <col min="12794" max="12794" width="2" customWidth="1"/>
    <col min="13039" max="13039" width="1.44140625" customWidth="1"/>
    <col min="13040" max="13040" width="3.77734375" customWidth="1"/>
    <col min="13041" max="13041" width="17.109375" customWidth="1"/>
    <col min="13042" max="13042" width="16.21875" customWidth="1"/>
    <col min="13043" max="13043" width="23.21875" customWidth="1"/>
    <col min="13044" max="13044" width="29.88671875" bestFit="1" customWidth="1"/>
    <col min="13045" max="13045" width="16.109375" customWidth="1"/>
    <col min="13046" max="13046" width="16.5546875" customWidth="1"/>
    <col min="13047" max="13047" width="16.44140625" customWidth="1"/>
    <col min="13048" max="13048" width="36.6640625" customWidth="1"/>
    <col min="13050" max="13050" width="2" customWidth="1"/>
    <col min="13295" max="13295" width="1.44140625" customWidth="1"/>
    <col min="13296" max="13296" width="3.77734375" customWidth="1"/>
    <col min="13297" max="13297" width="17.109375" customWidth="1"/>
    <col min="13298" max="13298" width="16.21875" customWidth="1"/>
    <col min="13299" max="13299" width="23.21875" customWidth="1"/>
    <col min="13300" max="13300" width="29.88671875" bestFit="1" customWidth="1"/>
    <col min="13301" max="13301" width="16.109375" customWidth="1"/>
    <col min="13302" max="13302" width="16.5546875" customWidth="1"/>
    <col min="13303" max="13303" width="16.44140625" customWidth="1"/>
    <col min="13304" max="13304" width="36.6640625" customWidth="1"/>
    <col min="13306" max="13306" width="2" customWidth="1"/>
    <col min="13551" max="13551" width="1.44140625" customWidth="1"/>
    <col min="13552" max="13552" width="3.77734375" customWidth="1"/>
    <col min="13553" max="13553" width="17.109375" customWidth="1"/>
    <col min="13554" max="13554" width="16.21875" customWidth="1"/>
    <col min="13555" max="13555" width="23.21875" customWidth="1"/>
    <col min="13556" max="13556" width="29.88671875" bestFit="1" customWidth="1"/>
    <col min="13557" max="13557" width="16.109375" customWidth="1"/>
    <col min="13558" max="13558" width="16.5546875" customWidth="1"/>
    <col min="13559" max="13559" width="16.44140625" customWidth="1"/>
    <col min="13560" max="13560" width="36.6640625" customWidth="1"/>
    <col min="13562" max="13562" width="2" customWidth="1"/>
    <col min="13807" max="13807" width="1.44140625" customWidth="1"/>
    <col min="13808" max="13808" width="3.77734375" customWidth="1"/>
    <col min="13809" max="13809" width="17.109375" customWidth="1"/>
    <col min="13810" max="13810" width="16.21875" customWidth="1"/>
    <col min="13811" max="13811" width="23.21875" customWidth="1"/>
    <col min="13812" max="13812" width="29.88671875" bestFit="1" customWidth="1"/>
    <col min="13813" max="13813" width="16.109375" customWidth="1"/>
    <col min="13814" max="13814" width="16.5546875" customWidth="1"/>
    <col min="13815" max="13815" width="16.44140625" customWidth="1"/>
    <col min="13816" max="13816" width="36.6640625" customWidth="1"/>
    <col min="13818" max="13818" width="2" customWidth="1"/>
    <col min="14063" max="14063" width="1.44140625" customWidth="1"/>
    <col min="14064" max="14064" width="3.77734375" customWidth="1"/>
    <col min="14065" max="14065" width="17.109375" customWidth="1"/>
    <col min="14066" max="14066" width="16.21875" customWidth="1"/>
    <col min="14067" max="14067" width="23.21875" customWidth="1"/>
    <col min="14068" max="14068" width="29.88671875" bestFit="1" customWidth="1"/>
    <col min="14069" max="14069" width="16.109375" customWidth="1"/>
    <col min="14070" max="14070" width="16.5546875" customWidth="1"/>
    <col min="14071" max="14071" width="16.44140625" customWidth="1"/>
    <col min="14072" max="14072" width="36.6640625" customWidth="1"/>
    <col min="14074" max="14074" width="2" customWidth="1"/>
    <col min="14319" max="14319" width="1.44140625" customWidth="1"/>
    <col min="14320" max="14320" width="3.77734375" customWidth="1"/>
    <col min="14321" max="14321" width="17.109375" customWidth="1"/>
    <col min="14322" max="14322" width="16.21875" customWidth="1"/>
    <col min="14323" max="14323" width="23.21875" customWidth="1"/>
    <col min="14324" max="14324" width="29.88671875" bestFit="1" customWidth="1"/>
    <col min="14325" max="14325" width="16.109375" customWidth="1"/>
    <col min="14326" max="14326" width="16.5546875" customWidth="1"/>
    <col min="14327" max="14327" width="16.44140625" customWidth="1"/>
    <col min="14328" max="14328" width="36.6640625" customWidth="1"/>
    <col min="14330" max="14330" width="2" customWidth="1"/>
    <col min="14575" max="14575" width="1.44140625" customWidth="1"/>
    <col min="14576" max="14576" width="3.77734375" customWidth="1"/>
    <col min="14577" max="14577" width="17.109375" customWidth="1"/>
    <col min="14578" max="14578" width="16.21875" customWidth="1"/>
    <col min="14579" max="14579" width="23.21875" customWidth="1"/>
    <col min="14580" max="14580" width="29.88671875" bestFit="1" customWidth="1"/>
    <col min="14581" max="14581" width="16.109375" customWidth="1"/>
    <col min="14582" max="14582" width="16.5546875" customWidth="1"/>
    <col min="14583" max="14583" width="16.44140625" customWidth="1"/>
    <col min="14584" max="14584" width="36.6640625" customWidth="1"/>
    <col min="14586" max="14586" width="2" customWidth="1"/>
    <col min="14831" max="14831" width="1.44140625" customWidth="1"/>
    <col min="14832" max="14832" width="3.77734375" customWidth="1"/>
    <col min="14833" max="14833" width="17.109375" customWidth="1"/>
    <col min="14834" max="14834" width="16.21875" customWidth="1"/>
    <col min="14835" max="14835" width="23.21875" customWidth="1"/>
    <col min="14836" max="14836" width="29.88671875" bestFit="1" customWidth="1"/>
    <col min="14837" max="14837" width="16.109375" customWidth="1"/>
    <col min="14838" max="14838" width="16.5546875" customWidth="1"/>
    <col min="14839" max="14839" width="16.44140625" customWidth="1"/>
    <col min="14840" max="14840" width="36.6640625" customWidth="1"/>
    <col min="14842" max="14842" width="2" customWidth="1"/>
    <col min="15087" max="15087" width="1.44140625" customWidth="1"/>
    <col min="15088" max="15088" width="3.77734375" customWidth="1"/>
    <col min="15089" max="15089" width="17.109375" customWidth="1"/>
    <col min="15090" max="15090" width="16.21875" customWidth="1"/>
    <col min="15091" max="15091" width="23.21875" customWidth="1"/>
    <col min="15092" max="15092" width="29.88671875" bestFit="1" customWidth="1"/>
    <col min="15093" max="15093" width="16.109375" customWidth="1"/>
    <col min="15094" max="15094" width="16.5546875" customWidth="1"/>
    <col min="15095" max="15095" width="16.44140625" customWidth="1"/>
    <col min="15096" max="15096" width="36.6640625" customWidth="1"/>
    <col min="15098" max="15098" width="2" customWidth="1"/>
    <col min="15343" max="15343" width="1.44140625" customWidth="1"/>
    <col min="15344" max="15344" width="3.77734375" customWidth="1"/>
    <col min="15345" max="15345" width="17.109375" customWidth="1"/>
    <col min="15346" max="15346" width="16.21875" customWidth="1"/>
    <col min="15347" max="15347" width="23.21875" customWidth="1"/>
    <col min="15348" max="15348" width="29.88671875" bestFit="1" customWidth="1"/>
    <col min="15349" max="15349" width="16.109375" customWidth="1"/>
    <col min="15350" max="15350" width="16.5546875" customWidth="1"/>
    <col min="15351" max="15351" width="16.44140625" customWidth="1"/>
    <col min="15352" max="15352" width="36.6640625" customWidth="1"/>
    <col min="15354" max="15354" width="2" customWidth="1"/>
    <col min="15599" max="15599" width="1.44140625" customWidth="1"/>
    <col min="15600" max="15600" width="3.77734375" customWidth="1"/>
    <col min="15601" max="15601" width="17.109375" customWidth="1"/>
    <col min="15602" max="15602" width="16.21875" customWidth="1"/>
    <col min="15603" max="15603" width="23.21875" customWidth="1"/>
    <col min="15604" max="15604" width="29.88671875" bestFit="1" customWidth="1"/>
    <col min="15605" max="15605" width="16.109375" customWidth="1"/>
    <col min="15606" max="15606" width="16.5546875" customWidth="1"/>
    <col min="15607" max="15607" width="16.44140625" customWidth="1"/>
    <col min="15608" max="15608" width="36.6640625" customWidth="1"/>
    <col min="15610" max="15610" width="2" customWidth="1"/>
    <col min="15855" max="15855" width="1.44140625" customWidth="1"/>
    <col min="15856" max="15856" width="3.77734375" customWidth="1"/>
    <col min="15857" max="15857" width="17.109375" customWidth="1"/>
    <col min="15858" max="15858" width="16.21875" customWidth="1"/>
    <col min="15859" max="15859" width="23.21875" customWidth="1"/>
    <col min="15860" max="15860" width="29.88671875" bestFit="1" customWidth="1"/>
    <col min="15861" max="15861" width="16.109375" customWidth="1"/>
    <col min="15862" max="15862" width="16.5546875" customWidth="1"/>
    <col min="15863" max="15863" width="16.44140625" customWidth="1"/>
    <col min="15864" max="15864" width="36.6640625" customWidth="1"/>
    <col min="15866" max="15866" width="2" customWidth="1"/>
    <col min="16111" max="16111" width="1.44140625" customWidth="1"/>
    <col min="16112" max="16112" width="3.77734375" customWidth="1"/>
    <col min="16113" max="16113" width="17.109375" customWidth="1"/>
    <col min="16114" max="16114" width="16.21875" customWidth="1"/>
    <col min="16115" max="16115" width="23.21875" customWidth="1"/>
    <col min="16116" max="16116" width="29.88671875" bestFit="1" customWidth="1"/>
    <col min="16117" max="16117" width="16.109375" customWidth="1"/>
    <col min="16118" max="16118" width="16.5546875" customWidth="1"/>
    <col min="16119" max="16119" width="16.44140625" customWidth="1"/>
    <col min="16120" max="16120" width="36.6640625" customWidth="1"/>
    <col min="16122" max="16122" width="2" customWidth="1"/>
  </cols>
  <sheetData>
    <row r="1" spans="1:22" ht="18.75" thickBot="1" x14ac:dyDescent="0.25">
      <c r="A1" s="135"/>
      <c r="B1" s="135"/>
      <c r="C1" s="136" t="s">
        <v>110</v>
      </c>
      <c r="D1" s="136"/>
      <c r="E1" s="137"/>
      <c r="F1" s="138"/>
      <c r="G1" s="139"/>
      <c r="H1" s="140" t="s">
        <v>111</v>
      </c>
      <c r="I1" s="138"/>
      <c r="J1" s="141"/>
      <c r="L1" s="925"/>
      <c r="M1" s="925"/>
      <c r="N1" s="925"/>
      <c r="O1" s="925"/>
      <c r="P1" s="925"/>
      <c r="Q1" s="925"/>
      <c r="R1" s="925"/>
      <c r="S1" s="925"/>
      <c r="T1" s="926"/>
      <c r="U1" s="926"/>
      <c r="V1" s="926"/>
    </row>
    <row r="2" spans="1:22" ht="32.25" thickBot="1" x14ac:dyDescent="0.25">
      <c r="A2" s="142"/>
      <c r="B2" s="142"/>
      <c r="C2" s="143" t="s">
        <v>112</v>
      </c>
      <c r="D2" s="144" t="s">
        <v>113</v>
      </c>
      <c r="E2" s="145" t="s">
        <v>114</v>
      </c>
      <c r="F2" s="145" t="s">
        <v>115</v>
      </c>
      <c r="G2" s="145" t="s">
        <v>116</v>
      </c>
      <c r="H2" s="145" t="s">
        <v>117</v>
      </c>
      <c r="I2" s="145" t="s">
        <v>118</v>
      </c>
      <c r="J2" s="145" t="s">
        <v>119</v>
      </c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</row>
    <row r="3" spans="1:22" ht="31.5" customHeight="1" x14ac:dyDescent="0.25">
      <c r="A3" s="146"/>
      <c r="B3" s="146"/>
      <c r="C3" s="357" t="s">
        <v>120</v>
      </c>
      <c r="D3" s="480"/>
      <c r="E3" s="480"/>
      <c r="F3" s="480"/>
      <c r="G3" s="480"/>
      <c r="H3" s="480"/>
      <c r="I3" s="480"/>
      <c r="J3" s="480"/>
      <c r="K3" s="335"/>
      <c r="P3" s="335"/>
      <c r="Q3" s="335"/>
      <c r="R3" s="335"/>
      <c r="S3" s="335"/>
    </row>
    <row r="4" spans="1:22" x14ac:dyDescent="0.2">
      <c r="A4" s="147"/>
      <c r="B4" s="147"/>
      <c r="C4" s="354" t="s">
        <v>121</v>
      </c>
      <c r="D4" s="253" t="s">
        <v>122</v>
      </c>
      <c r="E4" s="253" t="s">
        <v>123</v>
      </c>
      <c r="F4" s="253" t="s">
        <v>123</v>
      </c>
      <c r="G4" s="253" t="s">
        <v>123</v>
      </c>
      <c r="H4" s="355">
        <f>SUM(H5:H6)</f>
        <v>13.27699947357177</v>
      </c>
      <c r="I4" s="355">
        <f>SUM(I5:I6)</f>
        <v>18.18</v>
      </c>
      <c r="J4" s="333" t="s">
        <v>123</v>
      </c>
      <c r="K4" s="335"/>
      <c r="P4" s="335"/>
      <c r="Q4" s="335"/>
      <c r="R4" s="335"/>
      <c r="S4" s="335"/>
    </row>
    <row r="5" spans="1:22" ht="29.25" customHeight="1" x14ac:dyDescent="0.2">
      <c r="A5" s="148"/>
      <c r="B5" s="148"/>
      <c r="C5" s="336" t="s">
        <v>123</v>
      </c>
      <c r="D5" s="320" t="s">
        <v>124</v>
      </c>
      <c r="E5" s="336" t="s">
        <v>123</v>
      </c>
      <c r="F5" s="336" t="s">
        <v>123</v>
      </c>
      <c r="G5" s="336" t="s">
        <v>123</v>
      </c>
      <c r="H5" s="330">
        <v>8.5439996719360298</v>
      </c>
      <c r="I5" s="330">
        <v>9.09</v>
      </c>
      <c r="J5" s="336" t="s">
        <v>123</v>
      </c>
      <c r="K5" s="335"/>
      <c r="L5" s="650"/>
      <c r="O5" s="652"/>
      <c r="P5" s="653"/>
      <c r="Q5" s="335"/>
      <c r="R5" s="335"/>
      <c r="S5" s="335"/>
      <c r="T5" s="650"/>
      <c r="V5" s="335"/>
    </row>
    <row r="6" spans="1:22" ht="30" customHeight="1" x14ac:dyDescent="0.2">
      <c r="A6" s="148"/>
      <c r="B6" s="148"/>
      <c r="C6" s="336" t="s">
        <v>123</v>
      </c>
      <c r="D6" s="320" t="s">
        <v>124</v>
      </c>
      <c r="E6" s="336" t="s">
        <v>123</v>
      </c>
      <c r="F6" s="336" t="s">
        <v>123</v>
      </c>
      <c r="G6" s="336" t="s">
        <v>123</v>
      </c>
      <c r="H6" s="330">
        <v>4.7329998016357404</v>
      </c>
      <c r="I6" s="392">
        <v>9.09</v>
      </c>
      <c r="J6" s="336" t="s">
        <v>123</v>
      </c>
      <c r="K6" s="335"/>
      <c r="L6" s="650"/>
      <c r="O6" s="652"/>
      <c r="P6" s="653"/>
      <c r="Q6" s="335"/>
      <c r="R6" s="335"/>
      <c r="S6" s="335"/>
      <c r="T6" s="650"/>
      <c r="V6" s="335"/>
    </row>
    <row r="7" spans="1:22" x14ac:dyDescent="0.2">
      <c r="A7" s="149"/>
      <c r="B7" s="150"/>
      <c r="C7" s="332" t="s">
        <v>125</v>
      </c>
      <c r="D7" s="333" t="s">
        <v>126</v>
      </c>
      <c r="E7" s="253" t="s">
        <v>123</v>
      </c>
      <c r="F7" s="334" t="s">
        <v>127</v>
      </c>
      <c r="G7" s="253" t="s">
        <v>123</v>
      </c>
      <c r="H7" s="322">
        <f>SUM(H9:H14)</f>
        <v>9.7229995727538991</v>
      </c>
      <c r="I7" s="333" t="s">
        <v>123</v>
      </c>
      <c r="J7" s="333" t="s">
        <v>123</v>
      </c>
      <c r="K7" s="335"/>
      <c r="P7" s="335"/>
      <c r="Q7" s="335"/>
      <c r="R7" s="335"/>
      <c r="S7" s="335"/>
    </row>
    <row r="8" spans="1:22" ht="30.75" customHeight="1" x14ac:dyDescent="0.2">
      <c r="A8" s="149"/>
      <c r="B8" s="150"/>
      <c r="C8" s="336" t="s">
        <v>123</v>
      </c>
      <c r="D8" s="320" t="s">
        <v>123</v>
      </c>
      <c r="E8" s="394" t="s">
        <v>128</v>
      </c>
      <c r="F8" s="394" t="s">
        <v>786</v>
      </c>
      <c r="G8" s="395" t="s">
        <v>123</v>
      </c>
      <c r="H8" s="322">
        <f>SUM(H9:H13)</f>
        <v>9.7229995727538991</v>
      </c>
      <c r="I8" s="333" t="s">
        <v>123</v>
      </c>
      <c r="J8" s="333" t="s">
        <v>123</v>
      </c>
      <c r="K8" s="335"/>
      <c r="P8" s="335"/>
      <c r="Q8" s="335"/>
      <c r="R8" s="335"/>
      <c r="S8" s="335"/>
    </row>
    <row r="9" spans="1:22" ht="30.75" customHeight="1" x14ac:dyDescent="0.2">
      <c r="A9" s="148"/>
      <c r="B9" s="148"/>
      <c r="C9" s="336" t="s">
        <v>123</v>
      </c>
      <c r="D9" s="320" t="s">
        <v>124</v>
      </c>
      <c r="E9" s="336" t="s">
        <v>123</v>
      </c>
      <c r="F9" s="336" t="s">
        <v>123</v>
      </c>
      <c r="G9" s="336" t="s">
        <v>123</v>
      </c>
      <c r="H9" s="932">
        <v>9.7229995727538991</v>
      </c>
      <c r="I9" s="930">
        <v>12.91</v>
      </c>
      <c r="J9" s="927" t="s">
        <v>123</v>
      </c>
      <c r="K9" s="335"/>
      <c r="L9" s="650"/>
      <c r="O9" s="652"/>
      <c r="P9" s="653"/>
      <c r="Q9" s="335"/>
      <c r="R9" s="335"/>
      <c r="S9" s="335"/>
      <c r="T9" s="650"/>
      <c r="V9" s="335"/>
    </row>
    <row r="10" spans="1:22" ht="30" customHeight="1" x14ac:dyDescent="0.2">
      <c r="A10" s="148"/>
      <c r="B10" s="148"/>
      <c r="C10" s="336" t="s">
        <v>123</v>
      </c>
      <c r="D10" s="320" t="s">
        <v>124</v>
      </c>
      <c r="E10" s="336" t="s">
        <v>123</v>
      </c>
      <c r="F10" s="336" t="s">
        <v>123</v>
      </c>
      <c r="G10" s="336" t="s">
        <v>123</v>
      </c>
      <c r="H10" s="933"/>
      <c r="I10" s="931"/>
      <c r="J10" s="928"/>
      <c r="K10" s="335"/>
      <c r="L10" s="650"/>
      <c r="O10" s="652"/>
      <c r="P10" s="335"/>
      <c r="Q10" s="335"/>
      <c r="R10" s="335"/>
      <c r="S10" s="335"/>
    </row>
    <row r="11" spans="1:22" ht="30" customHeight="1" x14ac:dyDescent="0.2">
      <c r="A11" s="148"/>
      <c r="B11" s="148"/>
      <c r="C11" s="336" t="s">
        <v>123</v>
      </c>
      <c r="D11" s="320" t="s">
        <v>124</v>
      </c>
      <c r="E11" s="336" t="s">
        <v>123</v>
      </c>
      <c r="F11" s="336" t="s">
        <v>123</v>
      </c>
      <c r="G11" s="336" t="s">
        <v>123</v>
      </c>
      <c r="H11" s="934"/>
      <c r="I11" s="476">
        <v>2.82</v>
      </c>
      <c r="J11" s="929"/>
      <c r="L11" s="650"/>
      <c r="O11" s="652"/>
      <c r="P11" s="653"/>
      <c r="Q11" s="335"/>
      <c r="R11" s="335"/>
      <c r="T11" s="650"/>
      <c r="V11" s="335"/>
    </row>
    <row r="12" spans="1:22" x14ac:dyDescent="0.2">
      <c r="A12" s="148"/>
      <c r="B12" s="148"/>
      <c r="C12" s="336" t="s">
        <v>123</v>
      </c>
      <c r="D12" s="320" t="s">
        <v>124</v>
      </c>
      <c r="E12" s="477"/>
      <c r="F12" s="481"/>
      <c r="G12" s="478"/>
      <c r="H12" s="479"/>
      <c r="I12" s="476"/>
      <c r="J12" s="331"/>
    </row>
    <row r="13" spans="1:22" x14ac:dyDescent="0.2">
      <c r="A13" s="148"/>
      <c r="B13" s="148"/>
      <c r="C13" s="336" t="s">
        <v>123</v>
      </c>
      <c r="D13" s="320" t="s">
        <v>124</v>
      </c>
      <c r="E13" s="477"/>
      <c r="F13" s="481"/>
      <c r="G13" s="478"/>
      <c r="H13" s="479"/>
      <c r="I13" s="476"/>
      <c r="J13" s="331"/>
    </row>
    <row r="14" spans="1:22" ht="25.5" x14ac:dyDescent="0.2">
      <c r="A14" s="152"/>
      <c r="B14" s="152"/>
      <c r="C14" s="357" t="s">
        <v>129</v>
      </c>
      <c r="D14" s="358" t="s">
        <v>113</v>
      </c>
      <c r="E14" s="359" t="s">
        <v>114</v>
      </c>
      <c r="F14" s="359" t="s">
        <v>115</v>
      </c>
      <c r="G14" s="359" t="s">
        <v>116</v>
      </c>
      <c r="H14" s="359" t="s">
        <v>130</v>
      </c>
      <c r="I14" s="359" t="s">
        <v>118</v>
      </c>
      <c r="J14" s="359" t="s">
        <v>131</v>
      </c>
    </row>
    <row r="15" spans="1:22" x14ac:dyDescent="0.2">
      <c r="A15" s="153"/>
      <c r="B15" s="150"/>
      <c r="C15" s="332" t="s">
        <v>132</v>
      </c>
      <c r="D15" s="333" t="s">
        <v>133</v>
      </c>
      <c r="E15" s="333" t="s">
        <v>123</v>
      </c>
      <c r="F15" s="333" t="s">
        <v>123</v>
      </c>
      <c r="G15" s="333" t="s">
        <v>123</v>
      </c>
      <c r="H15" s="355">
        <f>SUM(H16:H17)</f>
        <v>0</v>
      </c>
      <c r="I15" s="355">
        <f>SUM(I16:I17)</f>
        <v>0</v>
      </c>
      <c r="J15" s="333" t="s">
        <v>123</v>
      </c>
    </row>
    <row r="16" spans="1:22" x14ac:dyDescent="0.2">
      <c r="A16" s="148"/>
      <c r="B16" s="148"/>
      <c r="C16" s="336"/>
      <c r="D16" s="320" t="s">
        <v>124</v>
      </c>
      <c r="E16" s="360"/>
      <c r="F16" s="337"/>
      <c r="G16" s="337"/>
      <c r="H16" s="330"/>
      <c r="I16" s="330"/>
      <c r="J16" s="337"/>
    </row>
    <row r="17" spans="1:10" x14ac:dyDescent="0.2">
      <c r="A17" s="148"/>
      <c r="B17" s="148"/>
      <c r="C17" s="336" t="s">
        <v>123</v>
      </c>
      <c r="D17" s="320" t="s">
        <v>124</v>
      </c>
      <c r="E17" s="356"/>
      <c r="F17" s="331"/>
      <c r="G17" s="331"/>
      <c r="H17" s="330"/>
      <c r="I17" s="330"/>
      <c r="J17" s="331"/>
    </row>
    <row r="18" spans="1:10" ht="25.5" x14ac:dyDescent="0.2">
      <c r="A18" s="153"/>
      <c r="B18" s="150"/>
      <c r="C18" s="357" t="s">
        <v>134</v>
      </c>
      <c r="D18" s="358" t="s">
        <v>113</v>
      </c>
      <c r="E18" s="359" t="s">
        <v>114</v>
      </c>
      <c r="F18" s="359" t="s">
        <v>115</v>
      </c>
      <c r="G18" s="359" t="s">
        <v>116</v>
      </c>
      <c r="H18" s="359" t="s">
        <v>130</v>
      </c>
      <c r="I18" s="359" t="s">
        <v>118</v>
      </c>
      <c r="J18" s="359" t="s">
        <v>135</v>
      </c>
    </row>
    <row r="19" spans="1:10" x14ac:dyDescent="0.2">
      <c r="A19" s="153"/>
      <c r="B19" s="150"/>
      <c r="C19" s="332" t="s">
        <v>136</v>
      </c>
      <c r="D19" s="333" t="s">
        <v>137</v>
      </c>
      <c r="E19" s="333" t="s">
        <v>123</v>
      </c>
      <c r="F19" s="333" t="s">
        <v>123</v>
      </c>
      <c r="G19" s="333" t="s">
        <v>123</v>
      </c>
      <c r="H19" s="355">
        <f>SUM(H20:H21)</f>
        <v>0</v>
      </c>
      <c r="I19" s="355">
        <f>SUM(I20:I21)</f>
        <v>0</v>
      </c>
      <c r="J19" s="333" t="s">
        <v>123</v>
      </c>
    </row>
    <row r="20" spans="1:10" x14ac:dyDescent="0.2">
      <c r="A20" s="153"/>
      <c r="B20" s="150"/>
      <c r="C20" s="336"/>
      <c r="D20" s="320" t="s">
        <v>124</v>
      </c>
      <c r="E20" s="360"/>
      <c r="F20" s="337"/>
      <c r="G20" s="337"/>
      <c r="H20" s="330"/>
      <c r="I20" s="330"/>
      <c r="J20" s="337"/>
    </row>
    <row r="21" spans="1:10" x14ac:dyDescent="0.2">
      <c r="A21" s="153"/>
      <c r="B21" s="150"/>
      <c r="C21" s="336" t="s">
        <v>123</v>
      </c>
      <c r="D21" s="320" t="s">
        <v>124</v>
      </c>
      <c r="E21" s="356"/>
      <c r="F21" s="331"/>
      <c r="G21" s="331"/>
      <c r="H21" s="330"/>
      <c r="I21" s="330"/>
      <c r="J21" s="331"/>
    </row>
    <row r="22" spans="1:10" x14ac:dyDescent="0.2">
      <c r="A22" s="154"/>
      <c r="B22" s="155"/>
      <c r="C22" s="151" t="s">
        <v>123</v>
      </c>
      <c r="D22" s="151" t="s">
        <v>123</v>
      </c>
      <c r="E22" s="151" t="s">
        <v>123</v>
      </c>
      <c r="F22" s="151" t="s">
        <v>123</v>
      </c>
      <c r="G22" s="151" t="s">
        <v>123</v>
      </c>
      <c r="H22" s="151" t="s">
        <v>123</v>
      </c>
      <c r="I22" s="151" t="s">
        <v>123</v>
      </c>
      <c r="J22" s="156" t="s">
        <v>123</v>
      </c>
    </row>
    <row r="23" spans="1:10" x14ac:dyDescent="0.2">
      <c r="A23" s="152"/>
      <c r="B23" s="152"/>
      <c r="C23" s="157" t="s">
        <v>4</v>
      </c>
      <c r="D23" s="158"/>
      <c r="E23" s="159" t="str">
        <f>'TITLE PAGE'!D9</f>
        <v>Severn Trent Water</v>
      </c>
      <c r="F23" s="151"/>
      <c r="G23" s="151"/>
      <c r="H23" s="151"/>
      <c r="I23" s="151"/>
      <c r="J23" s="160"/>
    </row>
    <row r="24" spans="1:10" x14ac:dyDescent="0.2">
      <c r="A24" s="152"/>
      <c r="B24" s="152"/>
      <c r="C24" s="161" t="s">
        <v>5</v>
      </c>
      <c r="D24" s="162"/>
      <c r="E24" s="163" t="str">
        <f>'TITLE PAGE'!D10</f>
        <v>Stafford</v>
      </c>
      <c r="F24" s="151"/>
      <c r="G24" s="151"/>
      <c r="H24" s="151"/>
      <c r="I24" s="151"/>
      <c r="J24" s="156"/>
    </row>
    <row r="25" spans="1:10" x14ac:dyDescent="0.2">
      <c r="A25" s="152"/>
      <c r="B25" s="152"/>
      <c r="C25" s="161" t="s">
        <v>6</v>
      </c>
      <c r="D25" s="164"/>
      <c r="E25" s="165">
        <f>'TITLE PAGE'!D11</f>
        <v>12</v>
      </c>
      <c r="F25" s="166"/>
      <c r="G25" s="166"/>
      <c r="H25" s="166"/>
      <c r="I25" s="166"/>
      <c r="J25" s="167"/>
    </row>
    <row r="26" spans="1:10" x14ac:dyDescent="0.2">
      <c r="A26" s="152"/>
      <c r="B26" s="152"/>
      <c r="C26" s="161" t="s">
        <v>7</v>
      </c>
      <c r="D26" s="162"/>
      <c r="E26" s="163" t="str">
        <f>'TITLE PAGE'!D12</f>
        <v>Dry Year Annual Average</v>
      </c>
      <c r="F26" s="151"/>
      <c r="G26" s="151"/>
      <c r="H26" s="151"/>
      <c r="I26" s="151"/>
      <c r="J26" s="167"/>
    </row>
    <row r="27" spans="1:10" x14ac:dyDescent="0.2">
      <c r="A27" s="152"/>
      <c r="B27" s="152"/>
      <c r="C27" s="168" t="s">
        <v>8</v>
      </c>
      <c r="D27" s="169"/>
      <c r="E27" s="170" t="str">
        <f>'TITLE PAGE'!D13</f>
        <v>No more than 3 in 100 Temporary Use Bans</v>
      </c>
      <c r="F27" s="151"/>
      <c r="G27" s="151"/>
      <c r="H27" s="151"/>
      <c r="I27" s="151"/>
      <c r="J27" s="171"/>
    </row>
    <row r="28" spans="1:10" x14ac:dyDescent="0.2">
      <c r="A28" s="172"/>
      <c r="B28" s="172"/>
      <c r="C28" s="173"/>
      <c r="D28" s="173"/>
      <c r="E28" s="173"/>
      <c r="F28" s="174"/>
      <c r="G28" s="173"/>
      <c r="H28" s="173"/>
      <c r="I28" s="173"/>
      <c r="J28" s="175"/>
    </row>
    <row r="29" spans="1:10" x14ac:dyDescent="0.2">
      <c r="A29" s="172"/>
      <c r="B29" s="172"/>
      <c r="C29" s="173"/>
      <c r="D29" s="173"/>
      <c r="E29" s="173"/>
      <c r="F29" s="174"/>
      <c r="G29" s="173"/>
      <c r="H29" s="173"/>
      <c r="I29" s="173"/>
      <c r="J29" s="175"/>
    </row>
    <row r="30" spans="1:10" ht="18" x14ac:dyDescent="0.25">
      <c r="A30" s="172"/>
      <c r="B30" s="172"/>
      <c r="C30" s="176"/>
      <c r="D30" s="173"/>
      <c r="E30" s="173"/>
      <c r="F30" s="174"/>
      <c r="G30" s="173"/>
      <c r="H30" s="173"/>
      <c r="I30" s="173"/>
      <c r="J30" s="175"/>
    </row>
  </sheetData>
  <sheetProtection selectLockedCells="1" selectUnlockedCells="1"/>
  <mergeCells count="6">
    <mergeCell ref="P1:S1"/>
    <mergeCell ref="T1:V1"/>
    <mergeCell ref="J9:J11"/>
    <mergeCell ref="I9:I10"/>
    <mergeCell ref="H9:H11"/>
    <mergeCell ref="L1:O1"/>
  </mergeCells>
  <dataValidations count="1">
    <dataValidation type="list" allowBlank="1" showInputMessage="1" showErrorMessage="1" sqref="J20:J21">
      <formula1>"Approved, Granted yet to be implemented, Other"</formula1>
    </dataValidation>
  </dataValidation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3"/>
  <sheetViews>
    <sheetView zoomScale="80" zoomScaleNormal="80" workbookViewId="0">
      <selection activeCell="D18" sqref="D18"/>
    </sheetView>
  </sheetViews>
  <sheetFormatPr defaultColWidth="8.88671875" defaultRowHeight="27" customHeight="1" x14ac:dyDescent="0.2"/>
  <cols>
    <col min="1" max="1" width="1.33203125" customWidth="1"/>
    <col min="2" max="2" width="7.88671875" customWidth="1"/>
    <col min="3" max="3" width="8.33203125" customWidth="1"/>
    <col min="4" max="4" width="32.109375" customWidth="1"/>
    <col min="5" max="5" width="21.33203125" customWidth="1"/>
    <col min="6" max="6" width="9.33203125" customWidth="1"/>
    <col min="7" max="7" width="8" bestFit="1" customWidth="1"/>
    <col min="8" max="8" width="12.6640625" customWidth="1"/>
    <col min="9" max="36" width="11.44140625" customWidth="1"/>
    <col min="38" max="39" width="9.88671875" style="715" bestFit="1" customWidth="1"/>
    <col min="40" max="43" width="8.88671875" style="715"/>
    <col min="44" max="44" width="13" style="715" bestFit="1" customWidth="1"/>
    <col min="45" max="46" width="8.88671875" style="715"/>
    <col min="239" max="239" width="1.33203125" customWidth="1"/>
    <col min="240" max="240" width="7.88671875" customWidth="1"/>
    <col min="241" max="241" width="8.33203125" customWidth="1"/>
    <col min="242" max="242" width="23.33203125" customWidth="1"/>
    <col min="243" max="243" width="21.33203125" customWidth="1"/>
    <col min="244" max="244" width="9.33203125" customWidth="1"/>
    <col min="245" max="245" width="8" bestFit="1" customWidth="1"/>
    <col min="246" max="246" width="15.88671875" customWidth="1"/>
    <col min="247" max="274" width="11.44140625" customWidth="1"/>
    <col min="495" max="495" width="1.33203125" customWidth="1"/>
    <col min="496" max="496" width="7.88671875" customWidth="1"/>
    <col min="497" max="497" width="8.33203125" customWidth="1"/>
    <col min="498" max="498" width="23.33203125" customWidth="1"/>
    <col min="499" max="499" width="21.33203125" customWidth="1"/>
    <col min="500" max="500" width="9.33203125" customWidth="1"/>
    <col min="501" max="501" width="8" bestFit="1" customWidth="1"/>
    <col min="502" max="502" width="15.88671875" customWidth="1"/>
    <col min="503" max="530" width="11.44140625" customWidth="1"/>
    <col min="751" max="751" width="1.33203125" customWidth="1"/>
    <col min="752" max="752" width="7.88671875" customWidth="1"/>
    <col min="753" max="753" width="8.33203125" customWidth="1"/>
    <col min="754" max="754" width="23.33203125" customWidth="1"/>
    <col min="755" max="755" width="21.33203125" customWidth="1"/>
    <col min="756" max="756" width="9.33203125" customWidth="1"/>
    <col min="757" max="757" width="8" bestFit="1" customWidth="1"/>
    <col min="758" max="758" width="15.88671875" customWidth="1"/>
    <col min="759" max="786" width="11.44140625" customWidth="1"/>
    <col min="1007" max="1007" width="1.33203125" customWidth="1"/>
    <col min="1008" max="1008" width="7.88671875" customWidth="1"/>
    <col min="1009" max="1009" width="8.33203125" customWidth="1"/>
    <col min="1010" max="1010" width="23.33203125" customWidth="1"/>
    <col min="1011" max="1011" width="21.33203125" customWidth="1"/>
    <col min="1012" max="1012" width="9.33203125" customWidth="1"/>
    <col min="1013" max="1013" width="8" bestFit="1" customWidth="1"/>
    <col min="1014" max="1014" width="15.88671875" customWidth="1"/>
    <col min="1015" max="1042" width="11.44140625" customWidth="1"/>
    <col min="1263" max="1263" width="1.33203125" customWidth="1"/>
    <col min="1264" max="1264" width="7.88671875" customWidth="1"/>
    <col min="1265" max="1265" width="8.33203125" customWidth="1"/>
    <col min="1266" max="1266" width="23.33203125" customWidth="1"/>
    <col min="1267" max="1267" width="21.33203125" customWidth="1"/>
    <col min="1268" max="1268" width="9.33203125" customWidth="1"/>
    <col min="1269" max="1269" width="8" bestFit="1" customWidth="1"/>
    <col min="1270" max="1270" width="15.88671875" customWidth="1"/>
    <col min="1271" max="1298" width="11.44140625" customWidth="1"/>
    <col min="1519" max="1519" width="1.33203125" customWidth="1"/>
    <col min="1520" max="1520" width="7.88671875" customWidth="1"/>
    <col min="1521" max="1521" width="8.33203125" customWidth="1"/>
    <col min="1522" max="1522" width="23.33203125" customWidth="1"/>
    <col min="1523" max="1523" width="21.33203125" customWidth="1"/>
    <col min="1524" max="1524" width="9.33203125" customWidth="1"/>
    <col min="1525" max="1525" width="8" bestFit="1" customWidth="1"/>
    <col min="1526" max="1526" width="15.88671875" customWidth="1"/>
    <col min="1527" max="1554" width="11.44140625" customWidth="1"/>
    <col min="1775" max="1775" width="1.33203125" customWidth="1"/>
    <col min="1776" max="1776" width="7.88671875" customWidth="1"/>
    <col min="1777" max="1777" width="8.33203125" customWidth="1"/>
    <col min="1778" max="1778" width="23.33203125" customWidth="1"/>
    <col min="1779" max="1779" width="21.33203125" customWidth="1"/>
    <col min="1780" max="1780" width="9.33203125" customWidth="1"/>
    <col min="1781" max="1781" width="8" bestFit="1" customWidth="1"/>
    <col min="1782" max="1782" width="15.88671875" customWidth="1"/>
    <col min="1783" max="1810" width="11.44140625" customWidth="1"/>
    <col min="2031" max="2031" width="1.33203125" customWidth="1"/>
    <col min="2032" max="2032" width="7.88671875" customWidth="1"/>
    <col min="2033" max="2033" width="8.33203125" customWidth="1"/>
    <col min="2034" max="2034" width="23.33203125" customWidth="1"/>
    <col min="2035" max="2035" width="21.33203125" customWidth="1"/>
    <col min="2036" max="2036" width="9.33203125" customWidth="1"/>
    <col min="2037" max="2037" width="8" bestFit="1" customWidth="1"/>
    <col min="2038" max="2038" width="15.88671875" customWidth="1"/>
    <col min="2039" max="2066" width="11.44140625" customWidth="1"/>
    <col min="2287" max="2287" width="1.33203125" customWidth="1"/>
    <col min="2288" max="2288" width="7.88671875" customWidth="1"/>
    <col min="2289" max="2289" width="8.33203125" customWidth="1"/>
    <col min="2290" max="2290" width="23.33203125" customWidth="1"/>
    <col min="2291" max="2291" width="21.33203125" customWidth="1"/>
    <col min="2292" max="2292" width="9.33203125" customWidth="1"/>
    <col min="2293" max="2293" width="8" bestFit="1" customWidth="1"/>
    <col min="2294" max="2294" width="15.88671875" customWidth="1"/>
    <col min="2295" max="2322" width="11.44140625" customWidth="1"/>
    <col min="2543" max="2543" width="1.33203125" customWidth="1"/>
    <col min="2544" max="2544" width="7.88671875" customWidth="1"/>
    <col min="2545" max="2545" width="8.33203125" customWidth="1"/>
    <col min="2546" max="2546" width="23.33203125" customWidth="1"/>
    <col min="2547" max="2547" width="21.33203125" customWidth="1"/>
    <col min="2548" max="2548" width="9.33203125" customWidth="1"/>
    <col min="2549" max="2549" width="8" bestFit="1" customWidth="1"/>
    <col min="2550" max="2550" width="15.88671875" customWidth="1"/>
    <col min="2551" max="2578" width="11.44140625" customWidth="1"/>
    <col min="2799" max="2799" width="1.33203125" customWidth="1"/>
    <col min="2800" max="2800" width="7.88671875" customWidth="1"/>
    <col min="2801" max="2801" width="8.33203125" customWidth="1"/>
    <col min="2802" max="2802" width="23.33203125" customWidth="1"/>
    <col min="2803" max="2803" width="21.33203125" customWidth="1"/>
    <col min="2804" max="2804" width="9.33203125" customWidth="1"/>
    <col min="2805" max="2805" width="8" bestFit="1" customWidth="1"/>
    <col min="2806" max="2806" width="15.88671875" customWidth="1"/>
    <col min="2807" max="2834" width="11.44140625" customWidth="1"/>
    <col min="3055" max="3055" width="1.33203125" customWidth="1"/>
    <col min="3056" max="3056" width="7.88671875" customWidth="1"/>
    <col min="3057" max="3057" width="8.33203125" customWidth="1"/>
    <col min="3058" max="3058" width="23.33203125" customWidth="1"/>
    <col min="3059" max="3059" width="21.33203125" customWidth="1"/>
    <col min="3060" max="3060" width="9.33203125" customWidth="1"/>
    <col min="3061" max="3061" width="8" bestFit="1" customWidth="1"/>
    <col min="3062" max="3062" width="15.88671875" customWidth="1"/>
    <col min="3063" max="3090" width="11.44140625" customWidth="1"/>
    <col min="3311" max="3311" width="1.33203125" customWidth="1"/>
    <col min="3312" max="3312" width="7.88671875" customWidth="1"/>
    <col min="3313" max="3313" width="8.33203125" customWidth="1"/>
    <col min="3314" max="3314" width="23.33203125" customWidth="1"/>
    <col min="3315" max="3315" width="21.33203125" customWidth="1"/>
    <col min="3316" max="3316" width="9.33203125" customWidth="1"/>
    <col min="3317" max="3317" width="8" bestFit="1" customWidth="1"/>
    <col min="3318" max="3318" width="15.88671875" customWidth="1"/>
    <col min="3319" max="3346" width="11.44140625" customWidth="1"/>
    <col min="3567" max="3567" width="1.33203125" customWidth="1"/>
    <col min="3568" max="3568" width="7.88671875" customWidth="1"/>
    <col min="3569" max="3569" width="8.33203125" customWidth="1"/>
    <col min="3570" max="3570" width="23.33203125" customWidth="1"/>
    <col min="3571" max="3571" width="21.33203125" customWidth="1"/>
    <col min="3572" max="3572" width="9.33203125" customWidth="1"/>
    <col min="3573" max="3573" width="8" bestFit="1" customWidth="1"/>
    <col min="3574" max="3574" width="15.88671875" customWidth="1"/>
    <col min="3575" max="3602" width="11.44140625" customWidth="1"/>
    <col min="3823" max="3823" width="1.33203125" customWidth="1"/>
    <col min="3824" max="3824" width="7.88671875" customWidth="1"/>
    <col min="3825" max="3825" width="8.33203125" customWidth="1"/>
    <col min="3826" max="3826" width="23.33203125" customWidth="1"/>
    <col min="3827" max="3827" width="21.33203125" customWidth="1"/>
    <col min="3828" max="3828" width="9.33203125" customWidth="1"/>
    <col min="3829" max="3829" width="8" bestFit="1" customWidth="1"/>
    <col min="3830" max="3830" width="15.88671875" customWidth="1"/>
    <col min="3831" max="3858" width="11.44140625" customWidth="1"/>
    <col min="4079" max="4079" width="1.33203125" customWidth="1"/>
    <col min="4080" max="4080" width="7.88671875" customWidth="1"/>
    <col min="4081" max="4081" width="8.33203125" customWidth="1"/>
    <col min="4082" max="4082" width="23.33203125" customWidth="1"/>
    <col min="4083" max="4083" width="21.33203125" customWidth="1"/>
    <col min="4084" max="4084" width="9.33203125" customWidth="1"/>
    <col min="4085" max="4085" width="8" bestFit="1" customWidth="1"/>
    <col min="4086" max="4086" width="15.88671875" customWidth="1"/>
    <col min="4087" max="4114" width="11.44140625" customWidth="1"/>
    <col min="4335" max="4335" width="1.33203125" customWidth="1"/>
    <col min="4336" max="4336" width="7.88671875" customWidth="1"/>
    <col min="4337" max="4337" width="8.33203125" customWidth="1"/>
    <col min="4338" max="4338" width="23.33203125" customWidth="1"/>
    <col min="4339" max="4339" width="21.33203125" customWidth="1"/>
    <col min="4340" max="4340" width="9.33203125" customWidth="1"/>
    <col min="4341" max="4341" width="8" bestFit="1" customWidth="1"/>
    <col min="4342" max="4342" width="15.88671875" customWidth="1"/>
    <col min="4343" max="4370" width="11.44140625" customWidth="1"/>
    <col min="4591" max="4591" width="1.33203125" customWidth="1"/>
    <col min="4592" max="4592" width="7.88671875" customWidth="1"/>
    <col min="4593" max="4593" width="8.33203125" customWidth="1"/>
    <col min="4594" max="4594" width="23.33203125" customWidth="1"/>
    <col min="4595" max="4595" width="21.33203125" customWidth="1"/>
    <col min="4596" max="4596" width="9.33203125" customWidth="1"/>
    <col min="4597" max="4597" width="8" bestFit="1" customWidth="1"/>
    <col min="4598" max="4598" width="15.88671875" customWidth="1"/>
    <col min="4599" max="4626" width="11.44140625" customWidth="1"/>
    <col min="4847" max="4847" width="1.33203125" customWidth="1"/>
    <col min="4848" max="4848" width="7.88671875" customWidth="1"/>
    <col min="4849" max="4849" width="8.33203125" customWidth="1"/>
    <col min="4850" max="4850" width="23.33203125" customWidth="1"/>
    <col min="4851" max="4851" width="21.33203125" customWidth="1"/>
    <col min="4852" max="4852" width="9.33203125" customWidth="1"/>
    <col min="4853" max="4853" width="8" bestFit="1" customWidth="1"/>
    <col min="4854" max="4854" width="15.88671875" customWidth="1"/>
    <col min="4855" max="4882" width="11.44140625" customWidth="1"/>
    <col min="5103" max="5103" width="1.33203125" customWidth="1"/>
    <col min="5104" max="5104" width="7.88671875" customWidth="1"/>
    <col min="5105" max="5105" width="8.33203125" customWidth="1"/>
    <col min="5106" max="5106" width="23.33203125" customWidth="1"/>
    <col min="5107" max="5107" width="21.33203125" customWidth="1"/>
    <col min="5108" max="5108" width="9.33203125" customWidth="1"/>
    <col min="5109" max="5109" width="8" bestFit="1" customWidth="1"/>
    <col min="5110" max="5110" width="15.88671875" customWidth="1"/>
    <col min="5111" max="5138" width="11.44140625" customWidth="1"/>
    <col min="5359" max="5359" width="1.33203125" customWidth="1"/>
    <col min="5360" max="5360" width="7.88671875" customWidth="1"/>
    <col min="5361" max="5361" width="8.33203125" customWidth="1"/>
    <col min="5362" max="5362" width="23.33203125" customWidth="1"/>
    <col min="5363" max="5363" width="21.33203125" customWidth="1"/>
    <col min="5364" max="5364" width="9.33203125" customWidth="1"/>
    <col min="5365" max="5365" width="8" bestFit="1" customWidth="1"/>
    <col min="5366" max="5366" width="15.88671875" customWidth="1"/>
    <col min="5367" max="5394" width="11.44140625" customWidth="1"/>
    <col min="5615" max="5615" width="1.33203125" customWidth="1"/>
    <col min="5616" max="5616" width="7.88671875" customWidth="1"/>
    <col min="5617" max="5617" width="8.33203125" customWidth="1"/>
    <col min="5618" max="5618" width="23.33203125" customWidth="1"/>
    <col min="5619" max="5619" width="21.33203125" customWidth="1"/>
    <col min="5620" max="5620" width="9.33203125" customWidth="1"/>
    <col min="5621" max="5621" width="8" bestFit="1" customWidth="1"/>
    <col min="5622" max="5622" width="15.88671875" customWidth="1"/>
    <col min="5623" max="5650" width="11.44140625" customWidth="1"/>
    <col min="5871" max="5871" width="1.33203125" customWidth="1"/>
    <col min="5872" max="5872" width="7.88671875" customWidth="1"/>
    <col min="5873" max="5873" width="8.33203125" customWidth="1"/>
    <col min="5874" max="5874" width="23.33203125" customWidth="1"/>
    <col min="5875" max="5875" width="21.33203125" customWidth="1"/>
    <col min="5876" max="5876" width="9.33203125" customWidth="1"/>
    <col min="5877" max="5877" width="8" bestFit="1" customWidth="1"/>
    <col min="5878" max="5878" width="15.88671875" customWidth="1"/>
    <col min="5879" max="5906" width="11.44140625" customWidth="1"/>
    <col min="6127" max="6127" width="1.33203125" customWidth="1"/>
    <col min="6128" max="6128" width="7.88671875" customWidth="1"/>
    <col min="6129" max="6129" width="8.33203125" customWidth="1"/>
    <col min="6130" max="6130" width="23.33203125" customWidth="1"/>
    <col min="6131" max="6131" width="21.33203125" customWidth="1"/>
    <col min="6132" max="6132" width="9.33203125" customWidth="1"/>
    <col min="6133" max="6133" width="8" bestFit="1" customWidth="1"/>
    <col min="6134" max="6134" width="15.88671875" customWidth="1"/>
    <col min="6135" max="6162" width="11.44140625" customWidth="1"/>
    <col min="6383" max="6383" width="1.33203125" customWidth="1"/>
    <col min="6384" max="6384" width="7.88671875" customWidth="1"/>
    <col min="6385" max="6385" width="8.33203125" customWidth="1"/>
    <col min="6386" max="6386" width="23.33203125" customWidth="1"/>
    <col min="6387" max="6387" width="21.33203125" customWidth="1"/>
    <col min="6388" max="6388" width="9.33203125" customWidth="1"/>
    <col min="6389" max="6389" width="8" bestFit="1" customWidth="1"/>
    <col min="6390" max="6390" width="15.88671875" customWidth="1"/>
    <col min="6391" max="6418" width="11.44140625" customWidth="1"/>
    <col min="6639" max="6639" width="1.33203125" customWidth="1"/>
    <col min="6640" max="6640" width="7.88671875" customWidth="1"/>
    <col min="6641" max="6641" width="8.33203125" customWidth="1"/>
    <col min="6642" max="6642" width="23.33203125" customWidth="1"/>
    <col min="6643" max="6643" width="21.33203125" customWidth="1"/>
    <col min="6644" max="6644" width="9.33203125" customWidth="1"/>
    <col min="6645" max="6645" width="8" bestFit="1" customWidth="1"/>
    <col min="6646" max="6646" width="15.88671875" customWidth="1"/>
    <col min="6647" max="6674" width="11.44140625" customWidth="1"/>
    <col min="6895" max="6895" width="1.33203125" customWidth="1"/>
    <col min="6896" max="6896" width="7.88671875" customWidth="1"/>
    <col min="6897" max="6897" width="8.33203125" customWidth="1"/>
    <col min="6898" max="6898" width="23.33203125" customWidth="1"/>
    <col min="6899" max="6899" width="21.33203125" customWidth="1"/>
    <col min="6900" max="6900" width="9.33203125" customWidth="1"/>
    <col min="6901" max="6901" width="8" bestFit="1" customWidth="1"/>
    <col min="6902" max="6902" width="15.88671875" customWidth="1"/>
    <col min="6903" max="6930" width="11.44140625" customWidth="1"/>
    <col min="7151" max="7151" width="1.33203125" customWidth="1"/>
    <col min="7152" max="7152" width="7.88671875" customWidth="1"/>
    <col min="7153" max="7153" width="8.33203125" customWidth="1"/>
    <col min="7154" max="7154" width="23.33203125" customWidth="1"/>
    <col min="7155" max="7155" width="21.33203125" customWidth="1"/>
    <col min="7156" max="7156" width="9.33203125" customWidth="1"/>
    <col min="7157" max="7157" width="8" bestFit="1" customWidth="1"/>
    <col min="7158" max="7158" width="15.88671875" customWidth="1"/>
    <col min="7159" max="7186" width="11.44140625" customWidth="1"/>
    <col min="7407" max="7407" width="1.33203125" customWidth="1"/>
    <col min="7408" max="7408" width="7.88671875" customWidth="1"/>
    <col min="7409" max="7409" width="8.33203125" customWidth="1"/>
    <col min="7410" max="7410" width="23.33203125" customWidth="1"/>
    <col min="7411" max="7411" width="21.33203125" customWidth="1"/>
    <col min="7412" max="7412" width="9.33203125" customWidth="1"/>
    <col min="7413" max="7413" width="8" bestFit="1" customWidth="1"/>
    <col min="7414" max="7414" width="15.88671875" customWidth="1"/>
    <col min="7415" max="7442" width="11.44140625" customWidth="1"/>
    <col min="7663" max="7663" width="1.33203125" customWidth="1"/>
    <col min="7664" max="7664" width="7.88671875" customWidth="1"/>
    <col min="7665" max="7665" width="8.33203125" customWidth="1"/>
    <col min="7666" max="7666" width="23.33203125" customWidth="1"/>
    <col min="7667" max="7667" width="21.33203125" customWidth="1"/>
    <col min="7668" max="7668" width="9.33203125" customWidth="1"/>
    <col min="7669" max="7669" width="8" bestFit="1" customWidth="1"/>
    <col min="7670" max="7670" width="15.88671875" customWidth="1"/>
    <col min="7671" max="7698" width="11.44140625" customWidth="1"/>
    <col min="7919" max="7919" width="1.33203125" customWidth="1"/>
    <col min="7920" max="7920" width="7.88671875" customWidth="1"/>
    <col min="7921" max="7921" width="8.33203125" customWidth="1"/>
    <col min="7922" max="7922" width="23.33203125" customWidth="1"/>
    <col min="7923" max="7923" width="21.33203125" customWidth="1"/>
    <col min="7924" max="7924" width="9.33203125" customWidth="1"/>
    <col min="7925" max="7925" width="8" bestFit="1" customWidth="1"/>
    <col min="7926" max="7926" width="15.88671875" customWidth="1"/>
    <col min="7927" max="7954" width="11.44140625" customWidth="1"/>
    <col min="8175" max="8175" width="1.33203125" customWidth="1"/>
    <col min="8176" max="8176" width="7.88671875" customWidth="1"/>
    <col min="8177" max="8177" width="8.33203125" customWidth="1"/>
    <col min="8178" max="8178" width="23.33203125" customWidth="1"/>
    <col min="8179" max="8179" width="21.33203125" customWidth="1"/>
    <col min="8180" max="8180" width="9.33203125" customWidth="1"/>
    <col min="8181" max="8181" width="8" bestFit="1" customWidth="1"/>
    <col min="8182" max="8182" width="15.88671875" customWidth="1"/>
    <col min="8183" max="8210" width="11.44140625" customWidth="1"/>
    <col min="8431" max="8431" width="1.33203125" customWidth="1"/>
    <col min="8432" max="8432" width="7.88671875" customWidth="1"/>
    <col min="8433" max="8433" width="8.33203125" customWidth="1"/>
    <col min="8434" max="8434" width="23.33203125" customWidth="1"/>
    <col min="8435" max="8435" width="21.33203125" customWidth="1"/>
    <col min="8436" max="8436" width="9.33203125" customWidth="1"/>
    <col min="8437" max="8437" width="8" bestFit="1" customWidth="1"/>
    <col min="8438" max="8438" width="15.88671875" customWidth="1"/>
    <col min="8439" max="8466" width="11.44140625" customWidth="1"/>
    <col min="8687" max="8687" width="1.33203125" customWidth="1"/>
    <col min="8688" max="8688" width="7.88671875" customWidth="1"/>
    <col min="8689" max="8689" width="8.33203125" customWidth="1"/>
    <col min="8690" max="8690" width="23.33203125" customWidth="1"/>
    <col min="8691" max="8691" width="21.33203125" customWidth="1"/>
    <col min="8692" max="8692" width="9.33203125" customWidth="1"/>
    <col min="8693" max="8693" width="8" bestFit="1" customWidth="1"/>
    <col min="8694" max="8694" width="15.88671875" customWidth="1"/>
    <col min="8695" max="8722" width="11.44140625" customWidth="1"/>
    <col min="8943" max="8943" width="1.33203125" customWidth="1"/>
    <col min="8944" max="8944" width="7.88671875" customWidth="1"/>
    <col min="8945" max="8945" width="8.33203125" customWidth="1"/>
    <col min="8946" max="8946" width="23.33203125" customWidth="1"/>
    <col min="8947" max="8947" width="21.33203125" customWidth="1"/>
    <col min="8948" max="8948" width="9.33203125" customWidth="1"/>
    <col min="8949" max="8949" width="8" bestFit="1" customWidth="1"/>
    <col min="8950" max="8950" width="15.88671875" customWidth="1"/>
    <col min="8951" max="8978" width="11.44140625" customWidth="1"/>
    <col min="9199" max="9199" width="1.33203125" customWidth="1"/>
    <col min="9200" max="9200" width="7.88671875" customWidth="1"/>
    <col min="9201" max="9201" width="8.33203125" customWidth="1"/>
    <col min="9202" max="9202" width="23.33203125" customWidth="1"/>
    <col min="9203" max="9203" width="21.33203125" customWidth="1"/>
    <col min="9204" max="9204" width="9.33203125" customWidth="1"/>
    <col min="9205" max="9205" width="8" bestFit="1" customWidth="1"/>
    <col min="9206" max="9206" width="15.88671875" customWidth="1"/>
    <col min="9207" max="9234" width="11.44140625" customWidth="1"/>
    <col min="9455" max="9455" width="1.33203125" customWidth="1"/>
    <col min="9456" max="9456" width="7.88671875" customWidth="1"/>
    <col min="9457" max="9457" width="8.33203125" customWidth="1"/>
    <col min="9458" max="9458" width="23.33203125" customWidth="1"/>
    <col min="9459" max="9459" width="21.33203125" customWidth="1"/>
    <col min="9460" max="9460" width="9.33203125" customWidth="1"/>
    <col min="9461" max="9461" width="8" bestFit="1" customWidth="1"/>
    <col min="9462" max="9462" width="15.88671875" customWidth="1"/>
    <col min="9463" max="9490" width="11.44140625" customWidth="1"/>
    <col min="9711" max="9711" width="1.33203125" customWidth="1"/>
    <col min="9712" max="9712" width="7.88671875" customWidth="1"/>
    <col min="9713" max="9713" width="8.33203125" customWidth="1"/>
    <col min="9714" max="9714" width="23.33203125" customWidth="1"/>
    <col min="9715" max="9715" width="21.33203125" customWidth="1"/>
    <col min="9716" max="9716" width="9.33203125" customWidth="1"/>
    <col min="9717" max="9717" width="8" bestFit="1" customWidth="1"/>
    <col min="9718" max="9718" width="15.88671875" customWidth="1"/>
    <col min="9719" max="9746" width="11.44140625" customWidth="1"/>
    <col min="9967" max="9967" width="1.33203125" customWidth="1"/>
    <col min="9968" max="9968" width="7.88671875" customWidth="1"/>
    <col min="9969" max="9969" width="8.33203125" customWidth="1"/>
    <col min="9970" max="9970" width="23.33203125" customWidth="1"/>
    <col min="9971" max="9971" width="21.33203125" customWidth="1"/>
    <col min="9972" max="9972" width="9.33203125" customWidth="1"/>
    <col min="9973" max="9973" width="8" bestFit="1" customWidth="1"/>
    <col min="9974" max="9974" width="15.88671875" customWidth="1"/>
    <col min="9975" max="10002" width="11.44140625" customWidth="1"/>
    <col min="10223" max="10223" width="1.33203125" customWidth="1"/>
    <col min="10224" max="10224" width="7.88671875" customWidth="1"/>
    <col min="10225" max="10225" width="8.33203125" customWidth="1"/>
    <col min="10226" max="10226" width="23.33203125" customWidth="1"/>
    <col min="10227" max="10227" width="21.33203125" customWidth="1"/>
    <col min="10228" max="10228" width="9.33203125" customWidth="1"/>
    <col min="10229" max="10229" width="8" bestFit="1" customWidth="1"/>
    <col min="10230" max="10230" width="15.88671875" customWidth="1"/>
    <col min="10231" max="10258" width="11.44140625" customWidth="1"/>
    <col min="10479" max="10479" width="1.33203125" customWidth="1"/>
    <col min="10480" max="10480" width="7.88671875" customWidth="1"/>
    <col min="10481" max="10481" width="8.33203125" customWidth="1"/>
    <col min="10482" max="10482" width="23.33203125" customWidth="1"/>
    <col min="10483" max="10483" width="21.33203125" customWidth="1"/>
    <col min="10484" max="10484" width="9.33203125" customWidth="1"/>
    <col min="10485" max="10485" width="8" bestFit="1" customWidth="1"/>
    <col min="10486" max="10486" width="15.88671875" customWidth="1"/>
    <col min="10487" max="10514" width="11.44140625" customWidth="1"/>
    <col min="10735" max="10735" width="1.33203125" customWidth="1"/>
    <col min="10736" max="10736" width="7.88671875" customWidth="1"/>
    <col min="10737" max="10737" width="8.33203125" customWidth="1"/>
    <col min="10738" max="10738" width="23.33203125" customWidth="1"/>
    <col min="10739" max="10739" width="21.33203125" customWidth="1"/>
    <col min="10740" max="10740" width="9.33203125" customWidth="1"/>
    <col min="10741" max="10741" width="8" bestFit="1" customWidth="1"/>
    <col min="10742" max="10742" width="15.88671875" customWidth="1"/>
    <col min="10743" max="10770" width="11.44140625" customWidth="1"/>
    <col min="10991" max="10991" width="1.33203125" customWidth="1"/>
    <col min="10992" max="10992" width="7.88671875" customWidth="1"/>
    <col min="10993" max="10993" width="8.33203125" customWidth="1"/>
    <col min="10994" max="10994" width="23.33203125" customWidth="1"/>
    <col min="10995" max="10995" width="21.33203125" customWidth="1"/>
    <col min="10996" max="10996" width="9.33203125" customWidth="1"/>
    <col min="10997" max="10997" width="8" bestFit="1" customWidth="1"/>
    <col min="10998" max="10998" width="15.88671875" customWidth="1"/>
    <col min="10999" max="11026" width="11.44140625" customWidth="1"/>
    <col min="11247" max="11247" width="1.33203125" customWidth="1"/>
    <col min="11248" max="11248" width="7.88671875" customWidth="1"/>
    <col min="11249" max="11249" width="8.33203125" customWidth="1"/>
    <col min="11250" max="11250" width="23.33203125" customWidth="1"/>
    <col min="11251" max="11251" width="21.33203125" customWidth="1"/>
    <col min="11252" max="11252" width="9.33203125" customWidth="1"/>
    <col min="11253" max="11253" width="8" bestFit="1" customWidth="1"/>
    <col min="11254" max="11254" width="15.88671875" customWidth="1"/>
    <col min="11255" max="11282" width="11.44140625" customWidth="1"/>
    <col min="11503" max="11503" width="1.33203125" customWidth="1"/>
    <col min="11504" max="11504" width="7.88671875" customWidth="1"/>
    <col min="11505" max="11505" width="8.33203125" customWidth="1"/>
    <col min="11506" max="11506" width="23.33203125" customWidth="1"/>
    <col min="11507" max="11507" width="21.33203125" customWidth="1"/>
    <col min="11508" max="11508" width="9.33203125" customWidth="1"/>
    <col min="11509" max="11509" width="8" bestFit="1" customWidth="1"/>
    <col min="11510" max="11510" width="15.88671875" customWidth="1"/>
    <col min="11511" max="11538" width="11.44140625" customWidth="1"/>
    <col min="11759" max="11759" width="1.33203125" customWidth="1"/>
    <col min="11760" max="11760" width="7.88671875" customWidth="1"/>
    <col min="11761" max="11761" width="8.33203125" customWidth="1"/>
    <col min="11762" max="11762" width="23.33203125" customWidth="1"/>
    <col min="11763" max="11763" width="21.33203125" customWidth="1"/>
    <col min="11764" max="11764" width="9.33203125" customWidth="1"/>
    <col min="11765" max="11765" width="8" bestFit="1" customWidth="1"/>
    <col min="11766" max="11766" width="15.88671875" customWidth="1"/>
    <col min="11767" max="11794" width="11.44140625" customWidth="1"/>
    <col min="12015" max="12015" width="1.33203125" customWidth="1"/>
    <col min="12016" max="12016" width="7.88671875" customWidth="1"/>
    <col min="12017" max="12017" width="8.33203125" customWidth="1"/>
    <col min="12018" max="12018" width="23.33203125" customWidth="1"/>
    <col min="12019" max="12019" width="21.33203125" customWidth="1"/>
    <col min="12020" max="12020" width="9.33203125" customWidth="1"/>
    <col min="12021" max="12021" width="8" bestFit="1" customWidth="1"/>
    <col min="12022" max="12022" width="15.88671875" customWidth="1"/>
    <col min="12023" max="12050" width="11.44140625" customWidth="1"/>
    <col min="12271" max="12271" width="1.33203125" customWidth="1"/>
    <col min="12272" max="12272" width="7.88671875" customWidth="1"/>
    <col min="12273" max="12273" width="8.33203125" customWidth="1"/>
    <col min="12274" max="12274" width="23.33203125" customWidth="1"/>
    <col min="12275" max="12275" width="21.33203125" customWidth="1"/>
    <col min="12276" max="12276" width="9.33203125" customWidth="1"/>
    <col min="12277" max="12277" width="8" bestFit="1" customWidth="1"/>
    <col min="12278" max="12278" width="15.88671875" customWidth="1"/>
    <col min="12279" max="12306" width="11.44140625" customWidth="1"/>
    <col min="12527" max="12527" width="1.33203125" customWidth="1"/>
    <col min="12528" max="12528" width="7.88671875" customWidth="1"/>
    <col min="12529" max="12529" width="8.33203125" customWidth="1"/>
    <col min="12530" max="12530" width="23.33203125" customWidth="1"/>
    <col min="12531" max="12531" width="21.33203125" customWidth="1"/>
    <col min="12532" max="12532" width="9.33203125" customWidth="1"/>
    <col min="12533" max="12533" width="8" bestFit="1" customWidth="1"/>
    <col min="12534" max="12534" width="15.88671875" customWidth="1"/>
    <col min="12535" max="12562" width="11.44140625" customWidth="1"/>
    <col min="12783" max="12783" width="1.33203125" customWidth="1"/>
    <col min="12784" max="12784" width="7.88671875" customWidth="1"/>
    <col min="12785" max="12785" width="8.33203125" customWidth="1"/>
    <col min="12786" max="12786" width="23.33203125" customWidth="1"/>
    <col min="12787" max="12787" width="21.33203125" customWidth="1"/>
    <col min="12788" max="12788" width="9.33203125" customWidth="1"/>
    <col min="12789" max="12789" width="8" bestFit="1" customWidth="1"/>
    <col min="12790" max="12790" width="15.88671875" customWidth="1"/>
    <col min="12791" max="12818" width="11.44140625" customWidth="1"/>
    <col min="13039" max="13039" width="1.33203125" customWidth="1"/>
    <col min="13040" max="13040" width="7.88671875" customWidth="1"/>
    <col min="13041" max="13041" width="8.33203125" customWidth="1"/>
    <col min="13042" max="13042" width="23.33203125" customWidth="1"/>
    <col min="13043" max="13043" width="21.33203125" customWidth="1"/>
    <col min="13044" max="13044" width="9.33203125" customWidth="1"/>
    <col min="13045" max="13045" width="8" bestFit="1" customWidth="1"/>
    <col min="13046" max="13046" width="15.88671875" customWidth="1"/>
    <col min="13047" max="13074" width="11.44140625" customWidth="1"/>
    <col min="13295" max="13295" width="1.33203125" customWidth="1"/>
    <col min="13296" max="13296" width="7.88671875" customWidth="1"/>
    <col min="13297" max="13297" width="8.33203125" customWidth="1"/>
    <col min="13298" max="13298" width="23.33203125" customWidth="1"/>
    <col min="13299" max="13299" width="21.33203125" customWidth="1"/>
    <col min="13300" max="13300" width="9.33203125" customWidth="1"/>
    <col min="13301" max="13301" width="8" bestFit="1" customWidth="1"/>
    <col min="13302" max="13302" width="15.88671875" customWidth="1"/>
    <col min="13303" max="13330" width="11.44140625" customWidth="1"/>
    <col min="13551" max="13551" width="1.33203125" customWidth="1"/>
    <col min="13552" max="13552" width="7.88671875" customWidth="1"/>
    <col min="13553" max="13553" width="8.33203125" customWidth="1"/>
    <col min="13554" max="13554" width="23.33203125" customWidth="1"/>
    <col min="13555" max="13555" width="21.33203125" customWidth="1"/>
    <col min="13556" max="13556" width="9.33203125" customWidth="1"/>
    <col min="13557" max="13557" width="8" bestFit="1" customWidth="1"/>
    <col min="13558" max="13558" width="15.88671875" customWidth="1"/>
    <col min="13559" max="13586" width="11.44140625" customWidth="1"/>
    <col min="13807" max="13807" width="1.33203125" customWidth="1"/>
    <col min="13808" max="13808" width="7.88671875" customWidth="1"/>
    <col min="13809" max="13809" width="8.33203125" customWidth="1"/>
    <col min="13810" max="13810" width="23.33203125" customWidth="1"/>
    <col min="13811" max="13811" width="21.33203125" customWidth="1"/>
    <col min="13812" max="13812" width="9.33203125" customWidth="1"/>
    <col min="13813" max="13813" width="8" bestFit="1" customWidth="1"/>
    <col min="13814" max="13814" width="15.88671875" customWidth="1"/>
    <col min="13815" max="13842" width="11.44140625" customWidth="1"/>
    <col min="14063" max="14063" width="1.33203125" customWidth="1"/>
    <col min="14064" max="14064" width="7.88671875" customWidth="1"/>
    <col min="14065" max="14065" width="8.33203125" customWidth="1"/>
    <col min="14066" max="14066" width="23.33203125" customWidth="1"/>
    <col min="14067" max="14067" width="21.33203125" customWidth="1"/>
    <col min="14068" max="14068" width="9.33203125" customWidth="1"/>
    <col min="14069" max="14069" width="8" bestFit="1" customWidth="1"/>
    <col min="14070" max="14070" width="15.88671875" customWidth="1"/>
    <col min="14071" max="14098" width="11.44140625" customWidth="1"/>
    <col min="14319" max="14319" width="1.33203125" customWidth="1"/>
    <col min="14320" max="14320" width="7.88671875" customWidth="1"/>
    <col min="14321" max="14321" width="8.33203125" customWidth="1"/>
    <col min="14322" max="14322" width="23.33203125" customWidth="1"/>
    <col min="14323" max="14323" width="21.33203125" customWidth="1"/>
    <col min="14324" max="14324" width="9.33203125" customWidth="1"/>
    <col min="14325" max="14325" width="8" bestFit="1" customWidth="1"/>
    <col min="14326" max="14326" width="15.88671875" customWidth="1"/>
    <col min="14327" max="14354" width="11.44140625" customWidth="1"/>
    <col min="14575" max="14575" width="1.33203125" customWidth="1"/>
    <col min="14576" max="14576" width="7.88671875" customWidth="1"/>
    <col min="14577" max="14577" width="8.33203125" customWidth="1"/>
    <col min="14578" max="14578" width="23.33203125" customWidth="1"/>
    <col min="14579" max="14579" width="21.33203125" customWidth="1"/>
    <col min="14580" max="14580" width="9.33203125" customWidth="1"/>
    <col min="14581" max="14581" width="8" bestFit="1" customWidth="1"/>
    <col min="14582" max="14582" width="15.88671875" customWidth="1"/>
    <col min="14583" max="14610" width="11.44140625" customWidth="1"/>
    <col min="14831" max="14831" width="1.33203125" customWidth="1"/>
    <col min="14832" max="14832" width="7.88671875" customWidth="1"/>
    <col min="14833" max="14833" width="8.33203125" customWidth="1"/>
    <col min="14834" max="14834" width="23.33203125" customWidth="1"/>
    <col min="14835" max="14835" width="21.33203125" customWidth="1"/>
    <col min="14836" max="14836" width="9.33203125" customWidth="1"/>
    <col min="14837" max="14837" width="8" bestFit="1" customWidth="1"/>
    <col min="14838" max="14838" width="15.88671875" customWidth="1"/>
    <col min="14839" max="14866" width="11.44140625" customWidth="1"/>
    <col min="15087" max="15087" width="1.33203125" customWidth="1"/>
    <col min="15088" max="15088" width="7.88671875" customWidth="1"/>
    <col min="15089" max="15089" width="8.33203125" customWidth="1"/>
    <col min="15090" max="15090" width="23.33203125" customWidth="1"/>
    <col min="15091" max="15091" width="21.33203125" customWidth="1"/>
    <col min="15092" max="15092" width="9.33203125" customWidth="1"/>
    <col min="15093" max="15093" width="8" bestFit="1" customWidth="1"/>
    <col min="15094" max="15094" width="15.88671875" customWidth="1"/>
    <col min="15095" max="15122" width="11.44140625" customWidth="1"/>
    <col min="15343" max="15343" width="1.33203125" customWidth="1"/>
    <col min="15344" max="15344" width="7.88671875" customWidth="1"/>
    <col min="15345" max="15345" width="8.33203125" customWidth="1"/>
    <col min="15346" max="15346" width="23.33203125" customWidth="1"/>
    <col min="15347" max="15347" width="21.33203125" customWidth="1"/>
    <col min="15348" max="15348" width="9.33203125" customWidth="1"/>
    <col min="15349" max="15349" width="8" bestFit="1" customWidth="1"/>
    <col min="15350" max="15350" width="15.88671875" customWidth="1"/>
    <col min="15351" max="15378" width="11.44140625" customWidth="1"/>
    <col min="15599" max="15599" width="1.33203125" customWidth="1"/>
    <col min="15600" max="15600" width="7.88671875" customWidth="1"/>
    <col min="15601" max="15601" width="8.33203125" customWidth="1"/>
    <col min="15602" max="15602" width="23.33203125" customWidth="1"/>
    <col min="15603" max="15603" width="21.33203125" customWidth="1"/>
    <col min="15604" max="15604" width="9.33203125" customWidth="1"/>
    <col min="15605" max="15605" width="8" bestFit="1" customWidth="1"/>
    <col min="15606" max="15606" width="15.88671875" customWidth="1"/>
    <col min="15607" max="15634" width="11.44140625" customWidth="1"/>
    <col min="15855" max="15855" width="1.33203125" customWidth="1"/>
    <col min="15856" max="15856" width="7.88671875" customWidth="1"/>
    <col min="15857" max="15857" width="8.33203125" customWidth="1"/>
    <col min="15858" max="15858" width="23.33203125" customWidth="1"/>
    <col min="15859" max="15859" width="21.33203125" customWidth="1"/>
    <col min="15860" max="15860" width="9.33203125" customWidth="1"/>
    <col min="15861" max="15861" width="8" bestFit="1" customWidth="1"/>
    <col min="15862" max="15862" width="15.88671875" customWidth="1"/>
    <col min="15863" max="15890" width="11.44140625" customWidth="1"/>
    <col min="16111" max="16111" width="1.33203125" customWidth="1"/>
    <col min="16112" max="16112" width="7.88671875" customWidth="1"/>
    <col min="16113" max="16113" width="8.33203125" customWidth="1"/>
    <col min="16114" max="16114" width="23.33203125" customWidth="1"/>
    <col min="16115" max="16115" width="21.33203125" customWidth="1"/>
    <col min="16116" max="16116" width="9.33203125" customWidth="1"/>
    <col min="16117" max="16117" width="8" bestFit="1" customWidth="1"/>
    <col min="16118" max="16118" width="15.88671875" customWidth="1"/>
    <col min="16119" max="16146" width="11.44140625" customWidth="1"/>
  </cols>
  <sheetData>
    <row r="1" spans="1:45" ht="27" customHeight="1" thickBot="1" x14ac:dyDescent="0.3">
      <c r="A1" s="135"/>
      <c r="B1" s="178"/>
      <c r="C1" s="179" t="s">
        <v>138</v>
      </c>
      <c r="D1" s="180"/>
      <c r="E1" s="181"/>
      <c r="F1" s="182"/>
      <c r="G1" s="182"/>
      <c r="H1" s="183"/>
      <c r="I1" s="935"/>
      <c r="J1" s="936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Q1" s="942"/>
      <c r="AR1" s="942"/>
      <c r="AS1" s="942"/>
    </row>
    <row r="2" spans="1:45" ht="27" customHeight="1" thickBot="1" x14ac:dyDescent="0.3">
      <c r="A2" s="187"/>
      <c r="B2" s="188"/>
      <c r="C2" s="275" t="s">
        <v>112</v>
      </c>
      <c r="D2" s="189" t="s">
        <v>139</v>
      </c>
      <c r="E2" s="804" t="s">
        <v>113</v>
      </c>
      <c r="F2" s="189" t="s">
        <v>140</v>
      </c>
      <c r="G2" s="189" t="s">
        <v>141</v>
      </c>
      <c r="H2" s="211" t="str">
        <f>'TITLE PAGE'!D14</f>
        <v>2016-17</v>
      </c>
      <c r="I2" s="277" t="str">
        <f>'WRZ summary'!E3</f>
        <v>For info 2017-18</v>
      </c>
      <c r="J2" s="277" t="str">
        <f>'WRZ summary'!F3</f>
        <v>For info 2018-19</v>
      </c>
      <c r="K2" s="277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651"/>
      <c r="AM2" s="651"/>
      <c r="AN2" s="651"/>
      <c r="AO2" s="651"/>
      <c r="AQ2" s="753"/>
      <c r="AR2" s="753"/>
      <c r="AS2" s="753"/>
    </row>
    <row r="3" spans="1:45" ht="27" customHeight="1" x14ac:dyDescent="0.2">
      <c r="A3" s="190"/>
      <c r="B3" s="805"/>
      <c r="C3" s="768" t="s">
        <v>142</v>
      </c>
      <c r="D3" s="806" t="s">
        <v>143</v>
      </c>
      <c r="E3" s="659" t="s">
        <v>124</v>
      </c>
      <c r="F3" s="660" t="s">
        <v>75</v>
      </c>
      <c r="G3" s="660">
        <v>2</v>
      </c>
      <c r="H3" s="688">
        <v>23</v>
      </c>
      <c r="I3" s="324">
        <v>23</v>
      </c>
      <c r="J3" s="324">
        <v>23</v>
      </c>
      <c r="K3" s="324">
        <v>23</v>
      </c>
      <c r="L3" s="460">
        <v>23</v>
      </c>
      <c r="M3" s="460">
        <v>23</v>
      </c>
      <c r="N3" s="460">
        <v>23</v>
      </c>
      <c r="O3" s="460">
        <v>23</v>
      </c>
      <c r="P3" s="460">
        <v>23</v>
      </c>
      <c r="Q3" s="460">
        <v>23</v>
      </c>
      <c r="R3" s="460">
        <v>23</v>
      </c>
      <c r="S3" s="460">
        <v>23</v>
      </c>
      <c r="T3" s="460">
        <v>23</v>
      </c>
      <c r="U3" s="460">
        <v>23</v>
      </c>
      <c r="V3" s="460">
        <v>23</v>
      </c>
      <c r="W3" s="460">
        <v>23</v>
      </c>
      <c r="X3" s="460">
        <v>23</v>
      </c>
      <c r="Y3" s="460">
        <v>23</v>
      </c>
      <c r="Z3" s="460">
        <v>23</v>
      </c>
      <c r="AA3" s="460">
        <v>23</v>
      </c>
      <c r="AB3" s="460">
        <v>23</v>
      </c>
      <c r="AC3" s="460">
        <v>23</v>
      </c>
      <c r="AD3" s="460">
        <v>23</v>
      </c>
      <c r="AE3" s="460">
        <v>23</v>
      </c>
      <c r="AF3" s="460">
        <v>23</v>
      </c>
      <c r="AG3" s="460">
        <v>23</v>
      </c>
      <c r="AH3" s="460">
        <v>23</v>
      </c>
      <c r="AI3" s="460">
        <v>23</v>
      </c>
      <c r="AJ3" s="461">
        <v>23</v>
      </c>
      <c r="AL3" s="754"/>
      <c r="AO3" s="755"/>
      <c r="AR3" s="754"/>
    </row>
    <row r="4" spans="1:45" ht="27" customHeight="1" x14ac:dyDescent="0.2">
      <c r="A4" s="191"/>
      <c r="B4" s="937" t="s">
        <v>144</v>
      </c>
      <c r="C4" s="807" t="s">
        <v>145</v>
      </c>
      <c r="D4" s="808" t="s">
        <v>146</v>
      </c>
      <c r="E4" s="809" t="s">
        <v>147</v>
      </c>
      <c r="F4" s="669" t="s">
        <v>75</v>
      </c>
      <c r="G4" s="669">
        <v>2</v>
      </c>
      <c r="H4" s="655">
        <f t="shared" ref="H4:AJ4" si="0">SUM(H5:H6)</f>
        <v>0</v>
      </c>
      <c r="I4" s="323">
        <f t="shared" si="0"/>
        <v>0</v>
      </c>
      <c r="J4" s="323">
        <f t="shared" si="0"/>
        <v>0</v>
      </c>
      <c r="K4" s="323">
        <f t="shared" si="0"/>
        <v>0</v>
      </c>
      <c r="L4" s="458">
        <f t="shared" si="0"/>
        <v>0</v>
      </c>
      <c r="M4" s="458">
        <f t="shared" si="0"/>
        <v>0</v>
      </c>
      <c r="N4" s="458">
        <f t="shared" si="0"/>
        <v>0</v>
      </c>
      <c r="O4" s="458">
        <f t="shared" si="0"/>
        <v>0</v>
      </c>
      <c r="P4" s="458">
        <f t="shared" si="0"/>
        <v>0</v>
      </c>
      <c r="Q4" s="458">
        <f t="shared" si="0"/>
        <v>0</v>
      </c>
      <c r="R4" s="458">
        <f t="shared" si="0"/>
        <v>0</v>
      </c>
      <c r="S4" s="458">
        <f t="shared" si="0"/>
        <v>0</v>
      </c>
      <c r="T4" s="458">
        <f t="shared" si="0"/>
        <v>0</v>
      </c>
      <c r="U4" s="458">
        <f t="shared" si="0"/>
        <v>0</v>
      </c>
      <c r="V4" s="458">
        <f t="shared" si="0"/>
        <v>0</v>
      </c>
      <c r="W4" s="458">
        <f t="shared" si="0"/>
        <v>0</v>
      </c>
      <c r="X4" s="458">
        <f t="shared" si="0"/>
        <v>0</v>
      </c>
      <c r="Y4" s="458">
        <f t="shared" si="0"/>
        <v>0</v>
      </c>
      <c r="Z4" s="458">
        <f t="shared" si="0"/>
        <v>0</v>
      </c>
      <c r="AA4" s="458">
        <f t="shared" si="0"/>
        <v>0</v>
      </c>
      <c r="AB4" s="458">
        <f t="shared" si="0"/>
        <v>0</v>
      </c>
      <c r="AC4" s="458">
        <f t="shared" si="0"/>
        <v>0</v>
      </c>
      <c r="AD4" s="458">
        <f t="shared" si="0"/>
        <v>0</v>
      </c>
      <c r="AE4" s="458">
        <f t="shared" si="0"/>
        <v>0</v>
      </c>
      <c r="AF4" s="458">
        <f t="shared" si="0"/>
        <v>0</v>
      </c>
      <c r="AG4" s="458">
        <f t="shared" si="0"/>
        <v>0</v>
      </c>
      <c r="AH4" s="458">
        <f t="shared" si="0"/>
        <v>0</v>
      </c>
      <c r="AI4" s="458">
        <f t="shared" si="0"/>
        <v>0</v>
      </c>
      <c r="AJ4" s="670">
        <f t="shared" si="0"/>
        <v>0</v>
      </c>
      <c r="AL4" s="754"/>
      <c r="AO4" s="755"/>
      <c r="AR4" s="754"/>
    </row>
    <row r="5" spans="1:45" ht="27" customHeight="1" x14ac:dyDescent="0.2">
      <c r="A5" s="192"/>
      <c r="B5" s="937"/>
      <c r="C5" s="765" t="s">
        <v>148</v>
      </c>
      <c r="D5" s="810" t="s">
        <v>149</v>
      </c>
      <c r="E5" s="661" t="s">
        <v>124</v>
      </c>
      <c r="F5" s="662" t="s">
        <v>75</v>
      </c>
      <c r="G5" s="662">
        <v>2</v>
      </c>
      <c r="H5" s="655">
        <v>0</v>
      </c>
      <c r="I5" s="323">
        <v>0</v>
      </c>
      <c r="J5" s="323">
        <v>0</v>
      </c>
      <c r="K5" s="323">
        <v>0</v>
      </c>
      <c r="L5" s="454">
        <v>0</v>
      </c>
      <c r="M5" s="454">
        <v>0</v>
      </c>
      <c r="N5" s="454">
        <v>0</v>
      </c>
      <c r="O5" s="454">
        <v>0</v>
      </c>
      <c r="P5" s="454">
        <v>0</v>
      </c>
      <c r="Q5" s="454">
        <v>0</v>
      </c>
      <c r="R5" s="454">
        <v>0</v>
      </c>
      <c r="S5" s="454">
        <v>0</v>
      </c>
      <c r="T5" s="454">
        <v>0</v>
      </c>
      <c r="U5" s="454">
        <v>0</v>
      </c>
      <c r="V5" s="454">
        <v>0</v>
      </c>
      <c r="W5" s="454">
        <v>0</v>
      </c>
      <c r="X5" s="454">
        <v>0</v>
      </c>
      <c r="Y5" s="454">
        <v>0</v>
      </c>
      <c r="Z5" s="454">
        <v>0</v>
      </c>
      <c r="AA5" s="454">
        <v>0</v>
      </c>
      <c r="AB5" s="454">
        <v>0</v>
      </c>
      <c r="AC5" s="454">
        <v>0</v>
      </c>
      <c r="AD5" s="454">
        <v>0</v>
      </c>
      <c r="AE5" s="454">
        <v>0</v>
      </c>
      <c r="AF5" s="454">
        <v>0</v>
      </c>
      <c r="AG5" s="454">
        <v>0</v>
      </c>
      <c r="AH5" s="454">
        <v>0</v>
      </c>
      <c r="AI5" s="454">
        <v>0</v>
      </c>
      <c r="AJ5" s="462">
        <v>0</v>
      </c>
    </row>
    <row r="6" spans="1:45" ht="15" x14ac:dyDescent="0.2">
      <c r="A6" s="193"/>
      <c r="B6" s="937"/>
      <c r="C6" s="765" t="s">
        <v>123</v>
      </c>
      <c r="D6" s="811"/>
      <c r="E6" s="811" t="s">
        <v>123</v>
      </c>
      <c r="F6" s="811" t="s">
        <v>123</v>
      </c>
      <c r="G6" s="811">
        <v>2</v>
      </c>
      <c r="H6" s="655"/>
      <c r="I6" s="323" t="s">
        <v>123</v>
      </c>
      <c r="J6" s="323" t="s">
        <v>123</v>
      </c>
      <c r="K6" s="323" t="s">
        <v>123</v>
      </c>
      <c r="L6" s="454"/>
      <c r="M6" s="454" t="s">
        <v>123</v>
      </c>
      <c r="N6" s="454" t="s">
        <v>123</v>
      </c>
      <c r="O6" s="454" t="s">
        <v>123</v>
      </c>
      <c r="P6" s="454" t="s">
        <v>123</v>
      </c>
      <c r="Q6" s="454" t="s">
        <v>123</v>
      </c>
      <c r="R6" s="454" t="s">
        <v>123</v>
      </c>
      <c r="S6" s="454" t="s">
        <v>123</v>
      </c>
      <c r="T6" s="454" t="s">
        <v>123</v>
      </c>
      <c r="U6" s="454" t="s">
        <v>123</v>
      </c>
      <c r="V6" s="454" t="s">
        <v>123</v>
      </c>
      <c r="W6" s="454" t="s">
        <v>123</v>
      </c>
      <c r="X6" s="454" t="s">
        <v>123</v>
      </c>
      <c r="Y6" s="454" t="s">
        <v>123</v>
      </c>
      <c r="Z6" s="454" t="s">
        <v>123</v>
      </c>
      <c r="AA6" s="454" t="s">
        <v>123</v>
      </c>
      <c r="AB6" s="454" t="s">
        <v>123</v>
      </c>
      <c r="AC6" s="454" t="s">
        <v>123</v>
      </c>
      <c r="AD6" s="454" t="s">
        <v>123</v>
      </c>
      <c r="AE6" s="454" t="s">
        <v>123</v>
      </c>
      <c r="AF6" s="454" t="s">
        <v>123</v>
      </c>
      <c r="AG6" s="454" t="s">
        <v>123</v>
      </c>
      <c r="AH6" s="454" t="s">
        <v>123</v>
      </c>
      <c r="AI6" s="454" t="s">
        <v>123</v>
      </c>
      <c r="AJ6" s="462" t="s">
        <v>123</v>
      </c>
    </row>
    <row r="7" spans="1:45" ht="27" customHeight="1" x14ac:dyDescent="0.2">
      <c r="A7" s="191"/>
      <c r="B7" s="937"/>
      <c r="C7" s="807" t="s">
        <v>150</v>
      </c>
      <c r="D7" s="808" t="s">
        <v>151</v>
      </c>
      <c r="E7" s="809" t="s">
        <v>152</v>
      </c>
      <c r="F7" s="669" t="s">
        <v>75</v>
      </c>
      <c r="G7" s="669">
        <v>2</v>
      </c>
      <c r="H7" s="655">
        <f t="shared" ref="H7:J7" si="1">SUM(H8:H9)</f>
        <v>1.4</v>
      </c>
      <c r="I7" s="323">
        <f t="shared" si="1"/>
        <v>1.4</v>
      </c>
      <c r="J7" s="323">
        <f t="shared" si="1"/>
        <v>1.4</v>
      </c>
      <c r="K7" s="323">
        <f>SUM(K8:K9)</f>
        <v>1.4</v>
      </c>
      <c r="L7" s="458">
        <f t="shared" ref="L7:AJ7" si="2">SUM(L8:L9)</f>
        <v>1.4</v>
      </c>
      <c r="M7" s="458">
        <f t="shared" si="2"/>
        <v>1.4</v>
      </c>
      <c r="N7" s="458">
        <f t="shared" si="2"/>
        <v>1.4</v>
      </c>
      <c r="O7" s="458">
        <f t="shared" si="2"/>
        <v>1.4</v>
      </c>
      <c r="P7" s="458">
        <f t="shared" si="2"/>
        <v>1.4</v>
      </c>
      <c r="Q7" s="458">
        <f t="shared" si="2"/>
        <v>1.4</v>
      </c>
      <c r="R7" s="458">
        <f t="shared" si="2"/>
        <v>1.4</v>
      </c>
      <c r="S7" s="458">
        <f t="shared" si="2"/>
        <v>1.4</v>
      </c>
      <c r="T7" s="458">
        <f t="shared" si="2"/>
        <v>1.4</v>
      </c>
      <c r="U7" s="458">
        <f t="shared" si="2"/>
        <v>1.4</v>
      </c>
      <c r="V7" s="458">
        <f t="shared" si="2"/>
        <v>1.4</v>
      </c>
      <c r="W7" s="458">
        <f t="shared" si="2"/>
        <v>1.4</v>
      </c>
      <c r="X7" s="458">
        <f t="shared" si="2"/>
        <v>1.4</v>
      </c>
      <c r="Y7" s="458">
        <f t="shared" si="2"/>
        <v>1.4</v>
      </c>
      <c r="Z7" s="458">
        <f t="shared" si="2"/>
        <v>1.4</v>
      </c>
      <c r="AA7" s="458">
        <f t="shared" si="2"/>
        <v>1.4</v>
      </c>
      <c r="AB7" s="458">
        <f t="shared" si="2"/>
        <v>1.4</v>
      </c>
      <c r="AC7" s="458">
        <f t="shared" si="2"/>
        <v>1.4</v>
      </c>
      <c r="AD7" s="458">
        <f t="shared" si="2"/>
        <v>1.4</v>
      </c>
      <c r="AE7" s="458">
        <f t="shared" si="2"/>
        <v>1.4</v>
      </c>
      <c r="AF7" s="458">
        <f t="shared" si="2"/>
        <v>1.4</v>
      </c>
      <c r="AG7" s="458">
        <f t="shared" si="2"/>
        <v>1.4</v>
      </c>
      <c r="AH7" s="458">
        <f t="shared" si="2"/>
        <v>1.4</v>
      </c>
      <c r="AI7" s="458">
        <f t="shared" si="2"/>
        <v>1.4</v>
      </c>
      <c r="AJ7" s="670">
        <f t="shared" si="2"/>
        <v>1.4</v>
      </c>
      <c r="AL7" s="754"/>
      <c r="AO7" s="755"/>
      <c r="AR7" s="754"/>
    </row>
    <row r="8" spans="1:45" ht="25.5" x14ac:dyDescent="0.2">
      <c r="A8" s="192"/>
      <c r="B8" s="937"/>
      <c r="C8" s="765" t="s">
        <v>153</v>
      </c>
      <c r="D8" s="810" t="s">
        <v>788</v>
      </c>
      <c r="E8" s="661" t="s">
        <v>124</v>
      </c>
      <c r="F8" s="662" t="s">
        <v>75</v>
      </c>
      <c r="G8" s="662">
        <v>2</v>
      </c>
      <c r="H8" s="655">
        <v>1.4</v>
      </c>
      <c r="I8" s="323">
        <v>1.4</v>
      </c>
      <c r="J8" s="323">
        <v>1.4</v>
      </c>
      <c r="K8" s="323">
        <v>1.4</v>
      </c>
      <c r="L8" s="454">
        <v>1.4</v>
      </c>
      <c r="M8" s="454">
        <v>1.4</v>
      </c>
      <c r="N8" s="454">
        <v>1.4</v>
      </c>
      <c r="O8" s="454">
        <v>1.4</v>
      </c>
      <c r="P8" s="454">
        <v>1.4</v>
      </c>
      <c r="Q8" s="454">
        <v>1.4</v>
      </c>
      <c r="R8" s="454">
        <v>1.4</v>
      </c>
      <c r="S8" s="454">
        <v>1.4</v>
      </c>
      <c r="T8" s="454">
        <v>1.4</v>
      </c>
      <c r="U8" s="454">
        <v>1.4</v>
      </c>
      <c r="V8" s="454">
        <v>1.4</v>
      </c>
      <c r="W8" s="454">
        <v>1.4</v>
      </c>
      <c r="X8" s="454">
        <v>1.4</v>
      </c>
      <c r="Y8" s="454">
        <v>1.4</v>
      </c>
      <c r="Z8" s="454">
        <v>1.4</v>
      </c>
      <c r="AA8" s="454">
        <v>1.4</v>
      </c>
      <c r="AB8" s="454">
        <v>1.4</v>
      </c>
      <c r="AC8" s="454">
        <v>1.4</v>
      </c>
      <c r="AD8" s="454">
        <v>1.4</v>
      </c>
      <c r="AE8" s="454">
        <v>1.4</v>
      </c>
      <c r="AF8" s="454">
        <v>1.4</v>
      </c>
      <c r="AG8" s="454">
        <v>1.4</v>
      </c>
      <c r="AH8" s="454">
        <v>1.4</v>
      </c>
      <c r="AI8" s="454">
        <v>1.4</v>
      </c>
      <c r="AJ8" s="462">
        <v>1.4</v>
      </c>
    </row>
    <row r="9" spans="1:45" ht="27" customHeight="1" x14ac:dyDescent="0.2">
      <c r="A9" s="194"/>
      <c r="B9" s="937"/>
      <c r="C9" s="770" t="s">
        <v>123</v>
      </c>
      <c r="D9" s="811" t="s">
        <v>123</v>
      </c>
      <c r="E9" s="811" t="s">
        <v>123</v>
      </c>
      <c r="F9" s="811" t="s">
        <v>123</v>
      </c>
      <c r="G9" s="811">
        <v>2</v>
      </c>
      <c r="H9" s="655" t="s">
        <v>123</v>
      </c>
      <c r="I9" s="323" t="s">
        <v>123</v>
      </c>
      <c r="J9" s="323" t="s">
        <v>123</v>
      </c>
      <c r="K9" s="323" t="s">
        <v>123</v>
      </c>
      <c r="L9" s="454" t="s">
        <v>123</v>
      </c>
      <c r="M9" s="454" t="s">
        <v>123</v>
      </c>
      <c r="N9" s="454" t="s">
        <v>123</v>
      </c>
      <c r="O9" s="454" t="s">
        <v>123</v>
      </c>
      <c r="P9" s="454" t="s">
        <v>123</v>
      </c>
      <c r="Q9" s="454" t="s">
        <v>123</v>
      </c>
      <c r="R9" s="454" t="s">
        <v>123</v>
      </c>
      <c r="S9" s="454" t="s">
        <v>123</v>
      </c>
      <c r="T9" s="454" t="s">
        <v>123</v>
      </c>
      <c r="U9" s="454" t="s">
        <v>123</v>
      </c>
      <c r="V9" s="454" t="s">
        <v>123</v>
      </c>
      <c r="W9" s="454" t="s">
        <v>123</v>
      </c>
      <c r="X9" s="454" t="s">
        <v>123</v>
      </c>
      <c r="Y9" s="454" t="s">
        <v>123</v>
      </c>
      <c r="Z9" s="454" t="s">
        <v>123</v>
      </c>
      <c r="AA9" s="454" t="s">
        <v>123</v>
      </c>
      <c r="AB9" s="454" t="s">
        <v>123</v>
      </c>
      <c r="AC9" s="454" t="s">
        <v>123</v>
      </c>
      <c r="AD9" s="454" t="s">
        <v>123</v>
      </c>
      <c r="AE9" s="454" t="s">
        <v>123</v>
      </c>
      <c r="AF9" s="454" t="s">
        <v>123</v>
      </c>
      <c r="AG9" s="454" t="s">
        <v>123</v>
      </c>
      <c r="AH9" s="454" t="s">
        <v>123</v>
      </c>
      <c r="AI9" s="454" t="s">
        <v>123</v>
      </c>
      <c r="AJ9" s="462" t="s">
        <v>123</v>
      </c>
    </row>
    <row r="10" spans="1:45" ht="27" customHeight="1" x14ac:dyDescent="0.2">
      <c r="A10" s="191"/>
      <c r="B10" s="937"/>
      <c r="C10" s="807" t="s">
        <v>154</v>
      </c>
      <c r="D10" s="668" t="s">
        <v>155</v>
      </c>
      <c r="E10" s="809" t="s">
        <v>156</v>
      </c>
      <c r="F10" s="669" t="s">
        <v>75</v>
      </c>
      <c r="G10" s="669">
        <v>2</v>
      </c>
      <c r="H10" s="655">
        <f>SUM(H11:H13)</f>
        <v>0</v>
      </c>
      <c r="I10" s="323">
        <f t="shared" ref="I10:AJ10" si="3">SUM(I11:I13)</f>
        <v>0</v>
      </c>
      <c r="J10" s="323">
        <f t="shared" si="3"/>
        <v>0</v>
      </c>
      <c r="K10" s="323">
        <f t="shared" si="3"/>
        <v>0</v>
      </c>
      <c r="L10" s="458">
        <f t="shared" si="3"/>
        <v>0</v>
      </c>
      <c r="M10" s="458">
        <f t="shared" si="3"/>
        <v>0</v>
      </c>
      <c r="N10" s="458">
        <f t="shared" si="3"/>
        <v>0</v>
      </c>
      <c r="O10" s="458">
        <f t="shared" si="3"/>
        <v>0</v>
      </c>
      <c r="P10" s="458">
        <f t="shared" si="3"/>
        <v>0</v>
      </c>
      <c r="Q10" s="458">
        <f t="shared" si="3"/>
        <v>0</v>
      </c>
      <c r="R10" s="458">
        <f t="shared" si="3"/>
        <v>0</v>
      </c>
      <c r="S10" s="458">
        <f t="shared" si="3"/>
        <v>0</v>
      </c>
      <c r="T10" s="458">
        <f t="shared" si="3"/>
        <v>0</v>
      </c>
      <c r="U10" s="458">
        <f t="shared" si="3"/>
        <v>0</v>
      </c>
      <c r="V10" s="458">
        <f t="shared" si="3"/>
        <v>0</v>
      </c>
      <c r="W10" s="458">
        <f t="shared" si="3"/>
        <v>0</v>
      </c>
      <c r="X10" s="458">
        <f t="shared" si="3"/>
        <v>0</v>
      </c>
      <c r="Y10" s="458">
        <f t="shared" si="3"/>
        <v>0</v>
      </c>
      <c r="Z10" s="458">
        <f t="shared" si="3"/>
        <v>0</v>
      </c>
      <c r="AA10" s="458">
        <f t="shared" si="3"/>
        <v>0</v>
      </c>
      <c r="AB10" s="458">
        <f t="shared" si="3"/>
        <v>0</v>
      </c>
      <c r="AC10" s="458">
        <f t="shared" si="3"/>
        <v>0</v>
      </c>
      <c r="AD10" s="458">
        <f t="shared" si="3"/>
        <v>0</v>
      </c>
      <c r="AE10" s="458">
        <f t="shared" si="3"/>
        <v>0</v>
      </c>
      <c r="AF10" s="458">
        <f t="shared" si="3"/>
        <v>0</v>
      </c>
      <c r="AG10" s="458">
        <f t="shared" si="3"/>
        <v>0</v>
      </c>
      <c r="AH10" s="458">
        <f t="shared" si="3"/>
        <v>0</v>
      </c>
      <c r="AI10" s="458">
        <f t="shared" si="3"/>
        <v>0</v>
      </c>
      <c r="AJ10" s="670">
        <f t="shared" si="3"/>
        <v>0</v>
      </c>
      <c r="AL10" s="754"/>
      <c r="AO10" s="755"/>
      <c r="AR10" s="754"/>
    </row>
    <row r="11" spans="1:45" ht="27" customHeight="1" x14ac:dyDescent="0.2">
      <c r="A11" s="194"/>
      <c r="B11" s="937"/>
      <c r="C11" s="770" t="s">
        <v>157</v>
      </c>
      <c r="D11" s="812" t="s">
        <v>819</v>
      </c>
      <c r="E11" s="661" t="s">
        <v>124</v>
      </c>
      <c r="F11" s="662" t="s">
        <v>75</v>
      </c>
      <c r="G11" s="662">
        <v>2</v>
      </c>
      <c r="H11" s="655">
        <v>0</v>
      </c>
      <c r="I11" s="323">
        <v>0</v>
      </c>
      <c r="J11" s="323">
        <v>0</v>
      </c>
      <c r="K11" s="323">
        <v>0</v>
      </c>
      <c r="L11" s="454">
        <v>0</v>
      </c>
      <c r="M11" s="454">
        <v>0</v>
      </c>
      <c r="N11" s="454">
        <v>0</v>
      </c>
      <c r="O11" s="454">
        <v>0</v>
      </c>
      <c r="P11" s="454">
        <v>0</v>
      </c>
      <c r="Q11" s="454">
        <v>0</v>
      </c>
      <c r="R11" s="454">
        <v>0</v>
      </c>
      <c r="S11" s="454">
        <v>0</v>
      </c>
      <c r="T11" s="454">
        <v>0</v>
      </c>
      <c r="U11" s="454">
        <v>0</v>
      </c>
      <c r="V11" s="454">
        <v>0</v>
      </c>
      <c r="W11" s="454">
        <v>0</v>
      </c>
      <c r="X11" s="454">
        <v>0</v>
      </c>
      <c r="Y11" s="454">
        <v>0</v>
      </c>
      <c r="Z11" s="454">
        <v>0</v>
      </c>
      <c r="AA11" s="454">
        <v>0</v>
      </c>
      <c r="AB11" s="454">
        <v>0</v>
      </c>
      <c r="AC11" s="454">
        <v>0</v>
      </c>
      <c r="AD11" s="454">
        <v>0</v>
      </c>
      <c r="AE11" s="454">
        <v>0</v>
      </c>
      <c r="AF11" s="454">
        <v>0</v>
      </c>
      <c r="AG11" s="454">
        <v>0</v>
      </c>
      <c r="AH11" s="454">
        <v>0</v>
      </c>
      <c r="AI11" s="454">
        <v>0</v>
      </c>
      <c r="AJ11" s="462">
        <v>0</v>
      </c>
    </row>
    <row r="12" spans="1:45" ht="27" customHeight="1" x14ac:dyDescent="0.2">
      <c r="A12" s="192"/>
      <c r="B12" s="937"/>
      <c r="C12" s="765" t="s">
        <v>158</v>
      </c>
      <c r="D12" s="389" t="s">
        <v>159</v>
      </c>
      <c r="E12" s="661" t="s">
        <v>124</v>
      </c>
      <c r="F12" s="662" t="s">
        <v>75</v>
      </c>
      <c r="G12" s="662">
        <v>2</v>
      </c>
      <c r="H12" s="655">
        <v>0</v>
      </c>
      <c r="I12" s="323">
        <v>0</v>
      </c>
      <c r="J12" s="323">
        <v>0</v>
      </c>
      <c r="K12" s="323">
        <v>0</v>
      </c>
      <c r="L12" s="454">
        <v>0</v>
      </c>
      <c r="M12" s="454">
        <v>0</v>
      </c>
      <c r="N12" s="454">
        <v>0</v>
      </c>
      <c r="O12" s="454">
        <v>0</v>
      </c>
      <c r="P12" s="454">
        <v>0</v>
      </c>
      <c r="Q12" s="454">
        <v>0</v>
      </c>
      <c r="R12" s="454">
        <v>0</v>
      </c>
      <c r="S12" s="454">
        <v>0</v>
      </c>
      <c r="T12" s="454">
        <v>0</v>
      </c>
      <c r="U12" s="454">
        <v>0</v>
      </c>
      <c r="V12" s="454">
        <v>0</v>
      </c>
      <c r="W12" s="454">
        <v>0</v>
      </c>
      <c r="X12" s="454">
        <v>0</v>
      </c>
      <c r="Y12" s="454">
        <v>0</v>
      </c>
      <c r="Z12" s="454">
        <v>0</v>
      </c>
      <c r="AA12" s="454">
        <v>0</v>
      </c>
      <c r="AB12" s="454">
        <v>0</v>
      </c>
      <c r="AC12" s="454">
        <v>0</v>
      </c>
      <c r="AD12" s="454">
        <v>0</v>
      </c>
      <c r="AE12" s="454">
        <v>0</v>
      </c>
      <c r="AF12" s="454">
        <v>0</v>
      </c>
      <c r="AG12" s="454">
        <v>0</v>
      </c>
      <c r="AH12" s="454">
        <v>0</v>
      </c>
      <c r="AI12" s="454">
        <v>0</v>
      </c>
      <c r="AJ12" s="462">
        <v>0</v>
      </c>
    </row>
    <row r="13" spans="1:45" ht="15" x14ac:dyDescent="0.2">
      <c r="A13" s="193"/>
      <c r="B13" s="937"/>
      <c r="C13" s="765" t="s">
        <v>123</v>
      </c>
      <c r="D13" s="325"/>
      <c r="E13" s="661" t="s">
        <v>123</v>
      </c>
      <c r="F13" s="811" t="s">
        <v>123</v>
      </c>
      <c r="G13" s="811">
        <v>2</v>
      </c>
      <c r="H13" s="655" t="s">
        <v>123</v>
      </c>
      <c r="I13" s="323" t="s">
        <v>123</v>
      </c>
      <c r="J13" s="323" t="s">
        <v>123</v>
      </c>
      <c r="K13" s="323" t="s">
        <v>123</v>
      </c>
      <c r="L13" s="454" t="s">
        <v>123</v>
      </c>
      <c r="M13" s="454" t="s">
        <v>123</v>
      </c>
      <c r="N13" s="454" t="s">
        <v>123</v>
      </c>
      <c r="O13" s="454" t="s">
        <v>123</v>
      </c>
      <c r="P13" s="454" t="s">
        <v>123</v>
      </c>
      <c r="Q13" s="454" t="s">
        <v>123</v>
      </c>
      <c r="R13" s="454" t="s">
        <v>123</v>
      </c>
      <c r="S13" s="454" t="s">
        <v>123</v>
      </c>
      <c r="T13" s="454" t="s">
        <v>123</v>
      </c>
      <c r="U13" s="454" t="s">
        <v>123</v>
      </c>
      <c r="V13" s="454" t="s">
        <v>123</v>
      </c>
      <c r="W13" s="454" t="s">
        <v>123</v>
      </c>
      <c r="X13" s="454" t="s">
        <v>123</v>
      </c>
      <c r="Y13" s="454" t="s">
        <v>123</v>
      </c>
      <c r="Z13" s="454" t="s">
        <v>123</v>
      </c>
      <c r="AA13" s="454" t="s">
        <v>123</v>
      </c>
      <c r="AB13" s="454" t="s">
        <v>123</v>
      </c>
      <c r="AC13" s="454" t="s">
        <v>123</v>
      </c>
      <c r="AD13" s="454" t="s">
        <v>123</v>
      </c>
      <c r="AE13" s="454" t="s">
        <v>123</v>
      </c>
      <c r="AF13" s="454" t="s">
        <v>123</v>
      </c>
      <c r="AG13" s="454" t="s">
        <v>123</v>
      </c>
      <c r="AH13" s="454" t="s">
        <v>123</v>
      </c>
      <c r="AI13" s="454" t="s">
        <v>123</v>
      </c>
      <c r="AJ13" s="462" t="s">
        <v>123</v>
      </c>
    </row>
    <row r="14" spans="1:45" ht="27" customHeight="1" x14ac:dyDescent="0.2">
      <c r="A14" s="152"/>
      <c r="B14" s="937"/>
      <c r="C14" s="667" t="s">
        <v>160</v>
      </c>
      <c r="D14" s="808" t="s">
        <v>161</v>
      </c>
      <c r="E14" s="809" t="s">
        <v>162</v>
      </c>
      <c r="F14" s="669" t="s">
        <v>75</v>
      </c>
      <c r="G14" s="669">
        <v>2</v>
      </c>
      <c r="H14" s="655">
        <f>SUM(H15:H16)</f>
        <v>0</v>
      </c>
      <c r="I14" s="323">
        <f t="shared" ref="I14:AJ14" si="4">SUM(I15:I16)</f>
        <v>0</v>
      </c>
      <c r="J14" s="323">
        <f t="shared" si="4"/>
        <v>0</v>
      </c>
      <c r="K14" s="323">
        <f t="shared" si="4"/>
        <v>0</v>
      </c>
      <c r="L14" s="458">
        <f t="shared" si="4"/>
        <v>0</v>
      </c>
      <c r="M14" s="458">
        <f t="shared" si="4"/>
        <v>0</v>
      </c>
      <c r="N14" s="458">
        <f t="shared" si="4"/>
        <v>0</v>
      </c>
      <c r="O14" s="458">
        <f t="shared" si="4"/>
        <v>0</v>
      </c>
      <c r="P14" s="458">
        <f t="shared" si="4"/>
        <v>0</v>
      </c>
      <c r="Q14" s="458">
        <f t="shared" si="4"/>
        <v>0</v>
      </c>
      <c r="R14" s="458">
        <f t="shared" si="4"/>
        <v>0</v>
      </c>
      <c r="S14" s="458">
        <f t="shared" si="4"/>
        <v>0</v>
      </c>
      <c r="T14" s="458">
        <f t="shared" si="4"/>
        <v>0</v>
      </c>
      <c r="U14" s="458">
        <f t="shared" si="4"/>
        <v>0</v>
      </c>
      <c r="V14" s="458">
        <f t="shared" si="4"/>
        <v>0</v>
      </c>
      <c r="W14" s="458">
        <f t="shared" si="4"/>
        <v>0</v>
      </c>
      <c r="X14" s="458">
        <f t="shared" si="4"/>
        <v>0</v>
      </c>
      <c r="Y14" s="458">
        <f t="shared" si="4"/>
        <v>0</v>
      </c>
      <c r="Z14" s="458">
        <f t="shared" si="4"/>
        <v>0</v>
      </c>
      <c r="AA14" s="458">
        <f t="shared" si="4"/>
        <v>0</v>
      </c>
      <c r="AB14" s="458">
        <f t="shared" si="4"/>
        <v>0</v>
      </c>
      <c r="AC14" s="458">
        <f t="shared" si="4"/>
        <v>0</v>
      </c>
      <c r="AD14" s="458">
        <f t="shared" si="4"/>
        <v>0</v>
      </c>
      <c r="AE14" s="458">
        <f t="shared" si="4"/>
        <v>0</v>
      </c>
      <c r="AF14" s="458">
        <f t="shared" si="4"/>
        <v>0</v>
      </c>
      <c r="AG14" s="458">
        <f t="shared" si="4"/>
        <v>0</v>
      </c>
      <c r="AH14" s="458">
        <f t="shared" si="4"/>
        <v>0</v>
      </c>
      <c r="AI14" s="458">
        <f t="shared" si="4"/>
        <v>0</v>
      </c>
      <c r="AJ14" s="670">
        <f t="shared" si="4"/>
        <v>0</v>
      </c>
      <c r="AL14" s="754"/>
      <c r="AO14" s="755"/>
      <c r="AR14" s="754"/>
    </row>
    <row r="15" spans="1:45" ht="27" customHeight="1" x14ac:dyDescent="0.2">
      <c r="A15" s="192"/>
      <c r="B15" s="937"/>
      <c r="C15" s="765" t="s">
        <v>163</v>
      </c>
      <c r="D15" s="389" t="s">
        <v>164</v>
      </c>
      <c r="E15" s="661" t="s">
        <v>124</v>
      </c>
      <c r="F15" s="662" t="s">
        <v>75</v>
      </c>
      <c r="G15" s="662">
        <v>2</v>
      </c>
      <c r="H15" s="655">
        <v>0</v>
      </c>
      <c r="I15" s="323">
        <v>0</v>
      </c>
      <c r="J15" s="323">
        <v>0</v>
      </c>
      <c r="K15" s="323">
        <v>0</v>
      </c>
      <c r="L15" s="454">
        <v>0</v>
      </c>
      <c r="M15" s="454">
        <v>0</v>
      </c>
      <c r="N15" s="454">
        <v>0</v>
      </c>
      <c r="O15" s="454">
        <v>0</v>
      </c>
      <c r="P15" s="454">
        <v>0</v>
      </c>
      <c r="Q15" s="454">
        <v>0</v>
      </c>
      <c r="R15" s="454">
        <v>0</v>
      </c>
      <c r="S15" s="454">
        <v>0</v>
      </c>
      <c r="T15" s="454">
        <v>0</v>
      </c>
      <c r="U15" s="454">
        <v>0</v>
      </c>
      <c r="V15" s="454">
        <v>0</v>
      </c>
      <c r="W15" s="454">
        <v>0</v>
      </c>
      <c r="X15" s="454">
        <v>0</v>
      </c>
      <c r="Y15" s="454">
        <v>0</v>
      </c>
      <c r="Z15" s="454">
        <v>0</v>
      </c>
      <c r="AA15" s="454">
        <v>0</v>
      </c>
      <c r="AB15" s="454">
        <v>0</v>
      </c>
      <c r="AC15" s="454">
        <v>0</v>
      </c>
      <c r="AD15" s="454">
        <v>0</v>
      </c>
      <c r="AE15" s="454">
        <v>0</v>
      </c>
      <c r="AF15" s="454">
        <v>0</v>
      </c>
      <c r="AG15" s="454">
        <v>0</v>
      </c>
      <c r="AH15" s="454">
        <v>0</v>
      </c>
      <c r="AI15" s="454">
        <v>0</v>
      </c>
      <c r="AJ15" s="462">
        <v>0</v>
      </c>
    </row>
    <row r="16" spans="1:45" ht="15" x14ac:dyDescent="0.2">
      <c r="A16" s="193"/>
      <c r="B16" s="937"/>
      <c r="C16" s="765" t="s">
        <v>123</v>
      </c>
      <c r="D16" s="325"/>
      <c r="E16" s="661" t="s">
        <v>123</v>
      </c>
      <c r="F16" s="662" t="s">
        <v>75</v>
      </c>
      <c r="G16" s="662">
        <v>2</v>
      </c>
      <c r="H16" s="655" t="s">
        <v>123</v>
      </c>
      <c r="I16" s="323" t="s">
        <v>123</v>
      </c>
      <c r="J16" s="323" t="s">
        <v>123</v>
      </c>
      <c r="K16" s="323" t="s">
        <v>123</v>
      </c>
      <c r="L16" s="454" t="s">
        <v>123</v>
      </c>
      <c r="M16" s="454" t="s">
        <v>123</v>
      </c>
      <c r="N16" s="454" t="s">
        <v>123</v>
      </c>
      <c r="O16" s="454" t="s">
        <v>123</v>
      </c>
      <c r="P16" s="454" t="s">
        <v>123</v>
      </c>
      <c r="Q16" s="454" t="s">
        <v>123</v>
      </c>
      <c r="R16" s="454" t="s">
        <v>123</v>
      </c>
      <c r="S16" s="454" t="s">
        <v>123</v>
      </c>
      <c r="T16" s="454" t="s">
        <v>123</v>
      </c>
      <c r="U16" s="454" t="s">
        <v>123</v>
      </c>
      <c r="V16" s="454" t="s">
        <v>123</v>
      </c>
      <c r="W16" s="454" t="s">
        <v>123</v>
      </c>
      <c r="X16" s="454" t="s">
        <v>123</v>
      </c>
      <c r="Y16" s="454" t="s">
        <v>123</v>
      </c>
      <c r="Z16" s="454" t="s">
        <v>123</v>
      </c>
      <c r="AA16" s="454" t="s">
        <v>123</v>
      </c>
      <c r="AB16" s="454" t="s">
        <v>123</v>
      </c>
      <c r="AC16" s="454" t="s">
        <v>123</v>
      </c>
      <c r="AD16" s="454" t="s">
        <v>123</v>
      </c>
      <c r="AE16" s="454" t="s">
        <v>123</v>
      </c>
      <c r="AF16" s="454" t="s">
        <v>123</v>
      </c>
      <c r="AG16" s="454" t="s">
        <v>123</v>
      </c>
      <c r="AH16" s="454" t="s">
        <v>123</v>
      </c>
      <c r="AI16" s="454" t="s">
        <v>123</v>
      </c>
      <c r="AJ16" s="462" t="s">
        <v>123</v>
      </c>
    </row>
    <row r="17" spans="1:44" ht="27" customHeight="1" thickBot="1" x14ac:dyDescent="0.25">
      <c r="A17" s="152"/>
      <c r="B17" s="938"/>
      <c r="C17" s="813" t="s">
        <v>165</v>
      </c>
      <c r="D17" s="825" t="s">
        <v>166</v>
      </c>
      <c r="E17" s="814" t="s">
        <v>167</v>
      </c>
      <c r="F17" s="815" t="s">
        <v>75</v>
      </c>
      <c r="G17" s="815">
        <v>2</v>
      </c>
      <c r="H17" s="664">
        <f>SUM('1. BL Licences'!H4,'1. BL Licences'!H7,'1. BL Licences'!H15,'1. BL Licences'!H19)</f>
        <v>22.999999046325669</v>
      </c>
      <c r="I17" s="353">
        <f>H17</f>
        <v>22.999999046325669</v>
      </c>
      <c r="J17" s="353">
        <f>I17</f>
        <v>22.999999046325669</v>
      </c>
      <c r="K17" s="353">
        <f>J17</f>
        <v>22.999999046325669</v>
      </c>
      <c r="L17" s="696">
        <f>$H$17</f>
        <v>22.999999046325669</v>
      </c>
      <c r="M17" s="696">
        <f>$H$17</f>
        <v>22.999999046325669</v>
      </c>
      <c r="N17" s="696">
        <f>$H$17</f>
        <v>22.999999046325669</v>
      </c>
      <c r="O17" s="696">
        <f t="shared" ref="O17:AJ17" si="5">$H$17</f>
        <v>22.999999046325669</v>
      </c>
      <c r="P17" s="696">
        <f t="shared" si="5"/>
        <v>22.999999046325669</v>
      </c>
      <c r="Q17" s="696">
        <f t="shared" si="5"/>
        <v>22.999999046325669</v>
      </c>
      <c r="R17" s="696">
        <f t="shared" si="5"/>
        <v>22.999999046325669</v>
      </c>
      <c r="S17" s="696">
        <f t="shared" si="5"/>
        <v>22.999999046325669</v>
      </c>
      <c r="T17" s="696">
        <f t="shared" si="5"/>
        <v>22.999999046325669</v>
      </c>
      <c r="U17" s="696">
        <f t="shared" si="5"/>
        <v>22.999999046325669</v>
      </c>
      <c r="V17" s="696">
        <f t="shared" si="5"/>
        <v>22.999999046325669</v>
      </c>
      <c r="W17" s="696">
        <f t="shared" si="5"/>
        <v>22.999999046325669</v>
      </c>
      <c r="X17" s="696">
        <f t="shared" si="5"/>
        <v>22.999999046325669</v>
      </c>
      <c r="Y17" s="696">
        <f t="shared" si="5"/>
        <v>22.999999046325669</v>
      </c>
      <c r="Z17" s="696">
        <f t="shared" si="5"/>
        <v>22.999999046325669</v>
      </c>
      <c r="AA17" s="696">
        <f t="shared" si="5"/>
        <v>22.999999046325669</v>
      </c>
      <c r="AB17" s="696">
        <f t="shared" si="5"/>
        <v>22.999999046325669</v>
      </c>
      <c r="AC17" s="696">
        <f t="shared" si="5"/>
        <v>22.999999046325669</v>
      </c>
      <c r="AD17" s="696">
        <f t="shared" si="5"/>
        <v>22.999999046325669</v>
      </c>
      <c r="AE17" s="696">
        <f t="shared" si="5"/>
        <v>22.999999046325669</v>
      </c>
      <c r="AF17" s="696">
        <f t="shared" si="5"/>
        <v>22.999999046325669</v>
      </c>
      <c r="AG17" s="696">
        <f t="shared" si="5"/>
        <v>22.999999046325669</v>
      </c>
      <c r="AH17" s="696">
        <f t="shared" si="5"/>
        <v>22.999999046325669</v>
      </c>
      <c r="AI17" s="696">
        <f t="shared" si="5"/>
        <v>22.999999046325669</v>
      </c>
      <c r="AJ17" s="697">
        <f t="shared" si="5"/>
        <v>22.999999046325669</v>
      </c>
      <c r="AL17" s="754"/>
    </row>
    <row r="18" spans="1:44" ht="27" customHeight="1" x14ac:dyDescent="0.2">
      <c r="A18" s="152"/>
      <c r="B18" s="939" t="s">
        <v>168</v>
      </c>
      <c r="C18" s="816" t="s">
        <v>169</v>
      </c>
      <c r="D18" s="826" t="s">
        <v>170</v>
      </c>
      <c r="E18" s="818" t="s">
        <v>171</v>
      </c>
      <c r="F18" s="819" t="s">
        <v>75</v>
      </c>
      <c r="G18" s="819">
        <v>2</v>
      </c>
      <c r="H18" s="688">
        <f>H19+H20+H23</f>
        <v>0</v>
      </c>
      <c r="I18" s="324">
        <f>I19+I20+I23</f>
        <v>0</v>
      </c>
      <c r="J18" s="324">
        <f>J19+J20+J23</f>
        <v>0</v>
      </c>
      <c r="K18" s="324">
        <f>K19+K20+K23</f>
        <v>0</v>
      </c>
      <c r="L18" s="820">
        <f t="shared" ref="L18:AJ18" si="6">L19+L20+L23</f>
        <v>0</v>
      </c>
      <c r="M18" s="820">
        <f t="shared" si="6"/>
        <v>0</v>
      </c>
      <c r="N18" s="820">
        <f t="shared" si="6"/>
        <v>0</v>
      </c>
      <c r="O18" s="820">
        <f t="shared" si="6"/>
        <v>0</v>
      </c>
      <c r="P18" s="820">
        <f t="shared" si="6"/>
        <v>0</v>
      </c>
      <c r="Q18" s="820">
        <f t="shared" si="6"/>
        <v>0</v>
      </c>
      <c r="R18" s="820">
        <f t="shared" si="6"/>
        <v>0</v>
      </c>
      <c r="S18" s="820">
        <f t="shared" si="6"/>
        <v>0</v>
      </c>
      <c r="T18" s="820">
        <f t="shared" si="6"/>
        <v>0</v>
      </c>
      <c r="U18" s="820">
        <f t="shared" si="6"/>
        <v>0</v>
      </c>
      <c r="V18" s="820">
        <f t="shared" si="6"/>
        <v>0</v>
      </c>
      <c r="W18" s="820">
        <f t="shared" si="6"/>
        <v>0</v>
      </c>
      <c r="X18" s="820">
        <f t="shared" si="6"/>
        <v>0</v>
      </c>
      <c r="Y18" s="820">
        <f t="shared" si="6"/>
        <v>0</v>
      </c>
      <c r="Z18" s="820">
        <f t="shared" si="6"/>
        <v>0</v>
      </c>
      <c r="AA18" s="820">
        <f t="shared" si="6"/>
        <v>0</v>
      </c>
      <c r="AB18" s="820">
        <f t="shared" si="6"/>
        <v>0</v>
      </c>
      <c r="AC18" s="820">
        <f t="shared" si="6"/>
        <v>0</v>
      </c>
      <c r="AD18" s="820">
        <f t="shared" si="6"/>
        <v>0</v>
      </c>
      <c r="AE18" s="820">
        <f t="shared" si="6"/>
        <v>0</v>
      </c>
      <c r="AF18" s="820">
        <f t="shared" si="6"/>
        <v>0</v>
      </c>
      <c r="AG18" s="820">
        <f t="shared" si="6"/>
        <v>0</v>
      </c>
      <c r="AH18" s="820">
        <f t="shared" si="6"/>
        <v>0</v>
      </c>
      <c r="AI18" s="820">
        <f t="shared" si="6"/>
        <v>0</v>
      </c>
      <c r="AJ18" s="821">
        <f t="shared" si="6"/>
        <v>0</v>
      </c>
    </row>
    <row r="19" spans="1:44" ht="27" customHeight="1" x14ac:dyDescent="0.2">
      <c r="A19" s="152"/>
      <c r="B19" s="940"/>
      <c r="C19" s="765" t="s">
        <v>172</v>
      </c>
      <c r="D19" s="822" t="s">
        <v>173</v>
      </c>
      <c r="E19" s="661" t="s">
        <v>174</v>
      </c>
      <c r="F19" s="662" t="s">
        <v>75</v>
      </c>
      <c r="G19" s="662">
        <v>2</v>
      </c>
      <c r="H19" s="671">
        <v>0</v>
      </c>
      <c r="I19" s="323">
        <v>0</v>
      </c>
      <c r="J19" s="323">
        <v>0</v>
      </c>
      <c r="K19" s="323">
        <v>0</v>
      </c>
      <c r="L19" s="454">
        <v>0</v>
      </c>
      <c r="M19" s="454">
        <v>0</v>
      </c>
      <c r="N19" s="454">
        <v>0</v>
      </c>
      <c r="O19" s="454">
        <v>0</v>
      </c>
      <c r="P19" s="454">
        <v>0</v>
      </c>
      <c r="Q19" s="454">
        <v>0</v>
      </c>
      <c r="R19" s="454">
        <v>0</v>
      </c>
      <c r="S19" s="454">
        <v>0</v>
      </c>
      <c r="T19" s="454">
        <v>0</v>
      </c>
      <c r="U19" s="454">
        <v>0</v>
      </c>
      <c r="V19" s="454">
        <v>0</v>
      </c>
      <c r="W19" s="454">
        <v>0</v>
      </c>
      <c r="X19" s="454">
        <v>0</v>
      </c>
      <c r="Y19" s="454">
        <v>0</v>
      </c>
      <c r="Z19" s="454">
        <v>0</v>
      </c>
      <c r="AA19" s="454">
        <v>0</v>
      </c>
      <c r="AB19" s="454">
        <v>0</v>
      </c>
      <c r="AC19" s="454">
        <v>0</v>
      </c>
      <c r="AD19" s="454">
        <v>0</v>
      </c>
      <c r="AE19" s="454">
        <v>0</v>
      </c>
      <c r="AF19" s="454">
        <v>0</v>
      </c>
      <c r="AG19" s="454">
        <v>0</v>
      </c>
      <c r="AH19" s="454">
        <v>0</v>
      </c>
      <c r="AI19" s="454">
        <v>0</v>
      </c>
      <c r="AJ19" s="462">
        <v>0</v>
      </c>
      <c r="AL19" s="654"/>
      <c r="AM19" s="654"/>
      <c r="AO19" s="755"/>
      <c r="AR19" s="754"/>
    </row>
    <row r="20" spans="1:44" ht="27" customHeight="1" x14ac:dyDescent="0.2">
      <c r="A20" s="152"/>
      <c r="B20" s="940"/>
      <c r="C20" s="667" t="s">
        <v>175</v>
      </c>
      <c r="D20" s="808" t="s">
        <v>176</v>
      </c>
      <c r="E20" s="809" t="s">
        <v>177</v>
      </c>
      <c r="F20" s="669" t="s">
        <v>75</v>
      </c>
      <c r="G20" s="669">
        <v>2</v>
      </c>
      <c r="H20" s="655">
        <f t="shared" ref="H20:AJ20" si="7">SUM(H21:H22)</f>
        <v>0</v>
      </c>
      <c r="I20" s="323">
        <f t="shared" si="7"/>
        <v>0</v>
      </c>
      <c r="J20" s="323">
        <f t="shared" si="7"/>
        <v>0</v>
      </c>
      <c r="K20" s="323">
        <f t="shared" si="7"/>
        <v>0</v>
      </c>
      <c r="L20" s="458">
        <f>SUM(L21:L22)</f>
        <v>0</v>
      </c>
      <c r="M20" s="458">
        <f t="shared" si="7"/>
        <v>0</v>
      </c>
      <c r="N20" s="458">
        <f t="shared" si="7"/>
        <v>0</v>
      </c>
      <c r="O20" s="458">
        <f t="shared" si="7"/>
        <v>0</v>
      </c>
      <c r="P20" s="458">
        <f t="shared" si="7"/>
        <v>0</v>
      </c>
      <c r="Q20" s="458">
        <f t="shared" si="7"/>
        <v>0</v>
      </c>
      <c r="R20" s="458">
        <f t="shared" si="7"/>
        <v>0</v>
      </c>
      <c r="S20" s="458">
        <f t="shared" si="7"/>
        <v>0</v>
      </c>
      <c r="T20" s="458">
        <f t="shared" si="7"/>
        <v>0</v>
      </c>
      <c r="U20" s="458">
        <f t="shared" si="7"/>
        <v>0</v>
      </c>
      <c r="V20" s="458">
        <f t="shared" si="7"/>
        <v>0</v>
      </c>
      <c r="W20" s="458">
        <f t="shared" si="7"/>
        <v>0</v>
      </c>
      <c r="X20" s="458">
        <f t="shared" si="7"/>
        <v>0</v>
      </c>
      <c r="Y20" s="458">
        <f t="shared" si="7"/>
        <v>0</v>
      </c>
      <c r="Z20" s="458">
        <f t="shared" si="7"/>
        <v>0</v>
      </c>
      <c r="AA20" s="458">
        <f t="shared" si="7"/>
        <v>0</v>
      </c>
      <c r="AB20" s="458">
        <f t="shared" si="7"/>
        <v>0</v>
      </c>
      <c r="AC20" s="458">
        <f t="shared" si="7"/>
        <v>0</v>
      </c>
      <c r="AD20" s="458">
        <f t="shared" si="7"/>
        <v>0</v>
      </c>
      <c r="AE20" s="458">
        <f t="shared" si="7"/>
        <v>0</v>
      </c>
      <c r="AF20" s="458">
        <f t="shared" si="7"/>
        <v>0</v>
      </c>
      <c r="AG20" s="458">
        <f t="shared" si="7"/>
        <v>0</v>
      </c>
      <c r="AH20" s="458">
        <f t="shared" si="7"/>
        <v>0</v>
      </c>
      <c r="AI20" s="458">
        <f t="shared" si="7"/>
        <v>0</v>
      </c>
      <c r="AJ20" s="670">
        <f t="shared" si="7"/>
        <v>0</v>
      </c>
    </row>
    <row r="21" spans="1:44" ht="27" customHeight="1" x14ac:dyDescent="0.2">
      <c r="A21" s="192"/>
      <c r="B21" s="940"/>
      <c r="C21" s="765" t="s">
        <v>178</v>
      </c>
      <c r="D21" s="823" t="s">
        <v>828</v>
      </c>
      <c r="E21" s="661" t="s">
        <v>179</v>
      </c>
      <c r="F21" s="662" t="s">
        <v>75</v>
      </c>
      <c r="G21" s="662">
        <v>2</v>
      </c>
      <c r="H21" s="655">
        <v>0</v>
      </c>
      <c r="I21" s="323">
        <v>0</v>
      </c>
      <c r="J21" s="323">
        <v>0</v>
      </c>
      <c r="K21" s="323">
        <v>0</v>
      </c>
      <c r="L21" s="454">
        <v>0</v>
      </c>
      <c r="M21" s="454">
        <v>0</v>
      </c>
      <c r="N21" s="454">
        <v>0</v>
      </c>
      <c r="O21" s="454">
        <v>0</v>
      </c>
      <c r="P21" s="454">
        <v>0</v>
      </c>
      <c r="Q21" s="454">
        <v>0</v>
      </c>
      <c r="R21" s="454">
        <v>0</v>
      </c>
      <c r="S21" s="454">
        <v>0</v>
      </c>
      <c r="T21" s="454">
        <v>0</v>
      </c>
      <c r="U21" s="454">
        <v>0</v>
      </c>
      <c r="V21" s="454">
        <v>0</v>
      </c>
      <c r="W21" s="454">
        <v>0</v>
      </c>
      <c r="X21" s="454">
        <v>0</v>
      </c>
      <c r="Y21" s="454">
        <v>0</v>
      </c>
      <c r="Z21" s="454">
        <v>0</v>
      </c>
      <c r="AA21" s="454">
        <v>0</v>
      </c>
      <c r="AB21" s="454">
        <v>0</v>
      </c>
      <c r="AC21" s="454">
        <v>0</v>
      </c>
      <c r="AD21" s="454">
        <v>0</v>
      </c>
      <c r="AE21" s="454">
        <v>0</v>
      </c>
      <c r="AF21" s="454">
        <v>0</v>
      </c>
      <c r="AG21" s="454">
        <v>0</v>
      </c>
      <c r="AH21" s="454">
        <v>0</v>
      </c>
      <c r="AI21" s="454">
        <v>0</v>
      </c>
      <c r="AJ21" s="462">
        <v>0</v>
      </c>
      <c r="AL21" s="754"/>
      <c r="AM21" s="754"/>
      <c r="AO21" s="755"/>
      <c r="AR21" s="754"/>
    </row>
    <row r="22" spans="1:44" ht="27" customHeight="1" x14ac:dyDescent="0.2">
      <c r="A22" s="152"/>
      <c r="B22" s="940"/>
      <c r="C22" s="765" t="s">
        <v>123</v>
      </c>
      <c r="D22" s="811"/>
      <c r="E22" s="661" t="s">
        <v>179</v>
      </c>
      <c r="F22" s="811" t="s">
        <v>123</v>
      </c>
      <c r="G22" s="811">
        <v>2</v>
      </c>
      <c r="H22" s="655">
        <v>0</v>
      </c>
      <c r="I22" s="323">
        <v>0</v>
      </c>
      <c r="J22" s="323">
        <v>0</v>
      </c>
      <c r="K22" s="323">
        <v>0</v>
      </c>
      <c r="L22" s="454">
        <v>0</v>
      </c>
      <c r="M22" s="454">
        <v>0</v>
      </c>
      <c r="N22" s="454">
        <v>0</v>
      </c>
      <c r="O22" s="454">
        <v>0</v>
      </c>
      <c r="P22" s="454">
        <v>0</v>
      </c>
      <c r="Q22" s="454">
        <v>0</v>
      </c>
      <c r="R22" s="454">
        <v>0</v>
      </c>
      <c r="S22" s="454">
        <v>0</v>
      </c>
      <c r="T22" s="454">
        <v>0</v>
      </c>
      <c r="U22" s="454">
        <v>0</v>
      </c>
      <c r="V22" s="454">
        <v>0</v>
      </c>
      <c r="W22" s="454">
        <v>0</v>
      </c>
      <c r="X22" s="454">
        <v>0</v>
      </c>
      <c r="Y22" s="454">
        <v>0</v>
      </c>
      <c r="Z22" s="454">
        <v>0</v>
      </c>
      <c r="AA22" s="454">
        <v>0</v>
      </c>
      <c r="AB22" s="454">
        <v>0</v>
      </c>
      <c r="AC22" s="454">
        <v>0</v>
      </c>
      <c r="AD22" s="454">
        <v>0</v>
      </c>
      <c r="AE22" s="454">
        <v>0</v>
      </c>
      <c r="AF22" s="454">
        <v>0</v>
      </c>
      <c r="AG22" s="454">
        <v>0</v>
      </c>
      <c r="AH22" s="454">
        <v>0</v>
      </c>
      <c r="AI22" s="454">
        <v>0</v>
      </c>
      <c r="AJ22" s="462">
        <v>0</v>
      </c>
    </row>
    <row r="23" spans="1:44" ht="27" customHeight="1" x14ac:dyDescent="0.2">
      <c r="A23" s="152"/>
      <c r="B23" s="940"/>
      <c r="C23" s="765" t="s">
        <v>180</v>
      </c>
      <c r="D23" s="766" t="s">
        <v>181</v>
      </c>
      <c r="E23" s="661" t="s">
        <v>174</v>
      </c>
      <c r="F23" s="662" t="s">
        <v>75</v>
      </c>
      <c r="G23" s="662">
        <v>2</v>
      </c>
      <c r="H23" s="655">
        <v>0</v>
      </c>
      <c r="I23" s="323">
        <v>0</v>
      </c>
      <c r="J23" s="323">
        <v>0</v>
      </c>
      <c r="K23" s="323">
        <v>0</v>
      </c>
      <c r="L23" s="454">
        <v>0</v>
      </c>
      <c r="M23" s="454">
        <v>0</v>
      </c>
      <c r="N23" s="454">
        <v>0</v>
      </c>
      <c r="O23" s="454">
        <v>0</v>
      </c>
      <c r="P23" s="454">
        <v>0</v>
      </c>
      <c r="Q23" s="454">
        <v>0</v>
      </c>
      <c r="R23" s="454">
        <v>0</v>
      </c>
      <c r="S23" s="454">
        <v>0</v>
      </c>
      <c r="T23" s="454">
        <v>0</v>
      </c>
      <c r="U23" s="454">
        <v>0</v>
      </c>
      <c r="V23" s="454">
        <v>0</v>
      </c>
      <c r="W23" s="454">
        <v>0</v>
      </c>
      <c r="X23" s="454">
        <v>0</v>
      </c>
      <c r="Y23" s="454">
        <v>0</v>
      </c>
      <c r="Z23" s="454">
        <v>0</v>
      </c>
      <c r="AA23" s="454">
        <v>0</v>
      </c>
      <c r="AB23" s="454">
        <v>0</v>
      </c>
      <c r="AC23" s="454">
        <v>0</v>
      </c>
      <c r="AD23" s="454">
        <v>0</v>
      </c>
      <c r="AE23" s="454">
        <v>0</v>
      </c>
      <c r="AF23" s="454">
        <v>0</v>
      </c>
      <c r="AG23" s="454">
        <v>0</v>
      </c>
      <c r="AH23" s="454">
        <v>0</v>
      </c>
      <c r="AI23" s="454">
        <v>0</v>
      </c>
      <c r="AJ23" s="462">
        <v>0</v>
      </c>
    </row>
    <row r="24" spans="1:44" ht="27" customHeight="1" x14ac:dyDescent="0.2">
      <c r="A24" s="152"/>
      <c r="B24" s="940"/>
      <c r="C24" s="765" t="s">
        <v>182</v>
      </c>
      <c r="D24" s="766" t="s">
        <v>183</v>
      </c>
      <c r="E24" s="661" t="s">
        <v>124</v>
      </c>
      <c r="F24" s="662" t="s">
        <v>75</v>
      </c>
      <c r="G24" s="662">
        <v>2</v>
      </c>
      <c r="H24" s="655">
        <v>0</v>
      </c>
      <c r="I24" s="323">
        <v>0</v>
      </c>
      <c r="J24" s="323">
        <v>0</v>
      </c>
      <c r="K24" s="323">
        <v>0</v>
      </c>
      <c r="L24" s="454">
        <v>0</v>
      </c>
      <c r="M24" s="454">
        <v>0</v>
      </c>
      <c r="N24" s="454">
        <v>0</v>
      </c>
      <c r="O24" s="454">
        <v>0</v>
      </c>
      <c r="P24" s="454">
        <v>0</v>
      </c>
      <c r="Q24" s="454">
        <v>0</v>
      </c>
      <c r="R24" s="454">
        <v>0</v>
      </c>
      <c r="S24" s="454">
        <v>0</v>
      </c>
      <c r="T24" s="454">
        <v>0</v>
      </c>
      <c r="U24" s="454">
        <v>0</v>
      </c>
      <c r="V24" s="454">
        <v>0</v>
      </c>
      <c r="W24" s="454">
        <v>0</v>
      </c>
      <c r="X24" s="454">
        <v>0</v>
      </c>
      <c r="Y24" s="454">
        <v>0</v>
      </c>
      <c r="Z24" s="454">
        <v>0</v>
      </c>
      <c r="AA24" s="454">
        <v>0</v>
      </c>
      <c r="AB24" s="454">
        <v>0</v>
      </c>
      <c r="AC24" s="454">
        <v>0</v>
      </c>
      <c r="AD24" s="454">
        <v>0</v>
      </c>
      <c r="AE24" s="454">
        <v>0</v>
      </c>
      <c r="AF24" s="454">
        <v>0</v>
      </c>
      <c r="AG24" s="454">
        <v>0</v>
      </c>
      <c r="AH24" s="454">
        <v>0</v>
      </c>
      <c r="AI24" s="454">
        <v>0</v>
      </c>
      <c r="AJ24" s="462">
        <v>0</v>
      </c>
      <c r="AL24" s="754"/>
      <c r="AO24" s="755"/>
      <c r="AR24" s="754"/>
    </row>
    <row r="25" spans="1:44" ht="27" customHeight="1" thickBot="1" x14ac:dyDescent="0.25">
      <c r="A25" s="152"/>
      <c r="B25" s="941"/>
      <c r="C25" s="767" t="s">
        <v>184</v>
      </c>
      <c r="D25" s="824" t="s">
        <v>185</v>
      </c>
      <c r="E25" s="679" t="s">
        <v>124</v>
      </c>
      <c r="F25" s="680" t="s">
        <v>75</v>
      </c>
      <c r="G25" s="680">
        <v>2</v>
      </c>
      <c r="H25" s="681">
        <v>0.16</v>
      </c>
      <c r="I25" s="280">
        <v>0.16</v>
      </c>
      <c r="J25" s="280">
        <v>0.16</v>
      </c>
      <c r="K25" s="280">
        <v>0.16</v>
      </c>
      <c r="L25" s="682">
        <v>0.16</v>
      </c>
      <c r="M25" s="682">
        <v>0.16</v>
      </c>
      <c r="N25" s="682">
        <v>0.16</v>
      </c>
      <c r="O25" s="682">
        <v>0.16</v>
      </c>
      <c r="P25" s="682">
        <v>0.16</v>
      </c>
      <c r="Q25" s="682">
        <v>0.16</v>
      </c>
      <c r="R25" s="682">
        <v>0.16</v>
      </c>
      <c r="S25" s="682">
        <v>0.16</v>
      </c>
      <c r="T25" s="682">
        <v>0.16</v>
      </c>
      <c r="U25" s="682">
        <v>0.16</v>
      </c>
      <c r="V25" s="682">
        <v>0.16</v>
      </c>
      <c r="W25" s="682">
        <v>0.16</v>
      </c>
      <c r="X25" s="682">
        <v>0.16</v>
      </c>
      <c r="Y25" s="682">
        <v>0.16</v>
      </c>
      <c r="Z25" s="682">
        <v>0.16</v>
      </c>
      <c r="AA25" s="682">
        <v>0.16</v>
      </c>
      <c r="AB25" s="682">
        <v>0.16</v>
      </c>
      <c r="AC25" s="682">
        <v>0.16</v>
      </c>
      <c r="AD25" s="682">
        <v>0.16</v>
      </c>
      <c r="AE25" s="682">
        <v>0.16</v>
      </c>
      <c r="AF25" s="682">
        <v>0.16</v>
      </c>
      <c r="AG25" s="682">
        <v>0.16</v>
      </c>
      <c r="AH25" s="682">
        <v>0.16</v>
      </c>
      <c r="AI25" s="682">
        <v>0.16</v>
      </c>
      <c r="AJ25" s="683">
        <v>0.16</v>
      </c>
      <c r="AL25" s="754"/>
      <c r="AO25" s="755"/>
      <c r="AP25" s="755"/>
      <c r="AR25" s="754"/>
    </row>
    <row r="26" spans="1:44" ht="27" customHeight="1" x14ac:dyDescent="0.25">
      <c r="A26" s="172"/>
      <c r="B26" s="196"/>
      <c r="C26" s="174"/>
      <c r="D26" s="197"/>
      <c r="E26" s="198"/>
      <c r="F26" s="197"/>
      <c r="G26" s="197"/>
      <c r="H26" s="199"/>
      <c r="I26" s="200"/>
      <c r="J26" s="201"/>
      <c r="K26" s="174"/>
      <c r="L26" s="201"/>
      <c r="M26" s="202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</row>
    <row r="27" spans="1:44" ht="27" customHeight="1" x14ac:dyDescent="0.25">
      <c r="A27" s="172"/>
      <c r="B27" s="196"/>
      <c r="C27" s="174"/>
      <c r="D27" s="174"/>
      <c r="E27" s="203"/>
      <c r="F27" s="174"/>
      <c r="G27" s="174"/>
      <c r="H27" s="174"/>
      <c r="I27" s="177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</row>
    <row r="28" spans="1:44" ht="27" customHeight="1" x14ac:dyDescent="0.25">
      <c r="A28" s="172"/>
      <c r="B28" s="196"/>
      <c r="C28" s="197"/>
      <c r="D28" s="157" t="str">
        <f>'TITLE PAGE'!B9</f>
        <v>Company:</v>
      </c>
      <c r="E28" s="317" t="str">
        <f>'TITLE PAGE'!D9</f>
        <v>Severn Trent Water</v>
      </c>
      <c r="F28" s="197"/>
      <c r="G28" s="197"/>
      <c r="H28" s="197"/>
      <c r="I28" s="197"/>
      <c r="J28" s="197"/>
      <c r="K28" s="174"/>
      <c r="L28" s="197"/>
      <c r="M28" s="197"/>
      <c r="N28" s="197"/>
      <c r="O28" s="197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</row>
    <row r="29" spans="1:44" ht="27" customHeight="1" x14ac:dyDescent="0.25">
      <c r="A29" s="172"/>
      <c r="B29" s="196"/>
      <c r="C29" s="197"/>
      <c r="D29" s="161" t="str">
        <f>'TITLE PAGE'!B10</f>
        <v>Resource Zone Name:</v>
      </c>
      <c r="E29" s="318" t="str">
        <f>'TITLE PAGE'!D10</f>
        <v>Stafford</v>
      </c>
      <c r="F29" s="197"/>
      <c r="G29" s="197"/>
      <c r="H29" s="197"/>
      <c r="I29" s="197"/>
      <c r="J29" s="197"/>
      <c r="K29" s="174"/>
      <c r="L29" s="197"/>
      <c r="M29" s="197"/>
      <c r="N29" s="197"/>
      <c r="O29" s="197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44" ht="27" customHeight="1" x14ac:dyDescent="0.2">
      <c r="A30" s="172"/>
      <c r="B30" s="204"/>
      <c r="C30" s="197"/>
      <c r="D30" s="161" t="str">
        <f>'TITLE PAGE'!B11</f>
        <v>Resource Zone Number:</v>
      </c>
      <c r="E30" s="319">
        <f>'TITLE PAGE'!D11</f>
        <v>12</v>
      </c>
      <c r="F30" s="197"/>
      <c r="G30" s="197"/>
      <c r="H30" s="197"/>
      <c r="I30" s="197"/>
      <c r="J30" s="197"/>
      <c r="K30" s="174"/>
      <c r="L30" s="197"/>
      <c r="M30" s="197"/>
      <c r="N30" s="197"/>
      <c r="O30" s="197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44" ht="27" customHeight="1" x14ac:dyDescent="0.25">
      <c r="A31" s="172"/>
      <c r="B31" s="196"/>
      <c r="C31" s="197"/>
      <c r="D31" s="161" t="str">
        <f>'TITLE PAGE'!B12</f>
        <v xml:space="preserve">Planning Scenario Name:                                                                     </v>
      </c>
      <c r="E31" s="318" t="str">
        <f>'TITLE PAGE'!D12</f>
        <v>Dry Year Annual Average</v>
      </c>
      <c r="F31" s="197"/>
      <c r="G31" s="197"/>
      <c r="H31" s="197"/>
      <c r="I31" s="197"/>
      <c r="J31" s="197"/>
      <c r="K31" s="174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44" ht="27" customHeight="1" x14ac:dyDescent="0.25">
      <c r="A32" s="172"/>
      <c r="B32" s="196"/>
      <c r="C32" s="197"/>
      <c r="D32" s="168" t="str">
        <f>'TITLE PAGE'!B13</f>
        <v xml:space="preserve">Chosen Level of Service:  </v>
      </c>
      <c r="E32" s="205" t="str">
        <f>'TITLE PAGE'!D13</f>
        <v>No more than 3 in 100 Temporary Use Bans</v>
      </c>
      <c r="F32" s="197"/>
      <c r="G32" s="197"/>
      <c r="H32" s="197"/>
      <c r="I32" s="197"/>
      <c r="J32" s="197"/>
      <c r="K32" s="174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27" customHeight="1" x14ac:dyDescent="0.25">
      <c r="A33" s="172"/>
      <c r="B33" s="196"/>
      <c r="C33" s="197"/>
      <c r="D33" s="197"/>
      <c r="E33" s="206"/>
      <c r="F33" s="197"/>
      <c r="G33" s="197"/>
      <c r="H33" s="197"/>
      <c r="I33" s="197"/>
      <c r="J33" s="197"/>
      <c r="K33" s="174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</sheetData>
  <sheetProtection algorithmName="SHA-512" hashValue="4ZQl/YYhCVsEfT/+omGrjZcFWMZJiNrnm8wKkKgxRnj5VVZud4461XGMQQ8EhdQTdC59uskmzI9a9BDrnW4nEw==" saltValue="u0UY9uKzn0ZhvigXSR6Y3w==" spinCount="100000" sheet="1" objects="1" scenarios="1" selectLockedCells="1" selectUnlockedCells="1"/>
  <mergeCells count="4">
    <mergeCell ref="I1:J1"/>
    <mergeCell ref="B4:B17"/>
    <mergeCell ref="B18:B25"/>
    <mergeCell ref="AQ1:AS1"/>
  </mergeCell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="80" zoomScaleNormal="80" workbookViewId="0">
      <selection activeCell="B2" sqref="B2"/>
    </sheetView>
  </sheetViews>
  <sheetFormatPr defaultColWidth="8.88671875" defaultRowHeight="15" x14ac:dyDescent="0.2"/>
  <cols>
    <col min="1" max="1" width="2.109375" customWidth="1"/>
    <col min="2" max="3" width="6.88671875" customWidth="1"/>
    <col min="4" max="4" width="36.77734375" customWidth="1"/>
    <col min="5" max="5" width="38.109375" customWidth="1"/>
    <col min="6" max="6" width="6.88671875" customWidth="1"/>
    <col min="7" max="7" width="8.21875" bestFit="1" customWidth="1"/>
    <col min="8" max="8" width="13.21875" customWidth="1"/>
    <col min="9" max="36" width="11.44140625" customWidth="1"/>
    <col min="244" max="244" width="2.109375" customWidth="1"/>
    <col min="245" max="246" width="6.88671875" customWidth="1"/>
    <col min="247" max="247" width="43.44140625" customWidth="1"/>
    <col min="248" max="248" width="38.109375" customWidth="1"/>
    <col min="249" max="249" width="6.88671875" customWidth="1"/>
    <col min="250" max="250" width="8.21875" bestFit="1" customWidth="1"/>
    <col min="251" max="251" width="13.21875" customWidth="1"/>
    <col min="252" max="279" width="11.44140625" customWidth="1"/>
    <col min="500" max="500" width="2.109375" customWidth="1"/>
    <col min="501" max="502" width="6.88671875" customWidth="1"/>
    <col min="503" max="503" width="43.44140625" customWidth="1"/>
    <col min="504" max="504" width="38.109375" customWidth="1"/>
    <col min="505" max="505" width="6.88671875" customWidth="1"/>
    <col min="506" max="506" width="8.21875" bestFit="1" customWidth="1"/>
    <col min="507" max="507" width="13.21875" customWidth="1"/>
    <col min="508" max="535" width="11.44140625" customWidth="1"/>
    <col min="756" max="756" width="2.109375" customWidth="1"/>
    <col min="757" max="758" width="6.88671875" customWidth="1"/>
    <col min="759" max="759" width="43.44140625" customWidth="1"/>
    <col min="760" max="760" width="38.109375" customWidth="1"/>
    <col min="761" max="761" width="6.88671875" customWidth="1"/>
    <col min="762" max="762" width="8.21875" bestFit="1" customWidth="1"/>
    <col min="763" max="763" width="13.21875" customWidth="1"/>
    <col min="764" max="791" width="11.44140625" customWidth="1"/>
    <col min="1012" max="1012" width="2.109375" customWidth="1"/>
    <col min="1013" max="1014" width="6.88671875" customWidth="1"/>
    <col min="1015" max="1015" width="43.44140625" customWidth="1"/>
    <col min="1016" max="1016" width="38.109375" customWidth="1"/>
    <col min="1017" max="1017" width="6.88671875" customWidth="1"/>
    <col min="1018" max="1018" width="8.21875" bestFit="1" customWidth="1"/>
    <col min="1019" max="1019" width="13.21875" customWidth="1"/>
    <col min="1020" max="1047" width="11.44140625" customWidth="1"/>
    <col min="1268" max="1268" width="2.109375" customWidth="1"/>
    <col min="1269" max="1270" width="6.88671875" customWidth="1"/>
    <col min="1271" max="1271" width="43.44140625" customWidth="1"/>
    <col min="1272" max="1272" width="38.109375" customWidth="1"/>
    <col min="1273" max="1273" width="6.88671875" customWidth="1"/>
    <col min="1274" max="1274" width="8.21875" bestFit="1" customWidth="1"/>
    <col min="1275" max="1275" width="13.21875" customWidth="1"/>
    <col min="1276" max="1303" width="11.44140625" customWidth="1"/>
    <col min="1524" max="1524" width="2.109375" customWidth="1"/>
    <col min="1525" max="1526" width="6.88671875" customWidth="1"/>
    <col min="1527" max="1527" width="43.44140625" customWidth="1"/>
    <col min="1528" max="1528" width="38.109375" customWidth="1"/>
    <col min="1529" max="1529" width="6.88671875" customWidth="1"/>
    <col min="1530" max="1530" width="8.21875" bestFit="1" customWidth="1"/>
    <col min="1531" max="1531" width="13.21875" customWidth="1"/>
    <col min="1532" max="1559" width="11.44140625" customWidth="1"/>
    <col min="1780" max="1780" width="2.109375" customWidth="1"/>
    <col min="1781" max="1782" width="6.88671875" customWidth="1"/>
    <col min="1783" max="1783" width="43.44140625" customWidth="1"/>
    <col min="1784" max="1784" width="38.109375" customWidth="1"/>
    <col min="1785" max="1785" width="6.88671875" customWidth="1"/>
    <col min="1786" max="1786" width="8.21875" bestFit="1" customWidth="1"/>
    <col min="1787" max="1787" width="13.21875" customWidth="1"/>
    <col min="1788" max="1815" width="11.44140625" customWidth="1"/>
    <col min="2036" max="2036" width="2.109375" customWidth="1"/>
    <col min="2037" max="2038" width="6.88671875" customWidth="1"/>
    <col min="2039" max="2039" width="43.44140625" customWidth="1"/>
    <col min="2040" max="2040" width="38.109375" customWidth="1"/>
    <col min="2041" max="2041" width="6.88671875" customWidth="1"/>
    <col min="2042" max="2042" width="8.21875" bestFit="1" customWidth="1"/>
    <col min="2043" max="2043" width="13.21875" customWidth="1"/>
    <col min="2044" max="2071" width="11.44140625" customWidth="1"/>
    <col min="2292" max="2292" width="2.109375" customWidth="1"/>
    <col min="2293" max="2294" width="6.88671875" customWidth="1"/>
    <col min="2295" max="2295" width="43.44140625" customWidth="1"/>
    <col min="2296" max="2296" width="38.109375" customWidth="1"/>
    <col min="2297" max="2297" width="6.88671875" customWidth="1"/>
    <col min="2298" max="2298" width="8.21875" bestFit="1" customWidth="1"/>
    <col min="2299" max="2299" width="13.21875" customWidth="1"/>
    <col min="2300" max="2327" width="11.44140625" customWidth="1"/>
    <col min="2548" max="2548" width="2.109375" customWidth="1"/>
    <col min="2549" max="2550" width="6.88671875" customWidth="1"/>
    <col min="2551" max="2551" width="43.44140625" customWidth="1"/>
    <col min="2552" max="2552" width="38.109375" customWidth="1"/>
    <col min="2553" max="2553" width="6.88671875" customWidth="1"/>
    <col min="2554" max="2554" width="8.21875" bestFit="1" customWidth="1"/>
    <col min="2555" max="2555" width="13.21875" customWidth="1"/>
    <col min="2556" max="2583" width="11.44140625" customWidth="1"/>
    <col min="2804" max="2804" width="2.109375" customWidth="1"/>
    <col min="2805" max="2806" width="6.88671875" customWidth="1"/>
    <col min="2807" max="2807" width="43.44140625" customWidth="1"/>
    <col min="2808" max="2808" width="38.109375" customWidth="1"/>
    <col min="2809" max="2809" width="6.88671875" customWidth="1"/>
    <col min="2810" max="2810" width="8.21875" bestFit="1" customWidth="1"/>
    <col min="2811" max="2811" width="13.21875" customWidth="1"/>
    <col min="2812" max="2839" width="11.44140625" customWidth="1"/>
    <col min="3060" max="3060" width="2.109375" customWidth="1"/>
    <col min="3061" max="3062" width="6.88671875" customWidth="1"/>
    <col min="3063" max="3063" width="43.44140625" customWidth="1"/>
    <col min="3064" max="3064" width="38.109375" customWidth="1"/>
    <col min="3065" max="3065" width="6.88671875" customWidth="1"/>
    <col min="3066" max="3066" width="8.21875" bestFit="1" customWidth="1"/>
    <col min="3067" max="3067" width="13.21875" customWidth="1"/>
    <col min="3068" max="3095" width="11.44140625" customWidth="1"/>
    <col min="3316" max="3316" width="2.109375" customWidth="1"/>
    <col min="3317" max="3318" width="6.88671875" customWidth="1"/>
    <col min="3319" max="3319" width="43.44140625" customWidth="1"/>
    <col min="3320" max="3320" width="38.109375" customWidth="1"/>
    <col min="3321" max="3321" width="6.88671875" customWidth="1"/>
    <col min="3322" max="3322" width="8.21875" bestFit="1" customWidth="1"/>
    <col min="3323" max="3323" width="13.21875" customWidth="1"/>
    <col min="3324" max="3351" width="11.44140625" customWidth="1"/>
    <col min="3572" max="3572" width="2.109375" customWidth="1"/>
    <col min="3573" max="3574" width="6.88671875" customWidth="1"/>
    <col min="3575" max="3575" width="43.44140625" customWidth="1"/>
    <col min="3576" max="3576" width="38.109375" customWidth="1"/>
    <col min="3577" max="3577" width="6.88671875" customWidth="1"/>
    <col min="3578" max="3578" width="8.21875" bestFit="1" customWidth="1"/>
    <col min="3579" max="3579" width="13.21875" customWidth="1"/>
    <col min="3580" max="3607" width="11.44140625" customWidth="1"/>
    <col min="3828" max="3828" width="2.109375" customWidth="1"/>
    <col min="3829" max="3830" width="6.88671875" customWidth="1"/>
    <col min="3831" max="3831" width="43.44140625" customWidth="1"/>
    <col min="3832" max="3832" width="38.109375" customWidth="1"/>
    <col min="3833" max="3833" width="6.88671875" customWidth="1"/>
    <col min="3834" max="3834" width="8.21875" bestFit="1" customWidth="1"/>
    <col min="3835" max="3835" width="13.21875" customWidth="1"/>
    <col min="3836" max="3863" width="11.44140625" customWidth="1"/>
    <col min="4084" max="4084" width="2.109375" customWidth="1"/>
    <col min="4085" max="4086" width="6.88671875" customWidth="1"/>
    <col min="4087" max="4087" width="43.44140625" customWidth="1"/>
    <col min="4088" max="4088" width="38.109375" customWidth="1"/>
    <col min="4089" max="4089" width="6.88671875" customWidth="1"/>
    <col min="4090" max="4090" width="8.21875" bestFit="1" customWidth="1"/>
    <col min="4091" max="4091" width="13.21875" customWidth="1"/>
    <col min="4092" max="4119" width="11.44140625" customWidth="1"/>
    <col min="4340" max="4340" width="2.109375" customWidth="1"/>
    <col min="4341" max="4342" width="6.88671875" customWidth="1"/>
    <col min="4343" max="4343" width="43.44140625" customWidth="1"/>
    <col min="4344" max="4344" width="38.109375" customWidth="1"/>
    <col min="4345" max="4345" width="6.88671875" customWidth="1"/>
    <col min="4346" max="4346" width="8.21875" bestFit="1" customWidth="1"/>
    <col min="4347" max="4347" width="13.21875" customWidth="1"/>
    <col min="4348" max="4375" width="11.44140625" customWidth="1"/>
    <col min="4596" max="4596" width="2.109375" customWidth="1"/>
    <col min="4597" max="4598" width="6.88671875" customWidth="1"/>
    <col min="4599" max="4599" width="43.44140625" customWidth="1"/>
    <col min="4600" max="4600" width="38.109375" customWidth="1"/>
    <col min="4601" max="4601" width="6.88671875" customWidth="1"/>
    <col min="4602" max="4602" width="8.21875" bestFit="1" customWidth="1"/>
    <col min="4603" max="4603" width="13.21875" customWidth="1"/>
    <col min="4604" max="4631" width="11.44140625" customWidth="1"/>
    <col min="4852" max="4852" width="2.109375" customWidth="1"/>
    <col min="4853" max="4854" width="6.88671875" customWidth="1"/>
    <col min="4855" max="4855" width="43.44140625" customWidth="1"/>
    <col min="4856" max="4856" width="38.109375" customWidth="1"/>
    <col min="4857" max="4857" width="6.88671875" customWidth="1"/>
    <col min="4858" max="4858" width="8.21875" bestFit="1" customWidth="1"/>
    <col min="4859" max="4859" width="13.21875" customWidth="1"/>
    <col min="4860" max="4887" width="11.44140625" customWidth="1"/>
    <col min="5108" max="5108" width="2.109375" customWidth="1"/>
    <col min="5109" max="5110" width="6.88671875" customWidth="1"/>
    <col min="5111" max="5111" width="43.44140625" customWidth="1"/>
    <col min="5112" max="5112" width="38.109375" customWidth="1"/>
    <col min="5113" max="5113" width="6.88671875" customWidth="1"/>
    <col min="5114" max="5114" width="8.21875" bestFit="1" customWidth="1"/>
    <col min="5115" max="5115" width="13.21875" customWidth="1"/>
    <col min="5116" max="5143" width="11.44140625" customWidth="1"/>
    <col min="5364" max="5364" width="2.109375" customWidth="1"/>
    <col min="5365" max="5366" width="6.88671875" customWidth="1"/>
    <col min="5367" max="5367" width="43.44140625" customWidth="1"/>
    <col min="5368" max="5368" width="38.109375" customWidth="1"/>
    <col min="5369" max="5369" width="6.88671875" customWidth="1"/>
    <col min="5370" max="5370" width="8.21875" bestFit="1" customWidth="1"/>
    <col min="5371" max="5371" width="13.21875" customWidth="1"/>
    <col min="5372" max="5399" width="11.44140625" customWidth="1"/>
    <col min="5620" max="5620" width="2.109375" customWidth="1"/>
    <col min="5621" max="5622" width="6.88671875" customWidth="1"/>
    <col min="5623" max="5623" width="43.44140625" customWidth="1"/>
    <col min="5624" max="5624" width="38.109375" customWidth="1"/>
    <col min="5625" max="5625" width="6.88671875" customWidth="1"/>
    <col min="5626" max="5626" width="8.21875" bestFit="1" customWidth="1"/>
    <col min="5627" max="5627" width="13.21875" customWidth="1"/>
    <col min="5628" max="5655" width="11.44140625" customWidth="1"/>
    <col min="5876" max="5876" width="2.109375" customWidth="1"/>
    <col min="5877" max="5878" width="6.88671875" customWidth="1"/>
    <col min="5879" max="5879" width="43.44140625" customWidth="1"/>
    <col min="5880" max="5880" width="38.109375" customWidth="1"/>
    <col min="5881" max="5881" width="6.88671875" customWidth="1"/>
    <col min="5882" max="5882" width="8.21875" bestFit="1" customWidth="1"/>
    <col min="5883" max="5883" width="13.21875" customWidth="1"/>
    <col min="5884" max="5911" width="11.44140625" customWidth="1"/>
    <col min="6132" max="6132" width="2.109375" customWidth="1"/>
    <col min="6133" max="6134" width="6.88671875" customWidth="1"/>
    <col min="6135" max="6135" width="43.44140625" customWidth="1"/>
    <col min="6136" max="6136" width="38.109375" customWidth="1"/>
    <col min="6137" max="6137" width="6.88671875" customWidth="1"/>
    <col min="6138" max="6138" width="8.21875" bestFit="1" customWidth="1"/>
    <col min="6139" max="6139" width="13.21875" customWidth="1"/>
    <col min="6140" max="6167" width="11.44140625" customWidth="1"/>
    <col min="6388" max="6388" width="2.109375" customWidth="1"/>
    <col min="6389" max="6390" width="6.88671875" customWidth="1"/>
    <col min="6391" max="6391" width="43.44140625" customWidth="1"/>
    <col min="6392" max="6392" width="38.109375" customWidth="1"/>
    <col min="6393" max="6393" width="6.88671875" customWidth="1"/>
    <col min="6394" max="6394" width="8.21875" bestFit="1" customWidth="1"/>
    <col min="6395" max="6395" width="13.21875" customWidth="1"/>
    <col min="6396" max="6423" width="11.44140625" customWidth="1"/>
    <col min="6644" max="6644" width="2.109375" customWidth="1"/>
    <col min="6645" max="6646" width="6.88671875" customWidth="1"/>
    <col min="6647" max="6647" width="43.44140625" customWidth="1"/>
    <col min="6648" max="6648" width="38.109375" customWidth="1"/>
    <col min="6649" max="6649" width="6.88671875" customWidth="1"/>
    <col min="6650" max="6650" width="8.21875" bestFit="1" customWidth="1"/>
    <col min="6651" max="6651" width="13.21875" customWidth="1"/>
    <col min="6652" max="6679" width="11.44140625" customWidth="1"/>
    <col min="6900" max="6900" width="2.109375" customWidth="1"/>
    <col min="6901" max="6902" width="6.88671875" customWidth="1"/>
    <col min="6903" max="6903" width="43.44140625" customWidth="1"/>
    <col min="6904" max="6904" width="38.109375" customWidth="1"/>
    <col min="6905" max="6905" width="6.88671875" customWidth="1"/>
    <col min="6906" max="6906" width="8.21875" bestFit="1" customWidth="1"/>
    <col min="6907" max="6907" width="13.21875" customWidth="1"/>
    <col min="6908" max="6935" width="11.44140625" customWidth="1"/>
    <col min="7156" max="7156" width="2.109375" customWidth="1"/>
    <col min="7157" max="7158" width="6.88671875" customWidth="1"/>
    <col min="7159" max="7159" width="43.44140625" customWidth="1"/>
    <col min="7160" max="7160" width="38.109375" customWidth="1"/>
    <col min="7161" max="7161" width="6.88671875" customWidth="1"/>
    <col min="7162" max="7162" width="8.21875" bestFit="1" customWidth="1"/>
    <col min="7163" max="7163" width="13.21875" customWidth="1"/>
    <col min="7164" max="7191" width="11.44140625" customWidth="1"/>
    <col min="7412" max="7412" width="2.109375" customWidth="1"/>
    <col min="7413" max="7414" width="6.88671875" customWidth="1"/>
    <col min="7415" max="7415" width="43.44140625" customWidth="1"/>
    <col min="7416" max="7416" width="38.109375" customWidth="1"/>
    <col min="7417" max="7417" width="6.88671875" customWidth="1"/>
    <col min="7418" max="7418" width="8.21875" bestFit="1" customWidth="1"/>
    <col min="7419" max="7419" width="13.21875" customWidth="1"/>
    <col min="7420" max="7447" width="11.44140625" customWidth="1"/>
    <col min="7668" max="7668" width="2.109375" customWidth="1"/>
    <col min="7669" max="7670" width="6.88671875" customWidth="1"/>
    <col min="7671" max="7671" width="43.44140625" customWidth="1"/>
    <col min="7672" max="7672" width="38.109375" customWidth="1"/>
    <col min="7673" max="7673" width="6.88671875" customWidth="1"/>
    <col min="7674" max="7674" width="8.21875" bestFit="1" customWidth="1"/>
    <col min="7675" max="7675" width="13.21875" customWidth="1"/>
    <col min="7676" max="7703" width="11.44140625" customWidth="1"/>
    <col min="7924" max="7924" width="2.109375" customWidth="1"/>
    <col min="7925" max="7926" width="6.88671875" customWidth="1"/>
    <col min="7927" max="7927" width="43.44140625" customWidth="1"/>
    <col min="7928" max="7928" width="38.109375" customWidth="1"/>
    <col min="7929" max="7929" width="6.88671875" customWidth="1"/>
    <col min="7930" max="7930" width="8.21875" bestFit="1" customWidth="1"/>
    <col min="7931" max="7931" width="13.21875" customWidth="1"/>
    <col min="7932" max="7959" width="11.44140625" customWidth="1"/>
    <col min="8180" max="8180" width="2.109375" customWidth="1"/>
    <col min="8181" max="8182" width="6.88671875" customWidth="1"/>
    <col min="8183" max="8183" width="43.44140625" customWidth="1"/>
    <col min="8184" max="8184" width="38.109375" customWidth="1"/>
    <col min="8185" max="8185" width="6.88671875" customWidth="1"/>
    <col min="8186" max="8186" width="8.21875" bestFit="1" customWidth="1"/>
    <col min="8187" max="8187" width="13.21875" customWidth="1"/>
    <col min="8188" max="8215" width="11.44140625" customWidth="1"/>
    <col min="8436" max="8436" width="2.109375" customWidth="1"/>
    <col min="8437" max="8438" width="6.88671875" customWidth="1"/>
    <col min="8439" max="8439" width="43.44140625" customWidth="1"/>
    <col min="8440" max="8440" width="38.109375" customWidth="1"/>
    <col min="8441" max="8441" width="6.88671875" customWidth="1"/>
    <col min="8442" max="8442" width="8.21875" bestFit="1" customWidth="1"/>
    <col min="8443" max="8443" width="13.21875" customWidth="1"/>
    <col min="8444" max="8471" width="11.44140625" customWidth="1"/>
    <col min="8692" max="8692" width="2.109375" customWidth="1"/>
    <col min="8693" max="8694" width="6.88671875" customWidth="1"/>
    <col min="8695" max="8695" width="43.44140625" customWidth="1"/>
    <col min="8696" max="8696" width="38.109375" customWidth="1"/>
    <col min="8697" max="8697" width="6.88671875" customWidth="1"/>
    <col min="8698" max="8698" width="8.21875" bestFit="1" customWidth="1"/>
    <col min="8699" max="8699" width="13.21875" customWidth="1"/>
    <col min="8700" max="8727" width="11.44140625" customWidth="1"/>
    <col min="8948" max="8948" width="2.109375" customWidth="1"/>
    <col min="8949" max="8950" width="6.88671875" customWidth="1"/>
    <col min="8951" max="8951" width="43.44140625" customWidth="1"/>
    <col min="8952" max="8952" width="38.109375" customWidth="1"/>
    <col min="8953" max="8953" width="6.88671875" customWidth="1"/>
    <col min="8954" max="8954" width="8.21875" bestFit="1" customWidth="1"/>
    <col min="8955" max="8955" width="13.21875" customWidth="1"/>
    <col min="8956" max="8983" width="11.44140625" customWidth="1"/>
    <col min="9204" max="9204" width="2.109375" customWidth="1"/>
    <col min="9205" max="9206" width="6.88671875" customWidth="1"/>
    <col min="9207" max="9207" width="43.44140625" customWidth="1"/>
    <col min="9208" max="9208" width="38.109375" customWidth="1"/>
    <col min="9209" max="9209" width="6.88671875" customWidth="1"/>
    <col min="9210" max="9210" width="8.21875" bestFit="1" customWidth="1"/>
    <col min="9211" max="9211" width="13.21875" customWidth="1"/>
    <col min="9212" max="9239" width="11.44140625" customWidth="1"/>
    <col min="9460" max="9460" width="2.109375" customWidth="1"/>
    <col min="9461" max="9462" width="6.88671875" customWidth="1"/>
    <col min="9463" max="9463" width="43.44140625" customWidth="1"/>
    <col min="9464" max="9464" width="38.109375" customWidth="1"/>
    <col min="9465" max="9465" width="6.88671875" customWidth="1"/>
    <col min="9466" max="9466" width="8.21875" bestFit="1" customWidth="1"/>
    <col min="9467" max="9467" width="13.21875" customWidth="1"/>
    <col min="9468" max="9495" width="11.44140625" customWidth="1"/>
    <col min="9716" max="9716" width="2.109375" customWidth="1"/>
    <col min="9717" max="9718" width="6.88671875" customWidth="1"/>
    <col min="9719" max="9719" width="43.44140625" customWidth="1"/>
    <col min="9720" max="9720" width="38.109375" customWidth="1"/>
    <col min="9721" max="9721" width="6.88671875" customWidth="1"/>
    <col min="9722" max="9722" width="8.21875" bestFit="1" customWidth="1"/>
    <col min="9723" max="9723" width="13.21875" customWidth="1"/>
    <col min="9724" max="9751" width="11.44140625" customWidth="1"/>
    <col min="9972" max="9972" width="2.109375" customWidth="1"/>
    <col min="9973" max="9974" width="6.88671875" customWidth="1"/>
    <col min="9975" max="9975" width="43.44140625" customWidth="1"/>
    <col min="9976" max="9976" width="38.109375" customWidth="1"/>
    <col min="9977" max="9977" width="6.88671875" customWidth="1"/>
    <col min="9978" max="9978" width="8.21875" bestFit="1" customWidth="1"/>
    <col min="9979" max="9979" width="13.21875" customWidth="1"/>
    <col min="9980" max="10007" width="11.44140625" customWidth="1"/>
    <col min="10228" max="10228" width="2.109375" customWidth="1"/>
    <col min="10229" max="10230" width="6.88671875" customWidth="1"/>
    <col min="10231" max="10231" width="43.44140625" customWidth="1"/>
    <col min="10232" max="10232" width="38.109375" customWidth="1"/>
    <col min="10233" max="10233" width="6.88671875" customWidth="1"/>
    <col min="10234" max="10234" width="8.21875" bestFit="1" customWidth="1"/>
    <col min="10235" max="10235" width="13.21875" customWidth="1"/>
    <col min="10236" max="10263" width="11.44140625" customWidth="1"/>
    <col min="10484" max="10484" width="2.109375" customWidth="1"/>
    <col min="10485" max="10486" width="6.88671875" customWidth="1"/>
    <col min="10487" max="10487" width="43.44140625" customWidth="1"/>
    <col min="10488" max="10488" width="38.109375" customWidth="1"/>
    <col min="10489" max="10489" width="6.88671875" customWidth="1"/>
    <col min="10490" max="10490" width="8.21875" bestFit="1" customWidth="1"/>
    <col min="10491" max="10491" width="13.21875" customWidth="1"/>
    <col min="10492" max="10519" width="11.44140625" customWidth="1"/>
    <col min="10740" max="10740" width="2.109375" customWidth="1"/>
    <col min="10741" max="10742" width="6.88671875" customWidth="1"/>
    <col min="10743" max="10743" width="43.44140625" customWidth="1"/>
    <col min="10744" max="10744" width="38.109375" customWidth="1"/>
    <col min="10745" max="10745" width="6.88671875" customWidth="1"/>
    <col min="10746" max="10746" width="8.21875" bestFit="1" customWidth="1"/>
    <col min="10747" max="10747" width="13.21875" customWidth="1"/>
    <col min="10748" max="10775" width="11.44140625" customWidth="1"/>
    <col min="10996" max="10996" width="2.109375" customWidth="1"/>
    <col min="10997" max="10998" width="6.88671875" customWidth="1"/>
    <col min="10999" max="10999" width="43.44140625" customWidth="1"/>
    <col min="11000" max="11000" width="38.109375" customWidth="1"/>
    <col min="11001" max="11001" width="6.88671875" customWidth="1"/>
    <col min="11002" max="11002" width="8.21875" bestFit="1" customWidth="1"/>
    <col min="11003" max="11003" width="13.21875" customWidth="1"/>
    <col min="11004" max="11031" width="11.44140625" customWidth="1"/>
    <col min="11252" max="11252" width="2.109375" customWidth="1"/>
    <col min="11253" max="11254" width="6.88671875" customWidth="1"/>
    <col min="11255" max="11255" width="43.44140625" customWidth="1"/>
    <col min="11256" max="11256" width="38.109375" customWidth="1"/>
    <col min="11257" max="11257" width="6.88671875" customWidth="1"/>
    <col min="11258" max="11258" width="8.21875" bestFit="1" customWidth="1"/>
    <col min="11259" max="11259" width="13.21875" customWidth="1"/>
    <col min="11260" max="11287" width="11.44140625" customWidth="1"/>
    <col min="11508" max="11508" width="2.109375" customWidth="1"/>
    <col min="11509" max="11510" width="6.88671875" customWidth="1"/>
    <col min="11511" max="11511" width="43.44140625" customWidth="1"/>
    <col min="11512" max="11512" width="38.109375" customWidth="1"/>
    <col min="11513" max="11513" width="6.88671875" customWidth="1"/>
    <col min="11514" max="11514" width="8.21875" bestFit="1" customWidth="1"/>
    <col min="11515" max="11515" width="13.21875" customWidth="1"/>
    <col min="11516" max="11543" width="11.44140625" customWidth="1"/>
    <col min="11764" max="11764" width="2.109375" customWidth="1"/>
    <col min="11765" max="11766" width="6.88671875" customWidth="1"/>
    <col min="11767" max="11767" width="43.44140625" customWidth="1"/>
    <col min="11768" max="11768" width="38.109375" customWidth="1"/>
    <col min="11769" max="11769" width="6.88671875" customWidth="1"/>
    <col min="11770" max="11770" width="8.21875" bestFit="1" customWidth="1"/>
    <col min="11771" max="11771" width="13.21875" customWidth="1"/>
    <col min="11772" max="11799" width="11.44140625" customWidth="1"/>
    <col min="12020" max="12020" width="2.109375" customWidth="1"/>
    <col min="12021" max="12022" width="6.88671875" customWidth="1"/>
    <col min="12023" max="12023" width="43.44140625" customWidth="1"/>
    <col min="12024" max="12024" width="38.109375" customWidth="1"/>
    <col min="12025" max="12025" width="6.88671875" customWidth="1"/>
    <col min="12026" max="12026" width="8.21875" bestFit="1" customWidth="1"/>
    <col min="12027" max="12027" width="13.21875" customWidth="1"/>
    <col min="12028" max="12055" width="11.44140625" customWidth="1"/>
    <col min="12276" max="12276" width="2.109375" customWidth="1"/>
    <col min="12277" max="12278" width="6.88671875" customWidth="1"/>
    <col min="12279" max="12279" width="43.44140625" customWidth="1"/>
    <col min="12280" max="12280" width="38.109375" customWidth="1"/>
    <col min="12281" max="12281" width="6.88671875" customWidth="1"/>
    <col min="12282" max="12282" width="8.21875" bestFit="1" customWidth="1"/>
    <col min="12283" max="12283" width="13.21875" customWidth="1"/>
    <col min="12284" max="12311" width="11.44140625" customWidth="1"/>
    <col min="12532" max="12532" width="2.109375" customWidth="1"/>
    <col min="12533" max="12534" width="6.88671875" customWidth="1"/>
    <col min="12535" max="12535" width="43.44140625" customWidth="1"/>
    <col min="12536" max="12536" width="38.109375" customWidth="1"/>
    <col min="12537" max="12537" width="6.88671875" customWidth="1"/>
    <col min="12538" max="12538" width="8.21875" bestFit="1" customWidth="1"/>
    <col min="12539" max="12539" width="13.21875" customWidth="1"/>
    <col min="12540" max="12567" width="11.44140625" customWidth="1"/>
    <col min="12788" max="12788" width="2.109375" customWidth="1"/>
    <col min="12789" max="12790" width="6.88671875" customWidth="1"/>
    <col min="12791" max="12791" width="43.44140625" customWidth="1"/>
    <col min="12792" max="12792" width="38.109375" customWidth="1"/>
    <col min="12793" max="12793" width="6.88671875" customWidth="1"/>
    <col min="12794" max="12794" width="8.21875" bestFit="1" customWidth="1"/>
    <col min="12795" max="12795" width="13.21875" customWidth="1"/>
    <col min="12796" max="12823" width="11.44140625" customWidth="1"/>
    <col min="13044" max="13044" width="2.109375" customWidth="1"/>
    <col min="13045" max="13046" width="6.88671875" customWidth="1"/>
    <col min="13047" max="13047" width="43.44140625" customWidth="1"/>
    <col min="13048" max="13048" width="38.109375" customWidth="1"/>
    <col min="13049" max="13049" width="6.88671875" customWidth="1"/>
    <col min="13050" max="13050" width="8.21875" bestFit="1" customWidth="1"/>
    <col min="13051" max="13051" width="13.21875" customWidth="1"/>
    <col min="13052" max="13079" width="11.44140625" customWidth="1"/>
    <col min="13300" max="13300" width="2.109375" customWidth="1"/>
    <col min="13301" max="13302" width="6.88671875" customWidth="1"/>
    <col min="13303" max="13303" width="43.44140625" customWidth="1"/>
    <col min="13304" max="13304" width="38.109375" customWidth="1"/>
    <col min="13305" max="13305" width="6.88671875" customWidth="1"/>
    <col min="13306" max="13306" width="8.21875" bestFit="1" customWidth="1"/>
    <col min="13307" max="13307" width="13.21875" customWidth="1"/>
    <col min="13308" max="13335" width="11.44140625" customWidth="1"/>
    <col min="13556" max="13556" width="2.109375" customWidth="1"/>
    <col min="13557" max="13558" width="6.88671875" customWidth="1"/>
    <col min="13559" max="13559" width="43.44140625" customWidth="1"/>
    <col min="13560" max="13560" width="38.109375" customWidth="1"/>
    <col min="13561" max="13561" width="6.88671875" customWidth="1"/>
    <col min="13562" max="13562" width="8.21875" bestFit="1" customWidth="1"/>
    <col min="13563" max="13563" width="13.21875" customWidth="1"/>
    <col min="13564" max="13591" width="11.44140625" customWidth="1"/>
    <col min="13812" max="13812" width="2.109375" customWidth="1"/>
    <col min="13813" max="13814" width="6.88671875" customWidth="1"/>
    <col min="13815" max="13815" width="43.44140625" customWidth="1"/>
    <col min="13816" max="13816" width="38.109375" customWidth="1"/>
    <col min="13817" max="13817" width="6.88671875" customWidth="1"/>
    <col min="13818" max="13818" width="8.21875" bestFit="1" customWidth="1"/>
    <col min="13819" max="13819" width="13.21875" customWidth="1"/>
    <col min="13820" max="13847" width="11.44140625" customWidth="1"/>
    <col min="14068" max="14068" width="2.109375" customWidth="1"/>
    <col min="14069" max="14070" width="6.88671875" customWidth="1"/>
    <col min="14071" max="14071" width="43.44140625" customWidth="1"/>
    <col min="14072" max="14072" width="38.109375" customWidth="1"/>
    <col min="14073" max="14073" width="6.88671875" customWidth="1"/>
    <col min="14074" max="14074" width="8.21875" bestFit="1" customWidth="1"/>
    <col min="14075" max="14075" width="13.21875" customWidth="1"/>
    <col min="14076" max="14103" width="11.44140625" customWidth="1"/>
    <col min="14324" max="14324" width="2.109375" customWidth="1"/>
    <col min="14325" max="14326" width="6.88671875" customWidth="1"/>
    <col min="14327" max="14327" width="43.44140625" customWidth="1"/>
    <col min="14328" max="14328" width="38.109375" customWidth="1"/>
    <col min="14329" max="14329" width="6.88671875" customWidth="1"/>
    <col min="14330" max="14330" width="8.21875" bestFit="1" customWidth="1"/>
    <col min="14331" max="14331" width="13.21875" customWidth="1"/>
    <col min="14332" max="14359" width="11.44140625" customWidth="1"/>
    <col min="14580" max="14580" width="2.109375" customWidth="1"/>
    <col min="14581" max="14582" width="6.88671875" customWidth="1"/>
    <col min="14583" max="14583" width="43.44140625" customWidth="1"/>
    <col min="14584" max="14584" width="38.109375" customWidth="1"/>
    <col min="14585" max="14585" width="6.88671875" customWidth="1"/>
    <col min="14586" max="14586" width="8.21875" bestFit="1" customWidth="1"/>
    <col min="14587" max="14587" width="13.21875" customWidth="1"/>
    <col min="14588" max="14615" width="11.44140625" customWidth="1"/>
    <col min="14836" max="14836" width="2.109375" customWidth="1"/>
    <col min="14837" max="14838" width="6.88671875" customWidth="1"/>
    <col min="14839" max="14839" width="43.44140625" customWidth="1"/>
    <col min="14840" max="14840" width="38.109375" customWidth="1"/>
    <col min="14841" max="14841" width="6.88671875" customWidth="1"/>
    <col min="14842" max="14842" width="8.21875" bestFit="1" customWidth="1"/>
    <col min="14843" max="14843" width="13.21875" customWidth="1"/>
    <col min="14844" max="14871" width="11.44140625" customWidth="1"/>
    <col min="15092" max="15092" width="2.109375" customWidth="1"/>
    <col min="15093" max="15094" width="6.88671875" customWidth="1"/>
    <col min="15095" max="15095" width="43.44140625" customWidth="1"/>
    <col min="15096" max="15096" width="38.109375" customWidth="1"/>
    <col min="15097" max="15097" width="6.88671875" customWidth="1"/>
    <col min="15098" max="15098" width="8.21875" bestFit="1" customWidth="1"/>
    <col min="15099" max="15099" width="13.21875" customWidth="1"/>
    <col min="15100" max="15127" width="11.44140625" customWidth="1"/>
    <col min="15348" max="15348" width="2.109375" customWidth="1"/>
    <col min="15349" max="15350" width="6.88671875" customWidth="1"/>
    <col min="15351" max="15351" width="43.44140625" customWidth="1"/>
    <col min="15352" max="15352" width="38.109375" customWidth="1"/>
    <col min="15353" max="15353" width="6.88671875" customWidth="1"/>
    <col min="15354" max="15354" width="8.21875" bestFit="1" customWidth="1"/>
    <col min="15355" max="15355" width="13.21875" customWidth="1"/>
    <col min="15356" max="15383" width="11.44140625" customWidth="1"/>
    <col min="15604" max="15604" width="2.109375" customWidth="1"/>
    <col min="15605" max="15606" width="6.88671875" customWidth="1"/>
    <col min="15607" max="15607" width="43.44140625" customWidth="1"/>
    <col min="15608" max="15608" width="38.109375" customWidth="1"/>
    <col min="15609" max="15609" width="6.88671875" customWidth="1"/>
    <col min="15610" max="15610" width="8.21875" bestFit="1" customWidth="1"/>
    <col min="15611" max="15611" width="13.21875" customWidth="1"/>
    <col min="15612" max="15639" width="11.44140625" customWidth="1"/>
    <col min="15860" max="15860" width="2.109375" customWidth="1"/>
    <col min="15861" max="15862" width="6.88671875" customWidth="1"/>
    <col min="15863" max="15863" width="43.44140625" customWidth="1"/>
    <col min="15864" max="15864" width="38.109375" customWidth="1"/>
    <col min="15865" max="15865" width="6.88671875" customWidth="1"/>
    <col min="15866" max="15866" width="8.21875" bestFit="1" customWidth="1"/>
    <col min="15867" max="15867" width="13.21875" customWidth="1"/>
    <col min="15868" max="15895" width="11.44140625" customWidth="1"/>
    <col min="16116" max="16116" width="2.109375" customWidth="1"/>
    <col min="16117" max="16118" width="6.88671875" customWidth="1"/>
    <col min="16119" max="16119" width="43.44140625" customWidth="1"/>
    <col min="16120" max="16120" width="38.109375" customWidth="1"/>
    <col min="16121" max="16121" width="6.88671875" customWidth="1"/>
    <col min="16122" max="16122" width="8.21875" bestFit="1" customWidth="1"/>
    <col min="16123" max="16123" width="13.21875" customWidth="1"/>
    <col min="16124" max="16151" width="11.44140625" customWidth="1"/>
  </cols>
  <sheetData>
    <row r="1" spans="1:36" ht="18.75" thickBot="1" x14ac:dyDescent="0.25">
      <c r="A1" s="135"/>
      <c r="B1" s="178"/>
      <c r="C1" s="179" t="s">
        <v>186</v>
      </c>
      <c r="D1" s="207"/>
      <c r="E1" s="208"/>
      <c r="F1" s="209"/>
      <c r="G1" s="209"/>
      <c r="H1" s="209"/>
      <c r="I1" s="947"/>
      <c r="J1" s="935"/>
      <c r="K1" s="935"/>
      <c r="L1" s="183"/>
      <c r="M1" s="183"/>
      <c r="N1" s="183"/>
      <c r="O1" s="183"/>
      <c r="P1" s="183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210"/>
    </row>
    <row r="2" spans="1:36" ht="32.25" thickBot="1" x14ac:dyDescent="0.25">
      <c r="A2" s="187"/>
      <c r="B2" s="188"/>
      <c r="C2" s="275" t="s">
        <v>112</v>
      </c>
      <c r="D2" s="189" t="s">
        <v>139</v>
      </c>
      <c r="E2" s="827" t="s">
        <v>113</v>
      </c>
      <c r="F2" s="189" t="s">
        <v>140</v>
      </c>
      <c r="G2" s="189" t="s">
        <v>187</v>
      </c>
      <c r="H2" s="211" t="str">
        <f>'TITLE PAGE'!D14</f>
        <v>2016-17</v>
      </c>
      <c r="I2" s="277" t="str">
        <f>'WRZ summary'!E3</f>
        <v>For info 2017-18</v>
      </c>
      <c r="J2" s="277" t="str">
        <f>'WRZ summary'!F3</f>
        <v>For info 2018-19</v>
      </c>
      <c r="K2" s="277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25.15" customHeight="1" x14ac:dyDescent="0.2">
      <c r="A3" s="214"/>
      <c r="B3" s="948" t="s">
        <v>188</v>
      </c>
      <c r="C3" s="764" t="s">
        <v>189</v>
      </c>
      <c r="D3" s="828" t="s">
        <v>190</v>
      </c>
      <c r="E3" s="659" t="s">
        <v>124</v>
      </c>
      <c r="F3" s="660" t="s">
        <v>75</v>
      </c>
      <c r="G3" s="660">
        <v>2</v>
      </c>
      <c r="H3" s="688">
        <v>4.9721289252767926</v>
      </c>
      <c r="I3" s="760">
        <v>4.9777733909401594</v>
      </c>
      <c r="J3" s="760">
        <v>4.9717796316114589</v>
      </c>
      <c r="K3" s="760">
        <v>4.9809327029773289</v>
      </c>
      <c r="L3" s="829">
        <v>4.9806025038475346</v>
      </c>
      <c r="M3" s="829">
        <v>5.0102168864419667</v>
      </c>
      <c r="N3" s="829">
        <v>5.030967198877426</v>
      </c>
      <c r="O3" s="829">
        <v>5.0502322374830166</v>
      </c>
      <c r="P3" s="829">
        <v>5.0507944718882092</v>
      </c>
      <c r="Q3" s="829">
        <v>5.0719483188289489</v>
      </c>
      <c r="R3" s="829">
        <v>5.0785756227209093</v>
      </c>
      <c r="S3" s="829">
        <v>5.0848956074742668</v>
      </c>
      <c r="T3" s="829">
        <v>5.0771448607097902</v>
      </c>
      <c r="U3" s="829">
        <v>5.096265908876993</v>
      </c>
      <c r="V3" s="829">
        <v>5.1028757882042308</v>
      </c>
      <c r="W3" s="829">
        <v>5.1097233794529826</v>
      </c>
      <c r="X3" s="829">
        <v>5.1022583264706718</v>
      </c>
      <c r="Y3" s="829">
        <v>5.121381610242028</v>
      </c>
      <c r="Z3" s="829">
        <v>5.1259066556172028</v>
      </c>
      <c r="AA3" s="829">
        <v>5.1300846496854726</v>
      </c>
      <c r="AB3" s="829">
        <v>5.1198464417735341</v>
      </c>
      <c r="AC3" s="829">
        <v>5.1384844229723141</v>
      </c>
      <c r="AD3" s="829">
        <v>5.1437464167582458</v>
      </c>
      <c r="AE3" s="829">
        <v>5.1491654484186133</v>
      </c>
      <c r="AF3" s="829">
        <v>5.1408213471366375</v>
      </c>
      <c r="AG3" s="829">
        <v>5.1605163418022917</v>
      </c>
      <c r="AH3" s="829">
        <v>5.1664529190675932</v>
      </c>
      <c r="AI3" s="829">
        <v>5.1725017633410841</v>
      </c>
      <c r="AJ3" s="830">
        <v>5.1646960829726867</v>
      </c>
    </row>
    <row r="4" spans="1:36" ht="25.15" customHeight="1" x14ac:dyDescent="0.2">
      <c r="A4" s="172"/>
      <c r="B4" s="949"/>
      <c r="C4" s="765" t="s">
        <v>191</v>
      </c>
      <c r="D4" s="766" t="s">
        <v>192</v>
      </c>
      <c r="E4" s="661" t="s">
        <v>124</v>
      </c>
      <c r="F4" s="662" t="s">
        <v>75</v>
      </c>
      <c r="G4" s="662">
        <v>2</v>
      </c>
      <c r="H4" s="655">
        <v>6.3804633550703954E-2</v>
      </c>
      <c r="I4" s="756">
        <v>6.3804633550703954E-2</v>
      </c>
      <c r="J4" s="756">
        <v>6.3804633550703954E-2</v>
      </c>
      <c r="K4" s="756">
        <v>6.3804633550703954E-2</v>
      </c>
      <c r="L4" s="454">
        <v>6.3804633550703954E-2</v>
      </c>
      <c r="M4" s="454">
        <v>6.3804633550703954E-2</v>
      </c>
      <c r="N4" s="454">
        <v>6.3804633550703954E-2</v>
      </c>
      <c r="O4" s="454">
        <v>6.3804633550703954E-2</v>
      </c>
      <c r="P4" s="454">
        <v>6.3804633550703954E-2</v>
      </c>
      <c r="Q4" s="454">
        <v>6.3804633550703954E-2</v>
      </c>
      <c r="R4" s="454">
        <v>6.3804633550703954E-2</v>
      </c>
      <c r="S4" s="454">
        <v>6.3804633550703954E-2</v>
      </c>
      <c r="T4" s="454">
        <v>6.3804633550703954E-2</v>
      </c>
      <c r="U4" s="454">
        <v>6.3804633550703954E-2</v>
      </c>
      <c r="V4" s="454">
        <v>6.3804633550703954E-2</v>
      </c>
      <c r="W4" s="454">
        <v>6.3804633550703954E-2</v>
      </c>
      <c r="X4" s="454">
        <v>6.3804633550703954E-2</v>
      </c>
      <c r="Y4" s="454">
        <v>6.3804633550703954E-2</v>
      </c>
      <c r="Z4" s="454">
        <v>6.3804633550703954E-2</v>
      </c>
      <c r="AA4" s="454">
        <v>6.3804633550703954E-2</v>
      </c>
      <c r="AB4" s="454">
        <v>6.3804633550703954E-2</v>
      </c>
      <c r="AC4" s="454">
        <v>6.3804633550703954E-2</v>
      </c>
      <c r="AD4" s="454">
        <v>6.3804633550703954E-2</v>
      </c>
      <c r="AE4" s="454">
        <v>6.3804633550703954E-2</v>
      </c>
      <c r="AF4" s="454">
        <v>6.3804633550703954E-2</v>
      </c>
      <c r="AG4" s="454">
        <v>6.3804633550703954E-2</v>
      </c>
      <c r="AH4" s="454">
        <v>6.3804633550703954E-2</v>
      </c>
      <c r="AI4" s="454">
        <v>6.3804633550703954E-2</v>
      </c>
      <c r="AJ4" s="462">
        <v>6.3804633550703954E-2</v>
      </c>
    </row>
    <row r="5" spans="1:36" ht="25.15" customHeight="1" x14ac:dyDescent="0.2">
      <c r="A5" s="172"/>
      <c r="B5" s="949"/>
      <c r="C5" s="765" t="s">
        <v>193</v>
      </c>
      <c r="D5" s="766" t="s">
        <v>194</v>
      </c>
      <c r="E5" s="661" t="s">
        <v>124</v>
      </c>
      <c r="F5" s="662" t="s">
        <v>75</v>
      </c>
      <c r="G5" s="662">
        <v>2</v>
      </c>
      <c r="H5" s="655">
        <v>6.5131596268203991</v>
      </c>
      <c r="I5" s="756">
        <v>6.6674813519638967</v>
      </c>
      <c r="J5" s="756">
        <v>6.80070540339615</v>
      </c>
      <c r="K5" s="756">
        <v>6.9349689334923852</v>
      </c>
      <c r="L5" s="454">
        <v>7.0564276138336961</v>
      </c>
      <c r="M5" s="454">
        <v>7.1815991640718666</v>
      </c>
      <c r="N5" s="454">
        <v>7.3146257193590962</v>
      </c>
      <c r="O5" s="454">
        <v>7.4422570040835652</v>
      </c>
      <c r="P5" s="454">
        <v>7.568824779506552</v>
      </c>
      <c r="Q5" s="454">
        <v>7.6963807703870657</v>
      </c>
      <c r="R5" s="454">
        <v>7.816296416765276</v>
      </c>
      <c r="S5" s="454">
        <v>7.9341025025057599</v>
      </c>
      <c r="T5" s="454">
        <v>8.0509312377099143</v>
      </c>
      <c r="U5" s="454">
        <v>8.1603006873916879</v>
      </c>
      <c r="V5" s="454">
        <v>8.2250531565731482</v>
      </c>
      <c r="W5" s="454">
        <v>8.3171863282812026</v>
      </c>
      <c r="X5" s="454">
        <v>8.4033261081252117</v>
      </c>
      <c r="Y5" s="454">
        <v>8.4923135752787928</v>
      </c>
      <c r="Z5" s="454">
        <v>8.5756403348049872</v>
      </c>
      <c r="AA5" s="454">
        <v>8.6653765613236189</v>
      </c>
      <c r="AB5" s="454">
        <v>8.7593629321675177</v>
      </c>
      <c r="AC5" s="454">
        <v>8.8470109921214686</v>
      </c>
      <c r="AD5" s="454">
        <v>8.9327821779939374</v>
      </c>
      <c r="AE5" s="454">
        <v>9.017521021525539</v>
      </c>
      <c r="AF5" s="454">
        <v>9.1012468228946357</v>
      </c>
      <c r="AG5" s="454">
        <v>9.1836191366373132</v>
      </c>
      <c r="AH5" s="454">
        <v>9.2646857881597438</v>
      </c>
      <c r="AI5" s="454">
        <v>9.3441727768854488</v>
      </c>
      <c r="AJ5" s="462">
        <v>9.4277908067592922</v>
      </c>
    </row>
    <row r="6" spans="1:36" ht="25.15" customHeight="1" x14ac:dyDescent="0.2">
      <c r="A6" s="172"/>
      <c r="B6" s="949"/>
      <c r="C6" s="765" t="s">
        <v>195</v>
      </c>
      <c r="D6" s="766" t="s">
        <v>196</v>
      </c>
      <c r="E6" s="661" t="s">
        <v>124</v>
      </c>
      <c r="F6" s="662" t="s">
        <v>75</v>
      </c>
      <c r="G6" s="662">
        <v>2</v>
      </c>
      <c r="H6" s="655">
        <v>6.135759286228966</v>
      </c>
      <c r="I6" s="756">
        <v>5.9855357382206265</v>
      </c>
      <c r="J6" s="756">
        <v>5.8479429372760947</v>
      </c>
      <c r="K6" s="756">
        <v>5.7230896728982525</v>
      </c>
      <c r="L6" s="454">
        <v>5.5937703339116283</v>
      </c>
      <c r="M6" s="454">
        <v>5.4716207773212568</v>
      </c>
      <c r="N6" s="454">
        <v>5.3498549893595149</v>
      </c>
      <c r="O6" s="454">
        <v>5.2332796606830847</v>
      </c>
      <c r="P6" s="454">
        <v>5.1207323789393984</v>
      </c>
      <c r="Q6" s="454">
        <v>5.0117863689889663</v>
      </c>
      <c r="R6" s="454">
        <v>4.9061915646512029</v>
      </c>
      <c r="S6" s="454">
        <v>4.804730220927862</v>
      </c>
      <c r="T6" s="454">
        <v>4.7109649739780917</v>
      </c>
      <c r="U6" s="454">
        <v>4.6197610719382434</v>
      </c>
      <c r="V6" s="454">
        <v>4.5361625614013068</v>
      </c>
      <c r="W6" s="454">
        <v>4.4402306075059936</v>
      </c>
      <c r="X6" s="454">
        <v>4.3450320959778468</v>
      </c>
      <c r="Y6" s="454">
        <v>4.2539103519734462</v>
      </c>
      <c r="Z6" s="454">
        <v>4.1635553149063522</v>
      </c>
      <c r="AA6" s="454">
        <v>4.0780968781617002</v>
      </c>
      <c r="AB6" s="454">
        <v>3.9965513423075083</v>
      </c>
      <c r="AC6" s="454">
        <v>3.9152437797990487</v>
      </c>
      <c r="AD6" s="454">
        <v>3.835660512943273</v>
      </c>
      <c r="AE6" s="454">
        <v>3.758001871533649</v>
      </c>
      <c r="AF6" s="454">
        <v>3.6822282929104442</v>
      </c>
      <c r="AG6" s="454">
        <v>3.608042913188966</v>
      </c>
      <c r="AH6" s="454">
        <v>3.535500735562541</v>
      </c>
      <c r="AI6" s="454">
        <v>3.4644879275268399</v>
      </c>
      <c r="AJ6" s="462">
        <v>3.3901994098673156</v>
      </c>
    </row>
    <row r="7" spans="1:36" ht="25.15" customHeight="1" x14ac:dyDescent="0.2">
      <c r="A7" s="172"/>
      <c r="B7" s="949"/>
      <c r="C7" s="667" t="s">
        <v>197</v>
      </c>
      <c r="D7" s="668" t="s">
        <v>198</v>
      </c>
      <c r="E7" s="831" t="s">
        <v>199</v>
      </c>
      <c r="F7" s="669" t="s">
        <v>75</v>
      </c>
      <c r="G7" s="669">
        <v>2</v>
      </c>
      <c r="H7" s="655">
        <f t="shared" ref="H7:AJ10" si="0">H3-H32</f>
        <v>4.905394247195126</v>
      </c>
      <c r="I7" s="756">
        <f t="shared" si="0"/>
        <v>4.9110387128584927</v>
      </c>
      <c r="J7" s="756">
        <f t="shared" si="0"/>
        <v>4.9050449535297922</v>
      </c>
      <c r="K7" s="756">
        <f t="shared" si="0"/>
        <v>4.9141980248956623</v>
      </c>
      <c r="L7" s="458">
        <f t="shared" si="0"/>
        <v>4.9138678257658679</v>
      </c>
      <c r="M7" s="458">
        <f t="shared" si="0"/>
        <v>4.9434822083603001</v>
      </c>
      <c r="N7" s="458">
        <f t="shared" si="0"/>
        <v>4.9642325207957594</v>
      </c>
      <c r="O7" s="458">
        <f t="shared" si="0"/>
        <v>4.98349755940135</v>
      </c>
      <c r="P7" s="458">
        <f t="shared" si="0"/>
        <v>4.9840597938065425</v>
      </c>
      <c r="Q7" s="458">
        <f t="shared" si="0"/>
        <v>5.0052136407472823</v>
      </c>
      <c r="R7" s="458">
        <f t="shared" si="0"/>
        <v>5.0118409446392427</v>
      </c>
      <c r="S7" s="458">
        <f t="shared" si="0"/>
        <v>5.0181609293926002</v>
      </c>
      <c r="T7" s="458">
        <f t="shared" si="0"/>
        <v>5.0104101826281235</v>
      </c>
      <c r="U7" s="458">
        <f t="shared" si="0"/>
        <v>5.0295312307953264</v>
      </c>
      <c r="V7" s="458">
        <f t="shared" si="0"/>
        <v>5.0361411101225642</v>
      </c>
      <c r="W7" s="458">
        <f t="shared" si="0"/>
        <v>5.0429887013713159</v>
      </c>
      <c r="X7" s="458">
        <f t="shared" si="0"/>
        <v>5.0355236483890051</v>
      </c>
      <c r="Y7" s="458">
        <f t="shared" si="0"/>
        <v>5.0546469321603613</v>
      </c>
      <c r="Z7" s="458">
        <f t="shared" si="0"/>
        <v>5.0591719775355362</v>
      </c>
      <c r="AA7" s="458">
        <f t="shared" si="0"/>
        <v>5.063349971603806</v>
      </c>
      <c r="AB7" s="458">
        <f t="shared" si="0"/>
        <v>5.0531117636918674</v>
      </c>
      <c r="AC7" s="458">
        <f t="shared" si="0"/>
        <v>5.0717497448906474</v>
      </c>
      <c r="AD7" s="458">
        <f t="shared" si="0"/>
        <v>5.0770117386765792</v>
      </c>
      <c r="AE7" s="458">
        <f t="shared" si="0"/>
        <v>5.0824307703369467</v>
      </c>
      <c r="AF7" s="458">
        <f t="shared" si="0"/>
        <v>5.0740866690549709</v>
      </c>
      <c r="AG7" s="458">
        <f t="shared" si="0"/>
        <v>5.093781663720625</v>
      </c>
      <c r="AH7" s="458">
        <f t="shared" si="0"/>
        <v>5.0997182409859265</v>
      </c>
      <c r="AI7" s="458">
        <f t="shared" si="0"/>
        <v>5.1057670852594175</v>
      </c>
      <c r="AJ7" s="670">
        <f t="shared" si="0"/>
        <v>5.09796140489102</v>
      </c>
    </row>
    <row r="8" spans="1:36" ht="25.15" customHeight="1" x14ac:dyDescent="0.2">
      <c r="A8" s="172"/>
      <c r="B8" s="949"/>
      <c r="C8" s="667" t="s">
        <v>200</v>
      </c>
      <c r="D8" s="668" t="s">
        <v>201</v>
      </c>
      <c r="E8" s="831" t="s">
        <v>202</v>
      </c>
      <c r="F8" s="669" t="s">
        <v>75</v>
      </c>
      <c r="G8" s="669">
        <v>2</v>
      </c>
      <c r="H8" s="655">
        <f t="shared" si="0"/>
        <v>6.1788358360066978E-2</v>
      </c>
      <c r="I8" s="756">
        <f t="shared" si="0"/>
        <v>6.1788358360066978E-2</v>
      </c>
      <c r="J8" s="756">
        <f t="shared" si="0"/>
        <v>6.1788358360066978E-2</v>
      </c>
      <c r="K8" s="756">
        <f t="shared" si="0"/>
        <v>6.1788358360066978E-2</v>
      </c>
      <c r="L8" s="458">
        <f t="shared" si="0"/>
        <v>6.1788358360066978E-2</v>
      </c>
      <c r="M8" s="458">
        <f t="shared" si="0"/>
        <v>6.1788358360066978E-2</v>
      </c>
      <c r="N8" s="458">
        <f t="shared" si="0"/>
        <v>6.1788358360066978E-2</v>
      </c>
      <c r="O8" s="458">
        <f t="shared" si="0"/>
        <v>6.1788358360066978E-2</v>
      </c>
      <c r="P8" s="458">
        <f t="shared" si="0"/>
        <v>6.1788358360066978E-2</v>
      </c>
      <c r="Q8" s="458">
        <f t="shared" si="0"/>
        <v>6.1788358360066978E-2</v>
      </c>
      <c r="R8" s="458">
        <f t="shared" si="0"/>
        <v>6.1788358360066978E-2</v>
      </c>
      <c r="S8" s="458">
        <f t="shared" si="0"/>
        <v>6.1788358360066978E-2</v>
      </c>
      <c r="T8" s="458">
        <f t="shared" si="0"/>
        <v>6.1788358360066978E-2</v>
      </c>
      <c r="U8" s="458">
        <f t="shared" si="0"/>
        <v>6.1788358360066978E-2</v>
      </c>
      <c r="V8" s="458">
        <f t="shared" si="0"/>
        <v>6.1788358360066978E-2</v>
      </c>
      <c r="W8" s="458">
        <f t="shared" si="0"/>
        <v>6.1788358360066978E-2</v>
      </c>
      <c r="X8" s="458">
        <f t="shared" si="0"/>
        <v>6.1788358360066978E-2</v>
      </c>
      <c r="Y8" s="458">
        <f t="shared" si="0"/>
        <v>6.1788358360066978E-2</v>
      </c>
      <c r="Z8" s="458">
        <f t="shared" si="0"/>
        <v>6.1788358360066978E-2</v>
      </c>
      <c r="AA8" s="458">
        <f t="shared" si="0"/>
        <v>6.1788358360066978E-2</v>
      </c>
      <c r="AB8" s="458">
        <f t="shared" si="0"/>
        <v>6.1788358360066978E-2</v>
      </c>
      <c r="AC8" s="458">
        <f t="shared" si="0"/>
        <v>6.1788358360066978E-2</v>
      </c>
      <c r="AD8" s="458">
        <f t="shared" si="0"/>
        <v>6.1788358360066978E-2</v>
      </c>
      <c r="AE8" s="458">
        <f t="shared" si="0"/>
        <v>6.1788358360066978E-2</v>
      </c>
      <c r="AF8" s="458">
        <f t="shared" si="0"/>
        <v>6.1788358360066978E-2</v>
      </c>
      <c r="AG8" s="458">
        <f t="shared" si="0"/>
        <v>6.1788358360066978E-2</v>
      </c>
      <c r="AH8" s="458">
        <f t="shared" si="0"/>
        <v>6.1788358360066978E-2</v>
      </c>
      <c r="AI8" s="458">
        <f t="shared" si="0"/>
        <v>6.1788358360066978E-2</v>
      </c>
      <c r="AJ8" s="670">
        <f t="shared" si="0"/>
        <v>6.1788358360066978E-2</v>
      </c>
    </row>
    <row r="9" spans="1:36" ht="25.15" customHeight="1" x14ac:dyDescent="0.2">
      <c r="A9" s="172"/>
      <c r="B9" s="949"/>
      <c r="C9" s="667" t="s">
        <v>81</v>
      </c>
      <c r="D9" s="668" t="s">
        <v>203</v>
      </c>
      <c r="E9" s="831" t="s">
        <v>204</v>
      </c>
      <c r="F9" s="669" t="s">
        <v>75</v>
      </c>
      <c r="G9" s="669">
        <v>2</v>
      </c>
      <c r="H9" s="655">
        <f t="shared" si="0"/>
        <v>5.9177076753429247</v>
      </c>
      <c r="I9" s="756">
        <f t="shared" si="0"/>
        <v>6.0653798857185812</v>
      </c>
      <c r="J9" s="756">
        <f t="shared" si="0"/>
        <v>6.1919539387873401</v>
      </c>
      <c r="K9" s="756">
        <f t="shared" si="0"/>
        <v>6.3195670152886922</v>
      </c>
      <c r="L9" s="458">
        <f t="shared" si="0"/>
        <v>6.4346539696106744</v>
      </c>
      <c r="M9" s="458">
        <f t="shared" si="0"/>
        <v>6.553576247925105</v>
      </c>
      <c r="N9" s="458">
        <f t="shared" si="0"/>
        <v>6.6804734177253176</v>
      </c>
      <c r="O9" s="458">
        <f t="shared" si="0"/>
        <v>6.802093025501506</v>
      </c>
      <c r="P9" s="458">
        <f t="shared" si="0"/>
        <v>6.9227644648406397</v>
      </c>
      <c r="Q9" s="458">
        <f t="shared" si="0"/>
        <v>7.0445373114875327</v>
      </c>
      <c r="R9" s="458">
        <f t="shared" si="0"/>
        <v>7.1587810536645078</v>
      </c>
      <c r="S9" s="458">
        <f t="shared" si="0"/>
        <v>7.2710496173766206</v>
      </c>
      <c r="T9" s="458">
        <f t="shared" si="0"/>
        <v>7.3824477776875694</v>
      </c>
      <c r="U9" s="458">
        <f t="shared" si="0"/>
        <v>7.486491484942146</v>
      </c>
      <c r="V9" s="458">
        <f t="shared" si="0"/>
        <v>7.5460213347905754</v>
      </c>
      <c r="W9" s="458">
        <f t="shared" si="0"/>
        <v>7.6330329796364484</v>
      </c>
      <c r="X9" s="458">
        <f t="shared" si="0"/>
        <v>7.7141502192543676</v>
      </c>
      <c r="Y9" s="458">
        <f t="shared" si="0"/>
        <v>7.7982124083960658</v>
      </c>
      <c r="Z9" s="458">
        <f t="shared" si="0"/>
        <v>7.8767092093751838</v>
      </c>
      <c r="AA9" s="458">
        <f t="shared" si="0"/>
        <v>7.9617090712618896</v>
      </c>
      <c r="AB9" s="458">
        <f t="shared" si="0"/>
        <v>8.0510764444425753</v>
      </c>
      <c r="AC9" s="458">
        <f t="shared" si="0"/>
        <v>8.1341956469892338</v>
      </c>
      <c r="AD9" s="458">
        <f t="shared" si="0"/>
        <v>8.2155263876241822</v>
      </c>
      <c r="AE9" s="458">
        <f t="shared" si="0"/>
        <v>8.2959114693489617</v>
      </c>
      <c r="AF9" s="458">
        <f t="shared" si="0"/>
        <v>8.3753686805495047</v>
      </c>
      <c r="AG9" s="458">
        <f t="shared" si="0"/>
        <v>8.45319884914095</v>
      </c>
      <c r="AH9" s="458">
        <f t="shared" si="0"/>
        <v>8.5298052842414016</v>
      </c>
      <c r="AI9" s="458">
        <f t="shared" si="0"/>
        <v>8.6049126893697796</v>
      </c>
      <c r="AJ9" s="670">
        <f t="shared" si="0"/>
        <v>8.6842300368737639</v>
      </c>
    </row>
    <row r="10" spans="1:36" ht="25.15" customHeight="1" x14ac:dyDescent="0.2">
      <c r="A10" s="172"/>
      <c r="B10" s="949"/>
      <c r="C10" s="667" t="s">
        <v>78</v>
      </c>
      <c r="D10" s="668" t="s">
        <v>205</v>
      </c>
      <c r="E10" s="831" t="s">
        <v>206</v>
      </c>
      <c r="F10" s="669" t="s">
        <v>75</v>
      </c>
      <c r="G10" s="669">
        <v>2</v>
      </c>
      <c r="H10" s="655">
        <f t="shared" si="0"/>
        <v>5.6915275321582959</v>
      </c>
      <c r="I10" s="756">
        <f t="shared" si="0"/>
        <v>5.5492002885781559</v>
      </c>
      <c r="J10" s="756">
        <f t="shared" si="0"/>
        <v>5.4195043260990827</v>
      </c>
      <c r="K10" s="756">
        <f t="shared" si="0"/>
        <v>5.3025484029011505</v>
      </c>
      <c r="L10" s="458">
        <f t="shared" si="0"/>
        <v>5.1807916928050091</v>
      </c>
      <c r="M10" s="458">
        <f t="shared" si="0"/>
        <v>5.0660695383941832</v>
      </c>
      <c r="N10" s="458">
        <f t="shared" si="0"/>
        <v>4.9515987613804286</v>
      </c>
      <c r="O10" s="458">
        <f t="shared" si="0"/>
        <v>4.8421884574847915</v>
      </c>
      <c r="P10" s="458">
        <f t="shared" si="0"/>
        <v>4.7366788289900734</v>
      </c>
      <c r="Q10" s="458">
        <f t="shared" si="0"/>
        <v>4.6346454739246239</v>
      </c>
      <c r="R10" s="458">
        <f t="shared" si="0"/>
        <v>4.5358404815107161</v>
      </c>
      <c r="S10" s="458">
        <f t="shared" si="0"/>
        <v>4.4410487102836909</v>
      </c>
      <c r="T10" s="458">
        <f t="shared" si="0"/>
        <v>4.3538349335384092</v>
      </c>
      <c r="U10" s="458">
        <f t="shared" si="0"/>
        <v>4.269066734651652</v>
      </c>
      <c r="V10" s="458">
        <f t="shared" si="0"/>
        <v>4.1917900478848491</v>
      </c>
      <c r="W10" s="458">
        <f t="shared" si="0"/>
        <v>4.1020413688638921</v>
      </c>
      <c r="X10" s="458">
        <f t="shared" si="0"/>
        <v>4.0129168207398616</v>
      </c>
      <c r="Y10" s="458">
        <f t="shared" si="0"/>
        <v>3.9277616329576239</v>
      </c>
      <c r="Z10" s="458">
        <f t="shared" si="0"/>
        <v>3.8432678903192654</v>
      </c>
      <c r="AA10" s="458">
        <f t="shared" si="0"/>
        <v>3.7635673917436097</v>
      </c>
      <c r="AB10" s="458">
        <f t="shared" si="0"/>
        <v>3.6876783446115802</v>
      </c>
      <c r="AC10" s="458">
        <f t="shared" si="0"/>
        <v>3.6119277284598557</v>
      </c>
      <c r="AD10" s="458">
        <f t="shared" si="0"/>
        <v>3.5378037739301362</v>
      </c>
      <c r="AE10" s="458">
        <f t="shared" si="0"/>
        <v>3.4655087198716719</v>
      </c>
      <c r="AF10" s="458">
        <f t="shared" si="0"/>
        <v>3.3949777611641907</v>
      </c>
      <c r="AG10" s="458">
        <f t="shared" si="0"/>
        <v>3.3259428562663231</v>
      </c>
      <c r="AH10" s="458">
        <f t="shared" si="0"/>
        <v>3.2584606791307809</v>
      </c>
      <c r="AI10" s="458">
        <f t="shared" si="0"/>
        <v>3.1924188283275954</v>
      </c>
      <c r="AJ10" s="670">
        <f t="shared" si="0"/>
        <v>3.1230141368542279</v>
      </c>
    </row>
    <row r="11" spans="1:36" ht="25.15" customHeight="1" x14ac:dyDescent="0.2">
      <c r="A11" s="172"/>
      <c r="B11" s="949"/>
      <c r="C11" s="765" t="s">
        <v>207</v>
      </c>
      <c r="D11" s="766" t="s">
        <v>208</v>
      </c>
      <c r="E11" s="661" t="s">
        <v>124</v>
      </c>
      <c r="F11" s="832" t="s">
        <v>209</v>
      </c>
      <c r="G11" s="832">
        <v>1</v>
      </c>
      <c r="H11" s="671">
        <v>0</v>
      </c>
      <c r="I11" s="758">
        <v>3.2310985199424651E-2</v>
      </c>
      <c r="J11" s="758">
        <v>6.4601097147899203E-2</v>
      </c>
      <c r="K11" s="758">
        <v>9.6870356065465693E-2</v>
      </c>
      <c r="L11" s="678">
        <v>0.12911878214593348</v>
      </c>
      <c r="M11" s="678">
        <v>0.16134639555716371</v>
      </c>
      <c r="N11" s="678">
        <v>0.19355321644097007</v>
      </c>
      <c r="O11" s="678">
        <v>0.22573926491313934</v>
      </c>
      <c r="P11" s="678">
        <v>0.25790456106352666</v>
      </c>
      <c r="Q11" s="678">
        <v>0.29004912495615415</v>
      </c>
      <c r="R11" s="678">
        <v>0.32217297662910405</v>
      </c>
      <c r="S11" s="678">
        <v>0.35427613609470149</v>
      </c>
      <c r="T11" s="678">
        <v>0.3863586233394829</v>
      </c>
      <c r="U11" s="678">
        <v>0.41842045832421915</v>
      </c>
      <c r="V11" s="678">
        <v>0.45046166098404156</v>
      </c>
      <c r="W11" s="678">
        <v>0.48248225122840999</v>
      </c>
      <c r="X11" s="678">
        <v>0.51448224894119154</v>
      </c>
      <c r="Y11" s="678">
        <v>0.54646167398065681</v>
      </c>
      <c r="Z11" s="678">
        <v>0.5784205461795463</v>
      </c>
      <c r="AA11" s="678">
        <v>0.61035888534517213</v>
      </c>
      <c r="AB11" s="678">
        <v>0.64227671125938224</v>
      </c>
      <c r="AC11" s="678">
        <v>0.6741740436785213</v>
      </c>
      <c r="AD11" s="678">
        <v>0.70605090233376788</v>
      </c>
      <c r="AE11" s="678">
        <v>0.73790730693080275</v>
      </c>
      <c r="AF11" s="678">
        <v>0.76974327715010271</v>
      </c>
      <c r="AG11" s="678">
        <v>0.80155883264692152</v>
      </c>
      <c r="AH11" s="678">
        <v>0.83335399305127</v>
      </c>
      <c r="AI11" s="678">
        <v>0.86512877796796739</v>
      </c>
      <c r="AJ11" s="456">
        <v>0.89688320697686663</v>
      </c>
    </row>
    <row r="12" spans="1:36" ht="25.15" customHeight="1" thickBot="1" x14ac:dyDescent="0.25">
      <c r="A12" s="172"/>
      <c r="B12" s="949"/>
      <c r="C12" s="833" t="s">
        <v>210</v>
      </c>
      <c r="D12" s="834" t="s">
        <v>211</v>
      </c>
      <c r="E12" s="835"/>
      <c r="F12" s="836" t="s">
        <v>75</v>
      </c>
      <c r="G12" s="836">
        <v>1</v>
      </c>
      <c r="H12" s="837">
        <f>(H11/100)*SUM(H7:H10)</f>
        <v>0</v>
      </c>
      <c r="I12" s="838">
        <f>(I11/100)*SUM(I7:I10)</f>
        <v>5.3595547000667397E-3</v>
      </c>
      <c r="J12" s="838">
        <f>(J11/100)*SUM(J7:J10)</f>
        <v>1.0709758246975237E-2</v>
      </c>
      <c r="K12" s="838">
        <f>(K11/100)*SUM(K7:K10)</f>
        <v>1.6078640315168802E-2</v>
      </c>
      <c r="L12" s="839">
        <f t="shared" ref="L12:AJ12" si="1">(L11/100)*SUM(L7:L10)</f>
        <v>2.1422228648846017E-2</v>
      </c>
      <c r="M12" s="839">
        <f t="shared" si="1"/>
        <v>2.6823703300022959E-2</v>
      </c>
      <c r="N12" s="839">
        <f t="shared" si="1"/>
        <v>3.2242274911995231E-2</v>
      </c>
      <c r="O12" s="839">
        <f t="shared" si="1"/>
        <v>3.7674906767630821E-2</v>
      </c>
      <c r="P12" s="839">
        <f t="shared" si="1"/>
        <v>4.3083708578182257E-2</v>
      </c>
      <c r="Q12" s="839">
        <f t="shared" si="1"/>
        <v>4.8572162431039456E-2</v>
      </c>
      <c r="R12" s="839">
        <f t="shared" si="1"/>
        <v>5.4022772853981577E-2</v>
      </c>
      <c r="S12" s="839">
        <f t="shared" si="1"/>
        <v>5.9490217463067568E-2</v>
      </c>
      <c r="T12" s="839">
        <f t="shared" si="1"/>
        <v>6.4941016770329735E-2</v>
      </c>
      <c r="U12" s="839">
        <f t="shared" si="1"/>
        <v>7.0490783340689533E-2</v>
      </c>
      <c r="V12" s="839">
        <f t="shared" si="1"/>
        <v>7.5838557877095397E-2</v>
      </c>
      <c r="W12" s="839">
        <f t="shared" si="1"/>
        <v>8.1249294177955525E-2</v>
      </c>
      <c r="X12" s="839">
        <f t="shared" si="1"/>
        <v>8.6558443690075537E-2</v>
      </c>
      <c r="Y12" s="839">
        <f t="shared" si="1"/>
        <v>9.2037311973633643E-2</v>
      </c>
      <c r="Z12" s="839">
        <f t="shared" si="1"/>
        <v>9.7411442296695655E-2</v>
      </c>
      <c r="AA12" s="839">
        <f t="shared" si="1"/>
        <v>0.10284800390640585</v>
      </c>
      <c r="AB12" s="839">
        <f t="shared" si="1"/>
        <v>0.10824710049005756</v>
      </c>
      <c r="AC12" s="839">
        <f t="shared" si="1"/>
        <v>0.11379829635019613</v>
      </c>
      <c r="AD12" s="839">
        <f t="shared" si="1"/>
        <v>0.11926703811417694</v>
      </c>
      <c r="AE12" s="839">
        <f t="shared" si="1"/>
        <v>0.12474794781028105</v>
      </c>
      <c r="AF12" s="839">
        <f t="shared" si="1"/>
        <v>0.13013450317872577</v>
      </c>
      <c r="AG12" s="839">
        <f t="shared" si="1"/>
        <v>0.13574167763497386</v>
      </c>
      <c r="AH12" s="839">
        <f t="shared" si="1"/>
        <v>0.14125160646452053</v>
      </c>
      <c r="AI12" s="839">
        <f t="shared" si="1"/>
        <v>0.1467681192520876</v>
      </c>
      <c r="AJ12" s="840">
        <f t="shared" si="1"/>
        <v>0.1521741193495485</v>
      </c>
    </row>
    <row r="13" spans="1:36" ht="25.15" customHeight="1" x14ac:dyDescent="0.2">
      <c r="A13" s="172"/>
      <c r="B13" s="948" t="s">
        <v>212</v>
      </c>
      <c r="C13" s="816" t="s">
        <v>213</v>
      </c>
      <c r="D13" s="826" t="s">
        <v>214</v>
      </c>
      <c r="E13" s="841" t="s">
        <v>215</v>
      </c>
      <c r="F13" s="700" t="s">
        <v>216</v>
      </c>
      <c r="G13" s="700">
        <v>1</v>
      </c>
      <c r="H13" s="842">
        <f>ROUND((H9*1000000)/(H56*1000),1)</f>
        <v>114.6</v>
      </c>
      <c r="I13" s="843">
        <f>ROUND((I9*1000000)/(I56*1000),1)</f>
        <v>114.2</v>
      </c>
      <c r="J13" s="843">
        <f>ROUND((J9*1000000)/(J56*1000),1)</f>
        <v>114</v>
      </c>
      <c r="K13" s="843">
        <f>ROUND((K9*1000000)/(K56*1000),1)</f>
        <v>113.8</v>
      </c>
      <c r="L13" s="844">
        <f>ROUND((L9*1000000)/(L56*1000),1)</f>
        <v>113.5</v>
      </c>
      <c r="M13" s="844">
        <f t="shared" ref="M13:AJ13" si="2">ROUND((M9*1000000)/(M56*1000),1)</f>
        <v>113.3</v>
      </c>
      <c r="N13" s="844">
        <f t="shared" si="2"/>
        <v>113.2</v>
      </c>
      <c r="O13" s="844">
        <f t="shared" si="2"/>
        <v>113.2</v>
      </c>
      <c r="P13" s="844">
        <f t="shared" si="2"/>
        <v>113.2</v>
      </c>
      <c r="Q13" s="844">
        <f t="shared" si="2"/>
        <v>113.2</v>
      </c>
      <c r="R13" s="844">
        <f t="shared" si="2"/>
        <v>113.2</v>
      </c>
      <c r="S13" s="844">
        <f t="shared" si="2"/>
        <v>113.3</v>
      </c>
      <c r="T13" s="844">
        <f t="shared" si="2"/>
        <v>113.4</v>
      </c>
      <c r="U13" s="844">
        <f t="shared" si="2"/>
        <v>113.5</v>
      </c>
      <c r="V13" s="844">
        <f t="shared" si="2"/>
        <v>113.2</v>
      </c>
      <c r="W13" s="844">
        <f t="shared" si="2"/>
        <v>112.9</v>
      </c>
      <c r="X13" s="844">
        <f t="shared" si="2"/>
        <v>112.7</v>
      </c>
      <c r="Y13" s="844">
        <f t="shared" si="2"/>
        <v>112.5</v>
      </c>
      <c r="Z13" s="844">
        <f t="shared" si="2"/>
        <v>112.3</v>
      </c>
      <c r="AA13" s="844">
        <f t="shared" si="2"/>
        <v>112.3</v>
      </c>
      <c r="AB13" s="844">
        <f t="shared" si="2"/>
        <v>112.2</v>
      </c>
      <c r="AC13" s="844">
        <f t="shared" si="2"/>
        <v>112.2</v>
      </c>
      <c r="AD13" s="844">
        <f t="shared" si="2"/>
        <v>112.1</v>
      </c>
      <c r="AE13" s="844">
        <f t="shared" si="2"/>
        <v>112.1</v>
      </c>
      <c r="AF13" s="844">
        <f t="shared" si="2"/>
        <v>112</v>
      </c>
      <c r="AG13" s="844">
        <f t="shared" si="2"/>
        <v>111.9</v>
      </c>
      <c r="AH13" s="844">
        <f t="shared" si="2"/>
        <v>111.9</v>
      </c>
      <c r="AI13" s="844">
        <f t="shared" si="2"/>
        <v>111.8</v>
      </c>
      <c r="AJ13" s="465">
        <f t="shared" si="2"/>
        <v>111.7</v>
      </c>
    </row>
    <row r="14" spans="1:36" ht="25.15" customHeight="1" x14ac:dyDescent="0.2">
      <c r="A14" s="215"/>
      <c r="B14" s="949"/>
      <c r="C14" s="765" t="s">
        <v>217</v>
      </c>
      <c r="D14" s="766" t="s">
        <v>218</v>
      </c>
      <c r="E14" s="661" t="s">
        <v>124</v>
      </c>
      <c r="F14" s="832" t="s">
        <v>216</v>
      </c>
      <c r="G14" s="832">
        <v>1</v>
      </c>
      <c r="H14" s="671">
        <v>25.870646754977567</v>
      </c>
      <c r="I14" s="758">
        <v>25.132364480282565</v>
      </c>
      <c r="J14" s="758">
        <v>24.450141855331196</v>
      </c>
      <c r="K14" s="758">
        <v>23.796014981138139</v>
      </c>
      <c r="L14" s="676">
        <v>23.166793766428231</v>
      </c>
      <c r="M14" s="676">
        <v>22.558779307429795</v>
      </c>
      <c r="N14" s="676">
        <v>21.9688816384765</v>
      </c>
      <c r="O14" s="676">
        <v>21.398913043499338</v>
      </c>
      <c r="P14" s="676">
        <v>20.845813560619565</v>
      </c>
      <c r="Q14" s="676">
        <v>20.307998853482957</v>
      </c>
      <c r="R14" s="676">
        <v>19.786098812664541</v>
      </c>
      <c r="S14" s="676">
        <v>19.275527051511983</v>
      </c>
      <c r="T14" s="676">
        <v>18.770314339847072</v>
      </c>
      <c r="U14" s="676">
        <v>18.274815748664402</v>
      </c>
      <c r="V14" s="676">
        <v>18.240512473789011</v>
      </c>
      <c r="W14" s="676">
        <v>18.223274794433117</v>
      </c>
      <c r="X14" s="676">
        <v>18.208141757207773</v>
      </c>
      <c r="Y14" s="676">
        <v>18.189870274896929</v>
      </c>
      <c r="Z14" s="676">
        <v>18.173410468183086</v>
      </c>
      <c r="AA14" s="676">
        <v>18.156650538722015</v>
      </c>
      <c r="AB14" s="676">
        <v>18.13689452432941</v>
      </c>
      <c r="AC14" s="676">
        <v>18.118954057086032</v>
      </c>
      <c r="AD14" s="676">
        <v>18.100431472203784</v>
      </c>
      <c r="AE14" s="676">
        <v>18.081037285705012</v>
      </c>
      <c r="AF14" s="676">
        <v>18.060821415157108</v>
      </c>
      <c r="AG14" s="676">
        <v>18.040139262395005</v>
      </c>
      <c r="AH14" s="676">
        <v>18.019245399918148</v>
      </c>
      <c r="AI14" s="676">
        <v>17.997834551013518</v>
      </c>
      <c r="AJ14" s="677">
        <v>17.973795445845948</v>
      </c>
    </row>
    <row r="15" spans="1:36" ht="25.15" customHeight="1" x14ac:dyDescent="0.2">
      <c r="A15" s="215"/>
      <c r="B15" s="949"/>
      <c r="C15" s="765" t="s">
        <v>219</v>
      </c>
      <c r="D15" s="766" t="s">
        <v>220</v>
      </c>
      <c r="E15" s="661" t="s">
        <v>124</v>
      </c>
      <c r="F15" s="832" t="s">
        <v>216</v>
      </c>
      <c r="G15" s="832">
        <v>1</v>
      </c>
      <c r="H15" s="671">
        <v>48.598243743284868</v>
      </c>
      <c r="I15" s="758">
        <v>49.518173685856439</v>
      </c>
      <c r="J15" s="758">
        <v>50.40767759455553</v>
      </c>
      <c r="K15" s="758">
        <v>51.271951394181322</v>
      </c>
      <c r="L15" s="676">
        <v>52.150139899929044</v>
      </c>
      <c r="M15" s="676">
        <v>53.026452522301419</v>
      </c>
      <c r="N15" s="676">
        <v>53.917749625613162</v>
      </c>
      <c r="O15" s="676">
        <v>54.801764692897493</v>
      </c>
      <c r="P15" s="676">
        <v>55.684119753454148</v>
      </c>
      <c r="Q15" s="676">
        <v>56.567031748654486</v>
      </c>
      <c r="R15" s="676">
        <v>57.450295940836853</v>
      </c>
      <c r="S15" s="676">
        <v>58.329351981835991</v>
      </c>
      <c r="T15" s="676">
        <v>59.187597583880859</v>
      </c>
      <c r="U15" s="676">
        <v>60.046150623982932</v>
      </c>
      <c r="V15" s="676">
        <v>60.029443229004066</v>
      </c>
      <c r="W15" s="676">
        <v>60.079185664373838</v>
      </c>
      <c r="X15" s="676">
        <v>60.135892515761199</v>
      </c>
      <c r="Y15" s="676">
        <v>60.182261832500672</v>
      </c>
      <c r="Z15" s="676">
        <v>60.234652396961728</v>
      </c>
      <c r="AA15" s="676">
        <v>60.286091197631514</v>
      </c>
      <c r="AB15" s="676">
        <v>60.327611893580183</v>
      </c>
      <c r="AC15" s="676">
        <v>60.375200295963658</v>
      </c>
      <c r="AD15" s="676">
        <v>60.420890457081576</v>
      </c>
      <c r="AE15" s="676">
        <v>60.463708987511708</v>
      </c>
      <c r="AF15" s="676">
        <v>60.503812421762667</v>
      </c>
      <c r="AG15" s="676">
        <v>60.542383044678054</v>
      </c>
      <c r="AH15" s="676">
        <v>60.580272539282916</v>
      </c>
      <c r="AI15" s="676">
        <v>60.61645305431815</v>
      </c>
      <c r="AJ15" s="677">
        <v>60.643795197716607</v>
      </c>
    </row>
    <row r="16" spans="1:36" ht="25.15" customHeight="1" x14ac:dyDescent="0.2">
      <c r="A16" s="215"/>
      <c r="B16" s="949"/>
      <c r="C16" s="765" t="s">
        <v>221</v>
      </c>
      <c r="D16" s="766" t="s">
        <v>222</v>
      </c>
      <c r="E16" s="661" t="s">
        <v>124</v>
      </c>
      <c r="F16" s="832" t="s">
        <v>216</v>
      </c>
      <c r="G16" s="832">
        <v>1</v>
      </c>
      <c r="H16" s="671">
        <v>14.240773251327894</v>
      </c>
      <c r="I16" s="758">
        <v>14.161101028852386</v>
      </c>
      <c r="J16" s="758">
        <v>14.083253211889501</v>
      </c>
      <c r="K16" s="758">
        <v>14.003620599204158</v>
      </c>
      <c r="L16" s="676">
        <v>13.929050558408857</v>
      </c>
      <c r="M16" s="676">
        <v>13.856196923162686</v>
      </c>
      <c r="N16" s="676">
        <v>13.787765117029801</v>
      </c>
      <c r="O16" s="676">
        <v>13.720076586083644</v>
      </c>
      <c r="P16" s="676">
        <v>13.653754973714735</v>
      </c>
      <c r="Q16" s="676">
        <v>13.589028755615942</v>
      </c>
      <c r="R16" s="676">
        <v>13.526029353585496</v>
      </c>
      <c r="S16" s="676">
        <v>13.463232350982384</v>
      </c>
      <c r="T16" s="676">
        <v>13.396791339064482</v>
      </c>
      <c r="U16" s="676">
        <v>13.331213176334252</v>
      </c>
      <c r="V16" s="676">
        <v>13.220968140017458</v>
      </c>
      <c r="W16" s="676">
        <v>13.125227254185807</v>
      </c>
      <c r="X16" s="676">
        <v>13.030805444313033</v>
      </c>
      <c r="Y16" s="676">
        <v>12.93394810792009</v>
      </c>
      <c r="Z16" s="676">
        <v>12.838197848224794</v>
      </c>
      <c r="AA16" s="676">
        <v>12.742049541746676</v>
      </c>
      <c r="AB16" s="676">
        <v>12.643629791865175</v>
      </c>
      <c r="AC16" s="676">
        <v>12.54631408326574</v>
      </c>
      <c r="AD16" s="676">
        <v>12.448429473789696</v>
      </c>
      <c r="AE16" s="676">
        <v>12.349787841797392</v>
      </c>
      <c r="AF16" s="676">
        <v>12.250436718559195</v>
      </c>
      <c r="AG16" s="676">
        <v>12.15062835929016</v>
      </c>
      <c r="AH16" s="676">
        <v>12.050540809241534</v>
      </c>
      <c r="AI16" s="676">
        <v>11.949975487102572</v>
      </c>
      <c r="AJ16" s="677">
        <v>11.847549092919824</v>
      </c>
    </row>
    <row r="17" spans="1:36" ht="25.15" customHeight="1" x14ac:dyDescent="0.2">
      <c r="A17" s="215"/>
      <c r="B17" s="949"/>
      <c r="C17" s="765" t="s">
        <v>223</v>
      </c>
      <c r="D17" s="766" t="s">
        <v>224</v>
      </c>
      <c r="E17" s="661" t="s">
        <v>124</v>
      </c>
      <c r="F17" s="832" t="s">
        <v>216</v>
      </c>
      <c r="G17" s="832">
        <v>1</v>
      </c>
      <c r="H17" s="671">
        <v>11.233305590243152</v>
      </c>
      <c r="I17" s="758">
        <v>11.243830064057828</v>
      </c>
      <c r="J17" s="758">
        <v>11.248878990190963</v>
      </c>
      <c r="K17" s="758">
        <v>11.24888328823633</v>
      </c>
      <c r="L17" s="676">
        <v>11.251864577245064</v>
      </c>
      <c r="M17" s="676">
        <v>11.254519360157417</v>
      </c>
      <c r="N17" s="676">
        <v>11.260189347397977</v>
      </c>
      <c r="O17" s="676">
        <v>11.264441837616335</v>
      </c>
      <c r="P17" s="676">
        <v>11.268365981351376</v>
      </c>
      <c r="Q17" s="676">
        <v>11.27238627105166</v>
      </c>
      <c r="R17" s="676">
        <v>11.276436321245363</v>
      </c>
      <c r="S17" s="676">
        <v>11.279574960016783</v>
      </c>
      <c r="T17" s="676">
        <v>11.278585141384967</v>
      </c>
      <c r="U17" s="676">
        <v>11.277556834186974</v>
      </c>
      <c r="V17" s="676">
        <v>11.265105741071684</v>
      </c>
      <c r="W17" s="676">
        <v>11.265691599113469</v>
      </c>
      <c r="X17" s="676">
        <v>11.267551525908935</v>
      </c>
      <c r="Y17" s="676">
        <v>11.267444286264535</v>
      </c>
      <c r="Z17" s="676">
        <v>11.268435766078731</v>
      </c>
      <c r="AA17" s="676">
        <v>11.269220806101714</v>
      </c>
      <c r="AB17" s="676">
        <v>11.268125938829757</v>
      </c>
      <c r="AC17" s="676">
        <v>11.268139851207067</v>
      </c>
      <c r="AD17" s="676">
        <v>11.267775049793203</v>
      </c>
      <c r="AE17" s="676">
        <v>11.266851670297065</v>
      </c>
      <c r="AF17" s="676">
        <v>11.26540076535543</v>
      </c>
      <c r="AG17" s="676">
        <v>11.263644076912337</v>
      </c>
      <c r="AH17" s="676">
        <v>11.261741157416644</v>
      </c>
      <c r="AI17" s="676">
        <v>11.25950190258167</v>
      </c>
      <c r="AJ17" s="677">
        <v>11.255604303593655</v>
      </c>
    </row>
    <row r="18" spans="1:36" ht="25.15" customHeight="1" x14ac:dyDescent="0.2">
      <c r="A18" s="215"/>
      <c r="B18" s="949"/>
      <c r="C18" s="765" t="s">
        <v>225</v>
      </c>
      <c r="D18" s="766" t="s">
        <v>226</v>
      </c>
      <c r="E18" s="661" t="s">
        <v>124</v>
      </c>
      <c r="F18" s="832" t="s">
        <v>216</v>
      </c>
      <c r="G18" s="832">
        <v>1</v>
      </c>
      <c r="H18" s="671">
        <v>13.340830580906761</v>
      </c>
      <c r="I18" s="758">
        <v>13.278302971668939</v>
      </c>
      <c r="J18" s="758">
        <v>13.228526672274235</v>
      </c>
      <c r="K18" s="758">
        <v>13.182227641388923</v>
      </c>
      <c r="L18" s="676">
        <v>13.140546294935932</v>
      </c>
      <c r="M18" s="676">
        <v>13.101785757419652</v>
      </c>
      <c r="N18" s="676">
        <v>13.06435630560528</v>
      </c>
      <c r="O18" s="676">
        <v>13.030507471320966</v>
      </c>
      <c r="P18" s="676">
        <v>12.999185410089446</v>
      </c>
      <c r="Q18" s="676">
        <v>12.969914598243534</v>
      </c>
      <c r="R18" s="676">
        <v>12.944930941982841</v>
      </c>
      <c r="S18" s="676">
        <v>12.921829101450529</v>
      </c>
      <c r="T18" s="676">
        <v>12.89879252608309</v>
      </c>
      <c r="U18" s="676">
        <v>12.879021024017037</v>
      </c>
      <c r="V18" s="676">
        <v>12.859217923629652</v>
      </c>
      <c r="W18" s="676">
        <v>12.838553339871172</v>
      </c>
      <c r="X18" s="676">
        <v>12.820605735536795</v>
      </c>
      <c r="Y18" s="676">
        <v>12.801607848398625</v>
      </c>
      <c r="Z18" s="676">
        <v>12.784975560008183</v>
      </c>
      <c r="AA18" s="676">
        <v>12.769158699765923</v>
      </c>
      <c r="AB18" s="676">
        <v>12.752203311062999</v>
      </c>
      <c r="AC18" s="676">
        <v>12.737438842992075</v>
      </c>
      <c r="AD18" s="676">
        <v>12.72312901292695</v>
      </c>
      <c r="AE18" s="676">
        <v>12.709023804813524</v>
      </c>
      <c r="AF18" s="676">
        <v>12.695115293245648</v>
      </c>
      <c r="AG18" s="676">
        <v>12.681612790353695</v>
      </c>
      <c r="AH18" s="676">
        <v>12.668657790297058</v>
      </c>
      <c r="AI18" s="676">
        <v>12.656000986138654</v>
      </c>
      <c r="AJ18" s="677">
        <v>12.642124237452505</v>
      </c>
    </row>
    <row r="19" spans="1:36" ht="25.15" customHeight="1" x14ac:dyDescent="0.2">
      <c r="A19" s="215"/>
      <c r="B19" s="949"/>
      <c r="C19" s="765" t="s">
        <v>227</v>
      </c>
      <c r="D19" s="766" t="s">
        <v>228</v>
      </c>
      <c r="E19" s="661" t="s">
        <v>124</v>
      </c>
      <c r="F19" s="832" t="s">
        <v>216</v>
      </c>
      <c r="G19" s="832">
        <v>1</v>
      </c>
      <c r="H19" s="671">
        <v>1.3059063756015492</v>
      </c>
      <c r="I19" s="758">
        <v>1.345074522375574</v>
      </c>
      <c r="J19" s="758">
        <v>1.3834360756280848</v>
      </c>
      <c r="K19" s="758">
        <v>1.4211546859559354</v>
      </c>
      <c r="L19" s="676">
        <v>1.458872404414518</v>
      </c>
      <c r="M19" s="676">
        <v>1.496384182378327</v>
      </c>
      <c r="N19" s="676">
        <v>1.5338016173518345</v>
      </c>
      <c r="O19" s="676">
        <v>1.5710383859340089</v>
      </c>
      <c r="P19" s="676">
        <v>1.6081631604963313</v>
      </c>
      <c r="Q19" s="676">
        <v>1.6452067816180687</v>
      </c>
      <c r="R19" s="676">
        <v>1.6822866790924378</v>
      </c>
      <c r="S19" s="676">
        <v>1.7193716920445932</v>
      </c>
      <c r="T19" s="676">
        <v>1.756552968783575</v>
      </c>
      <c r="U19" s="676">
        <v>1.793923927755422</v>
      </c>
      <c r="V19" s="676">
        <v>1.8297564057576838</v>
      </c>
      <c r="W19" s="676">
        <v>1.8646129976202346</v>
      </c>
      <c r="X19" s="676">
        <v>1.8990818846301698</v>
      </c>
      <c r="Y19" s="676">
        <v>1.9332350034893748</v>
      </c>
      <c r="Z19" s="676">
        <v>1.9669747047365922</v>
      </c>
      <c r="AA19" s="676">
        <v>2.0003326584108194</v>
      </c>
      <c r="AB19" s="676">
        <v>2.0334418836000898</v>
      </c>
      <c r="AC19" s="676">
        <v>2.0660837468855369</v>
      </c>
      <c r="AD19" s="676">
        <v>2.0983619400828473</v>
      </c>
      <c r="AE19" s="676">
        <v>2.1303039020826384</v>
      </c>
      <c r="AF19" s="676">
        <v>2.1619189659447011</v>
      </c>
      <c r="AG19" s="676">
        <v>2.1931837813663662</v>
      </c>
      <c r="AH19" s="676">
        <v>2.2240706408716857</v>
      </c>
      <c r="AI19" s="676">
        <v>2.2546112016230588</v>
      </c>
      <c r="AJ19" s="677">
        <v>2.2851107561056243</v>
      </c>
    </row>
    <row r="20" spans="1:36" ht="25.15" customHeight="1" x14ac:dyDescent="0.2">
      <c r="A20" s="215"/>
      <c r="B20" s="949"/>
      <c r="C20" s="765" t="s">
        <v>830</v>
      </c>
      <c r="D20" s="766" t="s">
        <v>831</v>
      </c>
      <c r="E20" s="661" t="s">
        <v>124</v>
      </c>
      <c r="F20" s="832" t="s">
        <v>216</v>
      </c>
      <c r="G20" s="832">
        <v>1</v>
      </c>
      <c r="H20" s="671">
        <v>1.0293703658192044E-2</v>
      </c>
      <c r="I20" s="758">
        <v>-0.47884675309371971</v>
      </c>
      <c r="J20" s="758">
        <v>-0.80191439986950286</v>
      </c>
      <c r="K20" s="758">
        <v>-1.1238525901048035</v>
      </c>
      <c r="L20" s="676">
        <v>-1.5972675013616424</v>
      </c>
      <c r="M20" s="676">
        <v>-1.9941180528492879</v>
      </c>
      <c r="N20" s="676">
        <v>-2.3327436514745727</v>
      </c>
      <c r="O20" s="676">
        <v>-2.5867420173517672</v>
      </c>
      <c r="P20" s="676">
        <v>-2.8594028397256039</v>
      </c>
      <c r="Q20" s="676">
        <v>-3.1515670086666461</v>
      </c>
      <c r="R20" s="676">
        <v>-3.4660780494075567</v>
      </c>
      <c r="S20" s="676">
        <v>-3.6888871378422579</v>
      </c>
      <c r="T20" s="676">
        <v>-3.8886338990440379</v>
      </c>
      <c r="U20" s="676">
        <v>-4.1026813349410247</v>
      </c>
      <c r="V20" s="676">
        <v>-4.2450039132695565</v>
      </c>
      <c r="W20" s="676">
        <v>-4.4965456495976355</v>
      </c>
      <c r="X20" s="676">
        <v>-4.6620788633578769</v>
      </c>
      <c r="Y20" s="676">
        <v>-4.8083673534702172</v>
      </c>
      <c r="Z20" s="676">
        <v>-4.966646744193099</v>
      </c>
      <c r="AA20" s="676">
        <v>-4.9235034423786743</v>
      </c>
      <c r="AB20" s="676">
        <v>-4.9619073432676117</v>
      </c>
      <c r="AC20" s="676">
        <v>-4.9121308774001164</v>
      </c>
      <c r="AD20" s="676">
        <v>-4.9590174058780718</v>
      </c>
      <c r="AE20" s="676">
        <v>-4.900713492207359</v>
      </c>
      <c r="AF20" s="676">
        <v>-4.937505580024748</v>
      </c>
      <c r="AG20" s="676">
        <v>-4.971591314995635</v>
      </c>
      <c r="AH20" s="676">
        <v>-4.9045283370279975</v>
      </c>
      <c r="AI20" s="676">
        <v>-4.9343771827776379</v>
      </c>
      <c r="AJ20" s="677">
        <v>-4.9479790336341551</v>
      </c>
    </row>
    <row r="21" spans="1:36" ht="25.15" customHeight="1" x14ac:dyDescent="0.2">
      <c r="A21" s="214"/>
      <c r="B21" s="949"/>
      <c r="C21" s="667" t="s">
        <v>229</v>
      </c>
      <c r="D21" s="668" t="s">
        <v>230</v>
      </c>
      <c r="E21" s="831" t="s">
        <v>231</v>
      </c>
      <c r="F21" s="845" t="s">
        <v>216</v>
      </c>
      <c r="G21" s="845">
        <v>1</v>
      </c>
      <c r="H21" s="671">
        <f t="shared" ref="H21:AJ21" si="3">ROUND((H10*1000000)/(H57*1000),1)</f>
        <v>138.1</v>
      </c>
      <c r="I21" s="758">
        <f t="shared" si="3"/>
        <v>138.19999999999999</v>
      </c>
      <c r="J21" s="758">
        <f t="shared" si="3"/>
        <v>138</v>
      </c>
      <c r="K21" s="758">
        <f t="shared" si="3"/>
        <v>137.80000000000001</v>
      </c>
      <c r="L21" s="457">
        <f t="shared" si="3"/>
        <v>137.6</v>
      </c>
      <c r="M21" s="457">
        <f>ROUND((M10*1000000)/(M57*1000),1)</f>
        <v>137.4</v>
      </c>
      <c r="N21" s="457">
        <f t="shared" si="3"/>
        <v>137.30000000000001</v>
      </c>
      <c r="O21" s="457">
        <f t="shared" si="3"/>
        <v>137.19999999999999</v>
      </c>
      <c r="P21" s="457">
        <f t="shared" si="3"/>
        <v>137.1</v>
      </c>
      <c r="Q21" s="457">
        <f t="shared" si="3"/>
        <v>137</v>
      </c>
      <c r="R21" s="457">
        <f t="shared" si="3"/>
        <v>136.9</v>
      </c>
      <c r="S21" s="457">
        <f t="shared" si="3"/>
        <v>136.80000000000001</v>
      </c>
      <c r="T21" s="457">
        <f t="shared" si="3"/>
        <v>136.5</v>
      </c>
      <c r="U21" s="457">
        <f t="shared" si="3"/>
        <v>136.30000000000001</v>
      </c>
      <c r="V21" s="457">
        <f t="shared" si="3"/>
        <v>135.80000000000001</v>
      </c>
      <c r="W21" s="457">
        <f t="shared" si="3"/>
        <v>135.69999999999999</v>
      </c>
      <c r="X21" s="457">
        <f t="shared" si="3"/>
        <v>135.6</v>
      </c>
      <c r="Y21" s="457">
        <f t="shared" si="3"/>
        <v>135.5</v>
      </c>
      <c r="Z21" s="457">
        <f t="shared" si="3"/>
        <v>135.4</v>
      </c>
      <c r="AA21" s="457">
        <f t="shared" si="3"/>
        <v>135.4</v>
      </c>
      <c r="AB21" s="457">
        <f t="shared" si="3"/>
        <v>135.4</v>
      </c>
      <c r="AC21" s="457">
        <f t="shared" si="3"/>
        <v>135.4</v>
      </c>
      <c r="AD21" s="457">
        <f t="shared" si="3"/>
        <v>135.5</v>
      </c>
      <c r="AE21" s="457">
        <f t="shared" si="3"/>
        <v>135.5</v>
      </c>
      <c r="AF21" s="457">
        <f t="shared" si="3"/>
        <v>135.5</v>
      </c>
      <c r="AG21" s="457">
        <f t="shared" si="3"/>
        <v>135.5</v>
      </c>
      <c r="AH21" s="457">
        <f t="shared" si="3"/>
        <v>135.5</v>
      </c>
      <c r="AI21" s="457">
        <f t="shared" si="3"/>
        <v>135.5</v>
      </c>
      <c r="AJ21" s="846">
        <f t="shared" si="3"/>
        <v>135.69999999999999</v>
      </c>
    </row>
    <row r="22" spans="1:36" ht="25.15" customHeight="1" x14ac:dyDescent="0.2">
      <c r="A22" s="215"/>
      <c r="B22" s="949"/>
      <c r="C22" s="765" t="s">
        <v>232</v>
      </c>
      <c r="D22" s="766" t="s">
        <v>233</v>
      </c>
      <c r="E22" s="661" t="s">
        <v>124</v>
      </c>
      <c r="F22" s="832" t="s">
        <v>216</v>
      </c>
      <c r="G22" s="832">
        <v>1</v>
      </c>
      <c r="H22" s="671">
        <v>30.994583021309168</v>
      </c>
      <c r="I22" s="758">
        <v>30.285929644881577</v>
      </c>
      <c r="J22" s="758">
        <v>29.533958062299622</v>
      </c>
      <c r="K22" s="758">
        <v>28.7488603811918</v>
      </c>
      <c r="L22" s="678">
        <v>27.977760241107081</v>
      </c>
      <c r="M22" s="678">
        <v>27.201617411636786</v>
      </c>
      <c r="N22" s="678">
        <v>26.438312970083661</v>
      </c>
      <c r="O22" s="678">
        <v>25.663489946086194</v>
      </c>
      <c r="P22" s="678">
        <v>24.883572369832283</v>
      </c>
      <c r="Q22" s="678">
        <v>24.100942387943061</v>
      </c>
      <c r="R22" s="678">
        <v>23.314511986222524</v>
      </c>
      <c r="S22" s="678">
        <v>22.521373314803867</v>
      </c>
      <c r="T22" s="678">
        <v>21.709545230901885</v>
      </c>
      <c r="U22" s="678">
        <v>20.896348660091554</v>
      </c>
      <c r="V22" s="678">
        <v>20.82937984508348</v>
      </c>
      <c r="W22" s="678">
        <v>20.814066935547096</v>
      </c>
      <c r="X22" s="678">
        <v>20.804151348552036</v>
      </c>
      <c r="Y22" s="678">
        <v>20.78783095912906</v>
      </c>
      <c r="Z22" s="678">
        <v>20.776384874928858</v>
      </c>
      <c r="AA22" s="678">
        <v>20.765053870769279</v>
      </c>
      <c r="AB22" s="678">
        <v>20.747391351212293</v>
      </c>
      <c r="AC22" s="678">
        <v>20.73484895855238</v>
      </c>
      <c r="AD22" s="678">
        <v>20.721751914736515</v>
      </c>
      <c r="AE22" s="678">
        <v>20.70736195266138</v>
      </c>
      <c r="AF22" s="678">
        <v>20.691760399838547</v>
      </c>
      <c r="AG22" s="678">
        <v>20.675826257989819</v>
      </c>
      <c r="AH22" s="678">
        <v>20.66023357119369</v>
      </c>
      <c r="AI22" s="678">
        <v>20.644195680809698</v>
      </c>
      <c r="AJ22" s="456">
        <v>20.647514797673814</v>
      </c>
    </row>
    <row r="23" spans="1:36" ht="25.15" customHeight="1" x14ac:dyDescent="0.2">
      <c r="A23" s="215"/>
      <c r="B23" s="949"/>
      <c r="C23" s="765" t="s">
        <v>234</v>
      </c>
      <c r="D23" s="766" t="s">
        <v>235</v>
      </c>
      <c r="E23" s="661" t="s">
        <v>124</v>
      </c>
      <c r="F23" s="832" t="s">
        <v>216</v>
      </c>
      <c r="G23" s="832">
        <v>1</v>
      </c>
      <c r="H23" s="671">
        <v>57.984529482724881</v>
      </c>
      <c r="I23" s="758">
        <v>59.008140594791826</v>
      </c>
      <c r="J23" s="758">
        <v>59.958699369581858</v>
      </c>
      <c r="K23" s="758">
        <v>60.847803048954425</v>
      </c>
      <c r="L23" s="678">
        <v>61.771164586439895</v>
      </c>
      <c r="M23" s="678">
        <v>62.689264285356337</v>
      </c>
      <c r="N23" s="678">
        <v>63.644176166466004</v>
      </c>
      <c r="O23" s="678">
        <v>64.579369311844204</v>
      </c>
      <c r="P23" s="678">
        <v>65.508643549118105</v>
      </c>
      <c r="Q23" s="678">
        <v>66.437425390295829</v>
      </c>
      <c r="R23" s="678">
        <v>67.36222046130726</v>
      </c>
      <c r="S23" s="678">
        <v>68.273348123914687</v>
      </c>
      <c r="T23" s="678">
        <v>69.130328299433685</v>
      </c>
      <c r="U23" s="678">
        <v>69.982559586156142</v>
      </c>
      <c r="V23" s="678">
        <v>69.873572349472312</v>
      </c>
      <c r="W23" s="678">
        <v>69.937794377381323</v>
      </c>
      <c r="X23" s="678">
        <v>70.020395129149847</v>
      </c>
      <c r="Y23" s="678">
        <v>70.081677872805983</v>
      </c>
      <c r="Z23" s="678">
        <v>70.159624541848544</v>
      </c>
      <c r="AA23" s="678">
        <v>70.238220272334246</v>
      </c>
      <c r="AB23" s="678">
        <v>70.295626172962372</v>
      </c>
      <c r="AC23" s="678">
        <v>70.370600902949718</v>
      </c>
      <c r="AD23" s="678">
        <v>70.443941237931824</v>
      </c>
      <c r="AE23" s="678">
        <v>70.513124989795628</v>
      </c>
      <c r="AF23" s="678">
        <v>70.578408606198565</v>
      </c>
      <c r="AG23" s="678">
        <v>70.642775662706427</v>
      </c>
      <c r="AH23" s="678">
        <v>70.7085284020947</v>
      </c>
      <c r="AI23" s="678">
        <v>70.772977001886517</v>
      </c>
      <c r="AJ23" s="456">
        <v>70.904116162463907</v>
      </c>
    </row>
    <row r="24" spans="1:36" ht="25.15" customHeight="1" x14ac:dyDescent="0.2">
      <c r="A24" s="215"/>
      <c r="B24" s="949"/>
      <c r="C24" s="765" t="s">
        <v>236</v>
      </c>
      <c r="D24" s="766" t="s">
        <v>237</v>
      </c>
      <c r="E24" s="661" t="s">
        <v>124</v>
      </c>
      <c r="F24" s="832" t="s">
        <v>216</v>
      </c>
      <c r="G24" s="832">
        <v>1</v>
      </c>
      <c r="H24" s="671">
        <v>16.658837302258224</v>
      </c>
      <c r="I24" s="758">
        <v>16.608543335345363</v>
      </c>
      <c r="J24" s="758">
        <v>16.536090798333504</v>
      </c>
      <c r="K24" s="758">
        <v>16.445906544802479</v>
      </c>
      <c r="L24" s="678">
        <v>16.364381387263208</v>
      </c>
      <c r="M24" s="678">
        <v>16.280732970277761</v>
      </c>
      <c r="N24" s="678">
        <v>16.20578521083068</v>
      </c>
      <c r="O24" s="678">
        <v>16.124904026131482</v>
      </c>
      <c r="P24" s="678">
        <v>16.041792900183253</v>
      </c>
      <c r="Q24" s="678">
        <v>15.957868673116467</v>
      </c>
      <c r="R24" s="678">
        <v>15.872341271272825</v>
      </c>
      <c r="S24" s="678">
        <v>15.783051072805721</v>
      </c>
      <c r="T24" s="678">
        <v>15.681016370966955</v>
      </c>
      <c r="U24" s="678">
        <v>15.577938153206643</v>
      </c>
      <c r="V24" s="678">
        <v>15.429131161218798</v>
      </c>
      <c r="W24" s="678">
        <v>15.318651160843009</v>
      </c>
      <c r="X24" s="678">
        <v>15.211934993171676</v>
      </c>
      <c r="Y24" s="678">
        <v>15.100331020676661</v>
      </c>
      <c r="Z24" s="678">
        <v>14.992069413621508</v>
      </c>
      <c r="AA24" s="678">
        <v>14.883667471090614</v>
      </c>
      <c r="AB24" s="678">
        <v>14.770532929511756</v>
      </c>
      <c r="AC24" s="678">
        <v>14.660853991423034</v>
      </c>
      <c r="AD24" s="678">
        <v>14.550570181741099</v>
      </c>
      <c r="AE24" s="678">
        <v>14.439173764532407</v>
      </c>
      <c r="AF24" s="678">
        <v>14.326739023013513</v>
      </c>
      <c r="AG24" s="678">
        <v>14.213887131751692</v>
      </c>
      <c r="AH24" s="678">
        <v>14.101082117803033</v>
      </c>
      <c r="AI24" s="678">
        <v>13.987784946763615</v>
      </c>
      <c r="AJ24" s="456">
        <v>13.887320072617301</v>
      </c>
    </row>
    <row r="25" spans="1:36" ht="25.15" customHeight="1" x14ac:dyDescent="0.2">
      <c r="A25" s="215"/>
      <c r="B25" s="949"/>
      <c r="C25" s="765" t="s">
        <v>238</v>
      </c>
      <c r="D25" s="766" t="s">
        <v>239</v>
      </c>
      <c r="E25" s="661" t="s">
        <v>124</v>
      </c>
      <c r="F25" s="832" t="s">
        <v>216</v>
      </c>
      <c r="G25" s="832">
        <v>1</v>
      </c>
      <c r="H25" s="671">
        <v>13.189250520453488</v>
      </c>
      <c r="I25" s="758">
        <v>13.219013047213849</v>
      </c>
      <c r="J25" s="758">
        <v>13.231468595273553</v>
      </c>
      <c r="K25" s="758">
        <v>13.229900779457166</v>
      </c>
      <c r="L25" s="678">
        <v>13.235427654087601</v>
      </c>
      <c r="M25" s="678">
        <v>13.23939705045713</v>
      </c>
      <c r="N25" s="678">
        <v>13.250633921134954</v>
      </c>
      <c r="O25" s="678">
        <v>13.257227344038206</v>
      </c>
      <c r="P25" s="678">
        <v>13.262162238806557</v>
      </c>
      <c r="Q25" s="678">
        <v>13.266589084824528</v>
      </c>
      <c r="R25" s="678">
        <v>13.269839150145241</v>
      </c>
      <c r="S25" s="678">
        <v>13.270077007447984</v>
      </c>
      <c r="T25" s="678">
        <v>13.259656536804762</v>
      </c>
      <c r="U25" s="678">
        <v>13.248345062208504</v>
      </c>
      <c r="V25" s="678">
        <v>13.217616582314387</v>
      </c>
      <c r="W25" s="678">
        <v>13.219659657228618</v>
      </c>
      <c r="X25" s="678">
        <v>13.225155468442336</v>
      </c>
      <c r="Y25" s="678">
        <v>13.226604034585904</v>
      </c>
      <c r="Z25" s="678">
        <v>13.231177486952761</v>
      </c>
      <c r="AA25" s="678">
        <v>13.235850724563184</v>
      </c>
      <c r="AB25" s="678">
        <v>13.236511251035276</v>
      </c>
      <c r="AC25" s="678">
        <v>13.240460821323486</v>
      </c>
      <c r="AD25" s="678">
        <v>13.24408144442083</v>
      </c>
      <c r="AE25" s="678">
        <v>13.246899999654666</v>
      </c>
      <c r="AF25" s="678">
        <v>13.248966429116095</v>
      </c>
      <c r="AG25" s="678">
        <v>13.250842068599118</v>
      </c>
      <c r="AH25" s="678">
        <v>13.252958826706882</v>
      </c>
      <c r="AI25" s="678">
        <v>13.25481233575208</v>
      </c>
      <c r="AJ25" s="456">
        <v>13.269127815398585</v>
      </c>
    </row>
    <row r="26" spans="1:36" ht="25.15" customHeight="1" x14ac:dyDescent="0.2">
      <c r="A26" s="215"/>
      <c r="B26" s="949"/>
      <c r="C26" s="765" t="s">
        <v>240</v>
      </c>
      <c r="D26" s="766" t="s">
        <v>241</v>
      </c>
      <c r="E26" s="661" t="s">
        <v>124</v>
      </c>
      <c r="F26" s="832" t="s">
        <v>216</v>
      </c>
      <c r="G26" s="832">
        <v>1</v>
      </c>
      <c r="H26" s="671">
        <v>17.900355096681956</v>
      </c>
      <c r="I26" s="758">
        <v>17.954317762837654</v>
      </c>
      <c r="J26" s="758">
        <v>17.984837654605297</v>
      </c>
      <c r="K26" s="758">
        <v>17.99632812508899</v>
      </c>
      <c r="L26" s="678">
        <v>18.017494075490252</v>
      </c>
      <c r="M26" s="678">
        <v>18.036570323934971</v>
      </c>
      <c r="N26" s="678">
        <v>18.065583831140103</v>
      </c>
      <c r="O26" s="678">
        <v>18.088305855279106</v>
      </c>
      <c r="P26" s="678">
        <v>18.108797798655374</v>
      </c>
      <c r="Q26" s="678">
        <v>18.128626685985445</v>
      </c>
      <c r="R26" s="678">
        <v>18.146876492827815</v>
      </c>
      <c r="S26" s="678">
        <v>18.161031697843516</v>
      </c>
      <c r="T26" s="678">
        <v>18.16061069984665</v>
      </c>
      <c r="U26" s="678">
        <v>18.158967796304314</v>
      </c>
      <c r="V26" s="678">
        <v>18.130687954400084</v>
      </c>
      <c r="W26" s="678">
        <v>18.147352188225046</v>
      </c>
      <c r="X26" s="678">
        <v>18.168785305278561</v>
      </c>
      <c r="Y26" s="678">
        <v>18.184686858109753</v>
      </c>
      <c r="Z26" s="678">
        <v>18.204912340877787</v>
      </c>
      <c r="AA26" s="678">
        <v>18.225306241118886</v>
      </c>
      <c r="AB26" s="678">
        <v>18.24020183663567</v>
      </c>
      <c r="AC26" s="678">
        <v>18.259656165191632</v>
      </c>
      <c r="AD26" s="678">
        <v>18.27868640342507</v>
      </c>
      <c r="AE26" s="678">
        <v>18.296638097812238</v>
      </c>
      <c r="AF26" s="678">
        <v>18.31357779100005</v>
      </c>
      <c r="AG26" s="678">
        <v>18.330279656624587</v>
      </c>
      <c r="AH26" s="678">
        <v>18.347341077128945</v>
      </c>
      <c r="AI26" s="678">
        <v>18.364064101480398</v>
      </c>
      <c r="AJ26" s="456">
        <v>18.398091890801641</v>
      </c>
    </row>
    <row r="27" spans="1:36" ht="25.15" customHeight="1" x14ac:dyDescent="0.2">
      <c r="A27" s="215"/>
      <c r="B27" s="949"/>
      <c r="C27" s="765" t="s">
        <v>242</v>
      </c>
      <c r="D27" s="766" t="s">
        <v>243</v>
      </c>
      <c r="E27" s="661" t="s">
        <v>124</v>
      </c>
      <c r="F27" s="832" t="s">
        <v>216</v>
      </c>
      <c r="G27" s="832">
        <v>1</v>
      </c>
      <c r="H27" s="671">
        <v>1.4164632716642545</v>
      </c>
      <c r="I27" s="758">
        <v>1.4653125886074132</v>
      </c>
      <c r="J27" s="758">
        <v>1.5122073552529343</v>
      </c>
      <c r="K27" s="758">
        <v>1.5575506807455046</v>
      </c>
      <c r="L27" s="678">
        <v>1.6035578233485057</v>
      </c>
      <c r="M27" s="678">
        <v>1.6493258316071591</v>
      </c>
      <c r="N27" s="678">
        <v>1.6957398341239696</v>
      </c>
      <c r="O27" s="678">
        <v>1.741597818212554</v>
      </c>
      <c r="P27" s="678">
        <v>1.78720735622435</v>
      </c>
      <c r="Q27" s="678">
        <v>1.8326843603909766</v>
      </c>
      <c r="R27" s="678">
        <v>1.877967418723246</v>
      </c>
      <c r="S27" s="678">
        <v>1.9228915392443213</v>
      </c>
      <c r="T27" s="678">
        <v>1.9667747326789804</v>
      </c>
      <c r="U27" s="678">
        <v>2.0105369317406256</v>
      </c>
      <c r="V27" s="678">
        <v>2.0520614967431188</v>
      </c>
      <c r="W27" s="678">
        <v>2.0963758565138537</v>
      </c>
      <c r="X27" s="678">
        <v>2.1408310467056357</v>
      </c>
      <c r="Y27" s="678">
        <v>2.1847848489390409</v>
      </c>
      <c r="Z27" s="678">
        <v>2.2288393646397084</v>
      </c>
      <c r="AA27" s="678">
        <v>2.2727357892193236</v>
      </c>
      <c r="AB27" s="678">
        <v>2.3161546964314903</v>
      </c>
      <c r="AC27" s="678">
        <v>2.3596667279752497</v>
      </c>
      <c r="AD27" s="678">
        <v>2.4029859448114372</v>
      </c>
      <c r="AE27" s="678">
        <v>2.4460791517258813</v>
      </c>
      <c r="AF27" s="678">
        <v>2.4889532705035831</v>
      </c>
      <c r="AG27" s="678">
        <v>2.5316488887975876</v>
      </c>
      <c r="AH27" s="678">
        <v>2.5741933329777362</v>
      </c>
      <c r="AI27" s="678">
        <v>2.6165521825195293</v>
      </c>
      <c r="AJ27" s="456">
        <v>2.659476162112961</v>
      </c>
    </row>
    <row r="28" spans="1:36" ht="25.15" customHeight="1" x14ac:dyDescent="0.2">
      <c r="A28" s="215"/>
      <c r="B28" s="949"/>
      <c r="C28" s="765" t="s">
        <v>832</v>
      </c>
      <c r="D28" s="766" t="s">
        <v>833</v>
      </c>
      <c r="E28" s="661" t="s">
        <v>124</v>
      </c>
      <c r="F28" s="832" t="s">
        <v>216</v>
      </c>
      <c r="G28" s="832">
        <v>1</v>
      </c>
      <c r="H28" s="671">
        <v>-4.4018695091949667E-2</v>
      </c>
      <c r="I28" s="758">
        <v>-0.34125697367770158</v>
      </c>
      <c r="J28" s="758">
        <v>-0.75726183534678171</v>
      </c>
      <c r="K28" s="758">
        <v>-1.0263495602403339</v>
      </c>
      <c r="L28" s="678">
        <v>-1.3697857677365448</v>
      </c>
      <c r="M28" s="678">
        <v>-1.6969078732701632</v>
      </c>
      <c r="N28" s="678">
        <v>-2.0002319337793608</v>
      </c>
      <c r="O28" s="678">
        <v>-2.2548943015917473</v>
      </c>
      <c r="P28" s="678">
        <v>-2.4921762128199134</v>
      </c>
      <c r="Q28" s="678">
        <v>-2.724136582556298</v>
      </c>
      <c r="R28" s="678">
        <v>-2.9437567804989158</v>
      </c>
      <c r="S28" s="678">
        <v>-3.1317727560600872</v>
      </c>
      <c r="T28" s="678">
        <v>-3.4079318706328934</v>
      </c>
      <c r="U28" s="678">
        <v>-3.5746961897077938</v>
      </c>
      <c r="V28" s="678">
        <v>-3.7324493892321584</v>
      </c>
      <c r="W28" s="678">
        <v>-3.8339001757389326</v>
      </c>
      <c r="X28" s="678">
        <v>-3.9712532913001155</v>
      </c>
      <c r="Y28" s="678">
        <v>-4.0659155942464054</v>
      </c>
      <c r="Z28" s="678">
        <v>-4.1930080228691509</v>
      </c>
      <c r="AA28" s="678">
        <v>-4.2208343690955132</v>
      </c>
      <c r="AB28" s="678">
        <v>-4.2064182377888528</v>
      </c>
      <c r="AC28" s="678">
        <v>-4.2260875674155045</v>
      </c>
      <c r="AD28" s="678">
        <v>-4.1420171270667652</v>
      </c>
      <c r="AE28" s="678">
        <v>-4.1492779561822033</v>
      </c>
      <c r="AF28" s="678">
        <v>-4.148405519670348</v>
      </c>
      <c r="AG28" s="678">
        <v>-4.145259666469201</v>
      </c>
      <c r="AH28" s="678">
        <v>-4.1443373279049922</v>
      </c>
      <c r="AI28" s="678">
        <v>-4.1403862492118435</v>
      </c>
      <c r="AJ28" s="456">
        <v>-4.0656469010682201</v>
      </c>
    </row>
    <row r="29" spans="1:36" ht="25.15" customHeight="1" x14ac:dyDescent="0.2">
      <c r="A29" s="216"/>
      <c r="B29" s="949"/>
      <c r="C29" s="667" t="s">
        <v>244</v>
      </c>
      <c r="D29" s="668" t="s">
        <v>245</v>
      </c>
      <c r="E29" s="831" t="s">
        <v>246</v>
      </c>
      <c r="F29" s="845" t="s">
        <v>216</v>
      </c>
      <c r="G29" s="845">
        <v>1</v>
      </c>
      <c r="H29" s="671">
        <f t="shared" ref="H29:AJ29" si="4">((H9+H10)*1000000)/((H56+H57)*1000)</f>
        <v>125.04220701944173</v>
      </c>
      <c r="I29" s="758">
        <f t="shared" si="4"/>
        <v>124.5442427998219</v>
      </c>
      <c r="J29" s="758">
        <f t="shared" si="4"/>
        <v>124.05532666629468</v>
      </c>
      <c r="K29" s="758">
        <f t="shared" si="4"/>
        <v>123.62781411232636</v>
      </c>
      <c r="L29" s="457">
        <f t="shared" si="4"/>
        <v>123.10321865954033</v>
      </c>
      <c r="M29" s="457">
        <f t="shared" si="4"/>
        <v>122.69270730100904</v>
      </c>
      <c r="N29" s="457">
        <f t="shared" si="4"/>
        <v>122.37414209585546</v>
      </c>
      <c r="O29" s="457">
        <f t="shared" si="4"/>
        <v>122.06326380500892</v>
      </c>
      <c r="P29" s="457">
        <f t="shared" si="4"/>
        <v>121.7863809588882</v>
      </c>
      <c r="Q29" s="457">
        <f t="shared" si="4"/>
        <v>121.55610695658544</v>
      </c>
      <c r="R29" s="457">
        <f t="shared" si="4"/>
        <v>121.3646813048102</v>
      </c>
      <c r="S29" s="457">
        <f t="shared" si="4"/>
        <v>121.19460033240892</v>
      </c>
      <c r="T29" s="457">
        <f t="shared" si="4"/>
        <v>121.01083964223199</v>
      </c>
      <c r="U29" s="457">
        <f t="shared" si="4"/>
        <v>120.85780819400495</v>
      </c>
      <c r="V29" s="457">
        <f t="shared" si="4"/>
        <v>120.33869241757363</v>
      </c>
      <c r="W29" s="457">
        <f t="shared" si="4"/>
        <v>119.97517224216401</v>
      </c>
      <c r="X29" s="457">
        <f t="shared" si="4"/>
        <v>119.64238804873403</v>
      </c>
      <c r="Y29" s="457">
        <f t="shared" si="4"/>
        <v>119.29870330732074</v>
      </c>
      <c r="Z29" s="457">
        <f t="shared" si="4"/>
        <v>118.98198245760264</v>
      </c>
      <c r="AA29" s="457">
        <f t="shared" si="4"/>
        <v>118.78961319261576</v>
      </c>
      <c r="AB29" s="457">
        <f t="shared" si="4"/>
        <v>118.59794610876347</v>
      </c>
      <c r="AC29" s="457">
        <f t="shared" si="4"/>
        <v>118.42395413995322</v>
      </c>
      <c r="AD29" s="457">
        <f t="shared" si="4"/>
        <v>118.24756378648594</v>
      </c>
      <c r="AE29" s="457">
        <f t="shared" si="4"/>
        <v>118.06852764532232</v>
      </c>
      <c r="AF29" s="457">
        <f t="shared" si="4"/>
        <v>117.88715718082445</v>
      </c>
      <c r="AG29" s="457">
        <f t="shared" si="4"/>
        <v>117.70603682667726</v>
      </c>
      <c r="AH29" s="457">
        <f t="shared" si="4"/>
        <v>117.53923510144072</v>
      </c>
      <c r="AI29" s="457">
        <f t="shared" si="4"/>
        <v>117.37138683239395</v>
      </c>
      <c r="AJ29" s="846">
        <f t="shared" si="4"/>
        <v>117.21205079227502</v>
      </c>
    </row>
    <row r="30" spans="1:36" ht="25.15" customHeight="1" x14ac:dyDescent="0.2">
      <c r="A30" s="216"/>
      <c r="B30" s="949"/>
      <c r="C30" s="765" t="s">
        <v>247</v>
      </c>
      <c r="D30" s="766" t="s">
        <v>248</v>
      </c>
      <c r="E30" s="661" t="s">
        <v>124</v>
      </c>
      <c r="F30" s="662" t="s">
        <v>75</v>
      </c>
      <c r="G30" s="662">
        <v>2</v>
      </c>
      <c r="H30" s="655">
        <v>0.52888464819178083</v>
      </c>
      <c r="I30" s="756">
        <v>0.52888464819178083</v>
      </c>
      <c r="J30" s="756">
        <v>0.52888464819178083</v>
      </c>
      <c r="K30" s="756">
        <v>0.52888464819178083</v>
      </c>
      <c r="L30" s="454">
        <v>0.52888464819178083</v>
      </c>
      <c r="M30" s="454">
        <v>0.52888464819178083</v>
      </c>
      <c r="N30" s="454">
        <v>0.52888464819178083</v>
      </c>
      <c r="O30" s="454">
        <v>0.52888464819178083</v>
      </c>
      <c r="P30" s="454">
        <v>0.52888464819178083</v>
      </c>
      <c r="Q30" s="454">
        <v>0.52888464819178083</v>
      </c>
      <c r="R30" s="454">
        <v>0.52888464819178083</v>
      </c>
      <c r="S30" s="454">
        <v>0.52888464819178083</v>
      </c>
      <c r="T30" s="454">
        <v>0.52888464819178083</v>
      </c>
      <c r="U30" s="454">
        <v>0.52888464819178083</v>
      </c>
      <c r="V30" s="454">
        <v>0.52888464819178083</v>
      </c>
      <c r="W30" s="454">
        <v>0.52888464819178083</v>
      </c>
      <c r="X30" s="454">
        <v>0.52888464819178083</v>
      </c>
      <c r="Y30" s="454">
        <v>0.52888464819178083</v>
      </c>
      <c r="Z30" s="454">
        <v>0.52888464819178083</v>
      </c>
      <c r="AA30" s="454">
        <v>0.52888464819178083</v>
      </c>
      <c r="AB30" s="454">
        <v>0.52888464819178083</v>
      </c>
      <c r="AC30" s="454">
        <v>0.52888464819178083</v>
      </c>
      <c r="AD30" s="454">
        <v>0.52888464819178083</v>
      </c>
      <c r="AE30" s="454">
        <v>0.52888464819178083</v>
      </c>
      <c r="AF30" s="454">
        <v>0.52888464819178083</v>
      </c>
      <c r="AG30" s="454">
        <v>0.52888464819178083</v>
      </c>
      <c r="AH30" s="454">
        <v>0.52888464819178083</v>
      </c>
      <c r="AI30" s="454">
        <v>0.52888464819178083</v>
      </c>
      <c r="AJ30" s="462">
        <v>0.52888464819178083</v>
      </c>
    </row>
    <row r="31" spans="1:36" ht="25.15" customHeight="1" thickBot="1" x14ac:dyDescent="0.25">
      <c r="A31" s="216"/>
      <c r="B31" s="950"/>
      <c r="C31" s="847" t="s">
        <v>249</v>
      </c>
      <c r="D31" s="848" t="s">
        <v>250</v>
      </c>
      <c r="E31" s="849" t="s">
        <v>124</v>
      </c>
      <c r="F31" s="663" t="s">
        <v>75</v>
      </c>
      <c r="G31" s="663">
        <v>2</v>
      </c>
      <c r="H31" s="664">
        <v>6.0206463382151236E-2</v>
      </c>
      <c r="I31" s="757">
        <v>6.0206463382151236E-2</v>
      </c>
      <c r="J31" s="757">
        <v>6.0206463382151236E-2</v>
      </c>
      <c r="K31" s="757">
        <v>6.0206463382151236E-2</v>
      </c>
      <c r="L31" s="665">
        <v>6.0206463382151236E-2</v>
      </c>
      <c r="M31" s="665">
        <v>6.0206463382151236E-2</v>
      </c>
      <c r="N31" s="665">
        <v>6.0206463382151236E-2</v>
      </c>
      <c r="O31" s="665">
        <v>6.0206463382151236E-2</v>
      </c>
      <c r="P31" s="665">
        <v>6.0206463382151236E-2</v>
      </c>
      <c r="Q31" s="665">
        <v>6.0206463382151236E-2</v>
      </c>
      <c r="R31" s="665">
        <v>6.0206463382151236E-2</v>
      </c>
      <c r="S31" s="665">
        <v>6.0206463382151236E-2</v>
      </c>
      <c r="T31" s="665">
        <v>6.0206463382151236E-2</v>
      </c>
      <c r="U31" s="665">
        <v>6.0206463382151236E-2</v>
      </c>
      <c r="V31" s="665">
        <v>6.0206463382151236E-2</v>
      </c>
      <c r="W31" s="665">
        <v>6.0206463382151236E-2</v>
      </c>
      <c r="X31" s="665">
        <v>6.0206463382151236E-2</v>
      </c>
      <c r="Y31" s="665">
        <v>6.0206463382151236E-2</v>
      </c>
      <c r="Z31" s="665">
        <v>6.0206463382151236E-2</v>
      </c>
      <c r="AA31" s="665">
        <v>6.0206463382151236E-2</v>
      </c>
      <c r="AB31" s="665">
        <v>6.0206463382151236E-2</v>
      </c>
      <c r="AC31" s="665">
        <v>6.0206463382151236E-2</v>
      </c>
      <c r="AD31" s="665">
        <v>6.0206463382151236E-2</v>
      </c>
      <c r="AE31" s="665">
        <v>6.0206463382151236E-2</v>
      </c>
      <c r="AF31" s="665">
        <v>6.0206463382151236E-2</v>
      </c>
      <c r="AG31" s="665">
        <v>6.0206463382151236E-2</v>
      </c>
      <c r="AH31" s="665">
        <v>6.0206463382151236E-2</v>
      </c>
      <c r="AI31" s="665">
        <v>6.0206463382151236E-2</v>
      </c>
      <c r="AJ31" s="666">
        <v>6.0206463382151236E-2</v>
      </c>
    </row>
    <row r="32" spans="1:36" ht="25.15" customHeight="1" x14ac:dyDescent="0.2">
      <c r="A32" s="216"/>
      <c r="B32" s="951" t="s">
        <v>251</v>
      </c>
      <c r="C32" s="764" t="s">
        <v>252</v>
      </c>
      <c r="D32" s="828" t="s">
        <v>253</v>
      </c>
      <c r="E32" s="659" t="s">
        <v>124</v>
      </c>
      <c r="F32" s="660" t="s">
        <v>75</v>
      </c>
      <c r="G32" s="660">
        <v>2</v>
      </c>
      <c r="H32" s="688">
        <v>6.6734678081666318E-2</v>
      </c>
      <c r="I32" s="760">
        <v>6.6734678081666318E-2</v>
      </c>
      <c r="J32" s="760">
        <v>6.6734678081666318E-2</v>
      </c>
      <c r="K32" s="760">
        <v>6.6734678081666318E-2</v>
      </c>
      <c r="L32" s="460">
        <v>6.6734678081666318E-2</v>
      </c>
      <c r="M32" s="460">
        <v>6.6734678081666318E-2</v>
      </c>
      <c r="N32" s="460">
        <v>6.6734678081666318E-2</v>
      </c>
      <c r="O32" s="460">
        <v>6.6734678081666318E-2</v>
      </c>
      <c r="P32" s="460">
        <v>6.6734678081666318E-2</v>
      </c>
      <c r="Q32" s="460">
        <v>6.6734678081666318E-2</v>
      </c>
      <c r="R32" s="460">
        <v>6.6734678081666318E-2</v>
      </c>
      <c r="S32" s="460">
        <v>6.6734678081666318E-2</v>
      </c>
      <c r="T32" s="460">
        <v>6.6734678081666318E-2</v>
      </c>
      <c r="U32" s="460">
        <v>6.6734678081666318E-2</v>
      </c>
      <c r="V32" s="460">
        <v>6.6734678081666318E-2</v>
      </c>
      <c r="W32" s="460">
        <v>6.6734678081666318E-2</v>
      </c>
      <c r="X32" s="460">
        <v>6.6734678081666318E-2</v>
      </c>
      <c r="Y32" s="460">
        <v>6.6734678081666318E-2</v>
      </c>
      <c r="Z32" s="460">
        <v>6.6734678081666318E-2</v>
      </c>
      <c r="AA32" s="460">
        <v>6.6734678081666318E-2</v>
      </c>
      <c r="AB32" s="460">
        <v>6.6734678081666318E-2</v>
      </c>
      <c r="AC32" s="460">
        <v>6.6734678081666318E-2</v>
      </c>
      <c r="AD32" s="460">
        <v>6.6734678081666318E-2</v>
      </c>
      <c r="AE32" s="460">
        <v>6.6734678081666318E-2</v>
      </c>
      <c r="AF32" s="460">
        <v>6.6734678081666318E-2</v>
      </c>
      <c r="AG32" s="460">
        <v>6.6734678081666318E-2</v>
      </c>
      <c r="AH32" s="460">
        <v>6.6734678081666318E-2</v>
      </c>
      <c r="AI32" s="460">
        <v>6.6734678081666318E-2</v>
      </c>
      <c r="AJ32" s="461">
        <v>6.6734678081666318E-2</v>
      </c>
    </row>
    <row r="33" spans="1:36" ht="25.15" customHeight="1" x14ac:dyDescent="0.2">
      <c r="A33" s="216"/>
      <c r="B33" s="952"/>
      <c r="C33" s="765" t="s">
        <v>254</v>
      </c>
      <c r="D33" s="766" t="s">
        <v>255</v>
      </c>
      <c r="E33" s="661" t="s">
        <v>124</v>
      </c>
      <c r="F33" s="662" t="s">
        <v>75</v>
      </c>
      <c r="G33" s="662">
        <v>2</v>
      </c>
      <c r="H33" s="655">
        <v>2.0162751906369768E-3</v>
      </c>
      <c r="I33" s="756">
        <v>2.0162751906369768E-3</v>
      </c>
      <c r="J33" s="756">
        <v>2.0162751906369768E-3</v>
      </c>
      <c r="K33" s="756">
        <v>2.0162751906369768E-3</v>
      </c>
      <c r="L33" s="454">
        <v>2.0162751906369768E-3</v>
      </c>
      <c r="M33" s="454">
        <v>2.0162751906369768E-3</v>
      </c>
      <c r="N33" s="454">
        <v>2.0162751906369768E-3</v>
      </c>
      <c r="O33" s="454">
        <v>2.0162751906369768E-3</v>
      </c>
      <c r="P33" s="454">
        <v>2.0162751906369768E-3</v>
      </c>
      <c r="Q33" s="454">
        <v>2.0162751906369768E-3</v>
      </c>
      <c r="R33" s="454">
        <v>2.0162751906369768E-3</v>
      </c>
      <c r="S33" s="454">
        <v>2.0162751906369768E-3</v>
      </c>
      <c r="T33" s="454">
        <v>2.0162751906369768E-3</v>
      </c>
      <c r="U33" s="454">
        <v>2.0162751906369768E-3</v>
      </c>
      <c r="V33" s="454">
        <v>2.0162751906369768E-3</v>
      </c>
      <c r="W33" s="454">
        <v>2.0162751906369768E-3</v>
      </c>
      <c r="X33" s="454">
        <v>2.0162751906369768E-3</v>
      </c>
      <c r="Y33" s="454">
        <v>2.0162751906369768E-3</v>
      </c>
      <c r="Z33" s="454">
        <v>2.0162751906369768E-3</v>
      </c>
      <c r="AA33" s="454">
        <v>2.0162751906369768E-3</v>
      </c>
      <c r="AB33" s="454">
        <v>2.0162751906369768E-3</v>
      </c>
      <c r="AC33" s="454">
        <v>2.0162751906369768E-3</v>
      </c>
      <c r="AD33" s="454">
        <v>2.0162751906369768E-3</v>
      </c>
      <c r="AE33" s="454">
        <v>2.0162751906369768E-3</v>
      </c>
      <c r="AF33" s="454">
        <v>2.0162751906369768E-3</v>
      </c>
      <c r="AG33" s="454">
        <v>2.0162751906369768E-3</v>
      </c>
      <c r="AH33" s="454">
        <v>2.0162751906369768E-3</v>
      </c>
      <c r="AI33" s="454">
        <v>2.0162751906369768E-3</v>
      </c>
      <c r="AJ33" s="462">
        <v>2.0162751906369768E-3</v>
      </c>
    </row>
    <row r="34" spans="1:36" ht="25.15" customHeight="1" x14ac:dyDescent="0.2">
      <c r="A34" s="216"/>
      <c r="B34" s="952"/>
      <c r="C34" s="765" t="s">
        <v>256</v>
      </c>
      <c r="D34" s="766" t="s">
        <v>257</v>
      </c>
      <c r="E34" s="661" t="s">
        <v>124</v>
      </c>
      <c r="F34" s="662" t="s">
        <v>75</v>
      </c>
      <c r="G34" s="662">
        <v>2</v>
      </c>
      <c r="H34" s="655">
        <v>0.59545195147747465</v>
      </c>
      <c r="I34" s="756">
        <v>0.6021014662453158</v>
      </c>
      <c r="J34" s="756">
        <v>0.60875146460881002</v>
      </c>
      <c r="K34" s="756">
        <v>0.61540191820369339</v>
      </c>
      <c r="L34" s="454">
        <v>0.6217736442230215</v>
      </c>
      <c r="M34" s="454">
        <v>0.62802291614676176</v>
      </c>
      <c r="N34" s="454">
        <v>0.63415230163377889</v>
      </c>
      <c r="O34" s="454">
        <v>0.64016397858205876</v>
      </c>
      <c r="P34" s="454">
        <v>0.64606031466591185</v>
      </c>
      <c r="Q34" s="454">
        <v>0.6518434588995331</v>
      </c>
      <c r="R34" s="454">
        <v>0.65751536310076852</v>
      </c>
      <c r="S34" s="454">
        <v>0.66305288512913885</v>
      </c>
      <c r="T34" s="454">
        <v>0.6684834600223446</v>
      </c>
      <c r="U34" s="454">
        <v>0.67380920244954234</v>
      </c>
      <c r="V34" s="454">
        <v>0.67903182178257249</v>
      </c>
      <c r="W34" s="454">
        <v>0.68415334864475452</v>
      </c>
      <c r="X34" s="454">
        <v>0.68917588887084424</v>
      </c>
      <c r="Y34" s="454">
        <v>0.69410116688272694</v>
      </c>
      <c r="Z34" s="454">
        <v>0.69893112542980362</v>
      </c>
      <c r="AA34" s="454">
        <v>0.7036674900617288</v>
      </c>
      <c r="AB34" s="454">
        <v>0.70828648772494163</v>
      </c>
      <c r="AC34" s="454">
        <v>0.71281534513223488</v>
      </c>
      <c r="AD34" s="454">
        <v>0.71725579036975473</v>
      </c>
      <c r="AE34" s="454">
        <v>0.72160955217657663</v>
      </c>
      <c r="AF34" s="454">
        <v>0.72587814234513115</v>
      </c>
      <c r="AG34" s="454">
        <v>0.73042028749636312</v>
      </c>
      <c r="AH34" s="454">
        <v>0.73488050391834303</v>
      </c>
      <c r="AI34" s="454">
        <v>0.73926008751566941</v>
      </c>
      <c r="AJ34" s="462">
        <v>0.74356076988552755</v>
      </c>
    </row>
    <row r="35" spans="1:36" ht="25.15" customHeight="1" x14ac:dyDescent="0.2">
      <c r="A35" s="216"/>
      <c r="B35" s="952"/>
      <c r="C35" s="765" t="s">
        <v>258</v>
      </c>
      <c r="D35" s="766" t="s">
        <v>259</v>
      </c>
      <c r="E35" s="661" t="s">
        <v>124</v>
      </c>
      <c r="F35" s="662" t="s">
        <v>75</v>
      </c>
      <c r="G35" s="662">
        <v>2</v>
      </c>
      <c r="H35" s="655">
        <v>0.44423175407067017</v>
      </c>
      <c r="I35" s="756">
        <v>0.43633544964247079</v>
      </c>
      <c r="J35" s="756">
        <v>0.42843861117701221</v>
      </c>
      <c r="K35" s="756">
        <v>0.42054126999710228</v>
      </c>
      <c r="L35" s="454">
        <v>0.41297864110661914</v>
      </c>
      <c r="M35" s="454">
        <v>0.40555123892707395</v>
      </c>
      <c r="N35" s="454">
        <v>0.39825622797908639</v>
      </c>
      <c r="O35" s="454">
        <v>0.39109120319829355</v>
      </c>
      <c r="P35" s="454">
        <v>0.38405354994932495</v>
      </c>
      <c r="Q35" s="454">
        <v>0.37714089506434212</v>
      </c>
      <c r="R35" s="454">
        <v>0.37035108314048648</v>
      </c>
      <c r="S35" s="454">
        <v>0.36368151064417081</v>
      </c>
      <c r="T35" s="454">
        <v>0.35713004043968238</v>
      </c>
      <c r="U35" s="454">
        <v>0.35069433728659166</v>
      </c>
      <c r="V35" s="454">
        <v>0.34437251351645742</v>
      </c>
      <c r="W35" s="454">
        <v>0.33818923864210138</v>
      </c>
      <c r="X35" s="454">
        <v>0.33211527523798501</v>
      </c>
      <c r="Y35" s="454">
        <v>0.32614871901582215</v>
      </c>
      <c r="Z35" s="454">
        <v>0.32028742458708659</v>
      </c>
      <c r="AA35" s="454">
        <v>0.31452948641809048</v>
      </c>
      <c r="AB35" s="454">
        <v>0.30887299769592802</v>
      </c>
      <c r="AC35" s="454">
        <v>0.30331605133919315</v>
      </c>
      <c r="AD35" s="454">
        <v>0.29785673901313686</v>
      </c>
      <c r="AE35" s="454">
        <v>0.29249315166197698</v>
      </c>
      <c r="AF35" s="454">
        <v>0.28725053174625331</v>
      </c>
      <c r="AG35" s="454">
        <v>0.28210005692264289</v>
      </c>
      <c r="AH35" s="454">
        <v>0.27704005643176016</v>
      </c>
      <c r="AI35" s="454">
        <v>0.27206909919924449</v>
      </c>
      <c r="AJ35" s="462">
        <v>0.2671852730130877</v>
      </c>
    </row>
    <row r="36" spans="1:36" ht="25.15" customHeight="1" x14ac:dyDescent="0.2">
      <c r="A36" s="216"/>
      <c r="B36" s="952"/>
      <c r="C36" s="765" t="s">
        <v>260</v>
      </c>
      <c r="D36" s="766" t="s">
        <v>261</v>
      </c>
      <c r="E36" s="661" t="s">
        <v>124</v>
      </c>
      <c r="F36" s="662" t="s">
        <v>75</v>
      </c>
      <c r="G36" s="662">
        <v>2</v>
      </c>
      <c r="H36" s="655">
        <v>6.6734678081666318E-2</v>
      </c>
      <c r="I36" s="756">
        <v>6.6734678081666318E-2</v>
      </c>
      <c r="J36" s="756">
        <v>6.6734678081666318E-2</v>
      </c>
      <c r="K36" s="756">
        <v>6.6734678081666318E-2</v>
      </c>
      <c r="L36" s="454">
        <v>6.6734678081666318E-2</v>
      </c>
      <c r="M36" s="454">
        <v>6.6734678081666318E-2</v>
      </c>
      <c r="N36" s="454">
        <v>6.6734678081666318E-2</v>
      </c>
      <c r="O36" s="454">
        <v>6.6734678081666318E-2</v>
      </c>
      <c r="P36" s="454">
        <v>6.6734678081666318E-2</v>
      </c>
      <c r="Q36" s="454">
        <v>6.6734678081666318E-2</v>
      </c>
      <c r="R36" s="454">
        <v>6.6734678081666318E-2</v>
      </c>
      <c r="S36" s="454">
        <v>6.6734678081666318E-2</v>
      </c>
      <c r="T36" s="454">
        <v>6.6734678081666318E-2</v>
      </c>
      <c r="U36" s="454">
        <v>6.6734678081666318E-2</v>
      </c>
      <c r="V36" s="454">
        <v>6.6734678081666318E-2</v>
      </c>
      <c r="W36" s="454">
        <v>6.6734678081666318E-2</v>
      </c>
      <c r="X36" s="454">
        <v>6.6734678081666318E-2</v>
      </c>
      <c r="Y36" s="454">
        <v>6.6734678081666318E-2</v>
      </c>
      <c r="Z36" s="454">
        <v>6.6734678081666318E-2</v>
      </c>
      <c r="AA36" s="454">
        <v>6.6734678081666318E-2</v>
      </c>
      <c r="AB36" s="454">
        <v>6.6734678081666318E-2</v>
      </c>
      <c r="AC36" s="454">
        <v>6.6734678081666318E-2</v>
      </c>
      <c r="AD36" s="454">
        <v>6.6734678081666318E-2</v>
      </c>
      <c r="AE36" s="454">
        <v>6.6734678081666318E-2</v>
      </c>
      <c r="AF36" s="454">
        <v>6.6734678081666318E-2</v>
      </c>
      <c r="AG36" s="454">
        <v>6.6734678081666318E-2</v>
      </c>
      <c r="AH36" s="454">
        <v>6.6734678081666318E-2</v>
      </c>
      <c r="AI36" s="454">
        <v>6.6734678081666318E-2</v>
      </c>
      <c r="AJ36" s="462">
        <v>6.6734678081666318E-2</v>
      </c>
    </row>
    <row r="37" spans="1:36" ht="25.15" customHeight="1" x14ac:dyDescent="0.2">
      <c r="A37" s="216"/>
      <c r="B37" s="952"/>
      <c r="C37" s="765" t="s">
        <v>262</v>
      </c>
      <c r="D37" s="766" t="s">
        <v>263</v>
      </c>
      <c r="E37" s="661" t="s">
        <v>124</v>
      </c>
      <c r="F37" s="662" t="s">
        <v>75</v>
      </c>
      <c r="G37" s="662">
        <v>2</v>
      </c>
      <c r="H37" s="655">
        <v>4.344830663097885</v>
      </c>
      <c r="I37" s="756">
        <v>4.3364776956023441</v>
      </c>
      <c r="J37" s="756">
        <v>4.3382451485807856</v>
      </c>
      <c r="K37" s="756">
        <v>4.210130812812416</v>
      </c>
      <c r="L37" s="454">
        <v>4.2097620833163898</v>
      </c>
      <c r="M37" s="454">
        <v>4.2109402135721945</v>
      </c>
      <c r="N37" s="454">
        <v>4.2121058390331649</v>
      </c>
      <c r="O37" s="454">
        <v>4.2132591868656775</v>
      </c>
      <c r="P37" s="454">
        <v>4.2144005040307935</v>
      </c>
      <c r="Q37" s="454">
        <v>4.2155300146821553</v>
      </c>
      <c r="R37" s="454">
        <v>4.2166479224047748</v>
      </c>
      <c r="S37" s="454">
        <v>4.2177799728727212</v>
      </c>
      <c r="T37" s="454">
        <v>4.2189008681840034</v>
      </c>
      <c r="U37" s="454">
        <v>4.2200108289098965</v>
      </c>
      <c r="V37" s="454">
        <v>4.2211100333470011</v>
      </c>
      <c r="W37" s="454">
        <v>4.2221717813591741</v>
      </c>
      <c r="X37" s="454">
        <v>4.2232232045372005</v>
      </c>
      <c r="Y37" s="454">
        <v>4.2242644827474809</v>
      </c>
      <c r="Z37" s="454">
        <v>4.2252958186291405</v>
      </c>
      <c r="AA37" s="454">
        <v>4.2263173921662105</v>
      </c>
      <c r="AB37" s="454">
        <v>4.2273548832251606</v>
      </c>
      <c r="AC37" s="454">
        <v>4.228382972174602</v>
      </c>
      <c r="AD37" s="454">
        <v>4.2294018392631383</v>
      </c>
      <c r="AE37" s="454">
        <v>4.2304116648074768</v>
      </c>
      <c r="AF37" s="454">
        <v>4.2313856945546462</v>
      </c>
      <c r="AG37" s="454">
        <v>4.2319940242270242</v>
      </c>
      <c r="AH37" s="454">
        <v>4.2325938082959276</v>
      </c>
      <c r="AI37" s="454">
        <v>4.2331851819311161</v>
      </c>
      <c r="AJ37" s="462">
        <v>4.2337683257474152</v>
      </c>
    </row>
    <row r="38" spans="1:36" ht="25.15" customHeight="1" x14ac:dyDescent="0.2">
      <c r="A38" s="216"/>
      <c r="B38" s="952"/>
      <c r="C38" s="667" t="s">
        <v>87</v>
      </c>
      <c r="D38" s="668" t="s">
        <v>264</v>
      </c>
      <c r="E38" s="850" t="s">
        <v>265</v>
      </c>
      <c r="F38" s="669" t="s">
        <v>75</v>
      </c>
      <c r="G38" s="669">
        <v>2</v>
      </c>
      <c r="H38" s="655">
        <f t="shared" ref="H38:AJ38" si="5">H32+H33+H34+H35+H36+H37</f>
        <v>5.52</v>
      </c>
      <c r="I38" s="756">
        <f t="shared" si="5"/>
        <v>5.5104002428441001</v>
      </c>
      <c r="J38" s="756">
        <f t="shared" si="5"/>
        <v>5.5109208557205775</v>
      </c>
      <c r="K38" s="756">
        <f t="shared" si="5"/>
        <v>5.381559632367181</v>
      </c>
      <c r="L38" s="458">
        <f t="shared" si="5"/>
        <v>5.38</v>
      </c>
      <c r="M38" s="458">
        <f t="shared" si="5"/>
        <v>5.38</v>
      </c>
      <c r="N38" s="458">
        <f t="shared" si="5"/>
        <v>5.38</v>
      </c>
      <c r="O38" s="458">
        <f t="shared" si="5"/>
        <v>5.379999999999999</v>
      </c>
      <c r="P38" s="458">
        <f t="shared" si="5"/>
        <v>5.38</v>
      </c>
      <c r="Q38" s="458">
        <f t="shared" si="5"/>
        <v>5.38</v>
      </c>
      <c r="R38" s="458">
        <f t="shared" si="5"/>
        <v>5.379999999999999</v>
      </c>
      <c r="S38" s="458">
        <f t="shared" si="5"/>
        <v>5.3800000000000008</v>
      </c>
      <c r="T38" s="458">
        <f t="shared" si="5"/>
        <v>5.38</v>
      </c>
      <c r="U38" s="458">
        <f t="shared" si="5"/>
        <v>5.38</v>
      </c>
      <c r="V38" s="458">
        <f t="shared" si="5"/>
        <v>5.3800000000000008</v>
      </c>
      <c r="W38" s="458">
        <f t="shared" si="5"/>
        <v>5.379999999999999</v>
      </c>
      <c r="X38" s="458">
        <f t="shared" si="5"/>
        <v>5.379999999999999</v>
      </c>
      <c r="Y38" s="458">
        <f t="shared" si="5"/>
        <v>5.379999999999999</v>
      </c>
      <c r="Z38" s="458">
        <f t="shared" si="5"/>
        <v>5.3800000000000008</v>
      </c>
      <c r="AA38" s="458">
        <f t="shared" si="5"/>
        <v>5.379999999999999</v>
      </c>
      <c r="AB38" s="458">
        <f t="shared" si="5"/>
        <v>5.38</v>
      </c>
      <c r="AC38" s="458">
        <f t="shared" si="5"/>
        <v>5.379999999999999</v>
      </c>
      <c r="AD38" s="458">
        <f t="shared" si="5"/>
        <v>5.379999999999999</v>
      </c>
      <c r="AE38" s="458">
        <f t="shared" si="5"/>
        <v>5.38</v>
      </c>
      <c r="AF38" s="458">
        <f t="shared" si="5"/>
        <v>5.38</v>
      </c>
      <c r="AG38" s="458">
        <f t="shared" si="5"/>
        <v>5.38</v>
      </c>
      <c r="AH38" s="458">
        <f t="shared" si="5"/>
        <v>5.3800000000000008</v>
      </c>
      <c r="AI38" s="458">
        <f t="shared" si="5"/>
        <v>5.379999999999999</v>
      </c>
      <c r="AJ38" s="670">
        <f t="shared" si="5"/>
        <v>5.38</v>
      </c>
    </row>
    <row r="39" spans="1:36" ht="25.15" customHeight="1" thickBot="1" x14ac:dyDescent="0.25">
      <c r="A39" s="216"/>
      <c r="B39" s="953"/>
      <c r="C39" s="813" t="s">
        <v>266</v>
      </c>
      <c r="D39" s="825" t="s">
        <v>264</v>
      </c>
      <c r="E39" s="851" t="s">
        <v>267</v>
      </c>
      <c r="F39" s="815" t="s">
        <v>268</v>
      </c>
      <c r="G39" s="815">
        <v>2</v>
      </c>
      <c r="H39" s="664">
        <f>(H38*1000000)/(H53*1000)</f>
        <v>126.05857560604264</v>
      </c>
      <c r="I39" s="757">
        <f t="shared" ref="I39:AJ39" si="6">(I38*1000000)/(I53*1000)</f>
        <v>124.22702751554701</v>
      </c>
      <c r="J39" s="757">
        <f t="shared" si="6"/>
        <v>123.06505076314924</v>
      </c>
      <c r="K39" s="757">
        <f t="shared" si="6"/>
        <v>119.22726441014758</v>
      </c>
      <c r="L39" s="696">
        <f t="shared" si="6"/>
        <v>118.19626600327784</v>
      </c>
      <c r="M39" s="696">
        <f t="shared" si="6"/>
        <v>117.23446267170416</v>
      </c>
      <c r="N39" s="696">
        <f t="shared" si="6"/>
        <v>116.14587258881566</v>
      </c>
      <c r="O39" s="696">
        <f t="shared" si="6"/>
        <v>115.16110766728399</v>
      </c>
      <c r="P39" s="696">
        <f t="shared" si="6"/>
        <v>114.21696699458957</v>
      </c>
      <c r="Q39" s="696">
        <f t="shared" si="6"/>
        <v>113.28818682872807</v>
      </c>
      <c r="R39" s="696">
        <f t="shared" si="6"/>
        <v>112.45762342399664</v>
      </c>
      <c r="S39" s="696">
        <f t="shared" si="6"/>
        <v>111.68843707655692</v>
      </c>
      <c r="T39" s="696">
        <f t="shared" si="6"/>
        <v>111.0514107331817</v>
      </c>
      <c r="U39" s="696">
        <f t="shared" si="6"/>
        <v>110.50198025089126</v>
      </c>
      <c r="V39" s="696">
        <f t="shared" si="6"/>
        <v>110.31747843374285</v>
      </c>
      <c r="W39" s="852">
        <f t="shared" si="6"/>
        <v>109.53923955296892</v>
      </c>
      <c r="X39" s="852">
        <f t="shared" si="6"/>
        <v>108.77190760091139</v>
      </c>
      <c r="Y39" s="852">
        <f t="shared" si="6"/>
        <v>108.0152548684385</v>
      </c>
      <c r="Z39" s="852">
        <f t="shared" si="6"/>
        <v>107.26905994139292</v>
      </c>
      <c r="AA39" s="852">
        <f t="shared" si="6"/>
        <v>106.53310748455404</v>
      </c>
      <c r="AB39" s="852">
        <f t="shared" si="6"/>
        <v>105.80718803443715</v>
      </c>
      <c r="AC39" s="852">
        <f t="shared" si="6"/>
        <v>105.09109780050953</v>
      </c>
      <c r="AD39" s="852">
        <f t="shared" si="6"/>
        <v>104.38463847442851</v>
      </c>
      <c r="AE39" s="852">
        <f t="shared" si="6"/>
        <v>103.68761704692521</v>
      </c>
      <c r="AF39" s="852">
        <f t="shared" si="6"/>
        <v>102.99984563197974</v>
      </c>
      <c r="AG39" s="852">
        <f t="shared" si="6"/>
        <v>102.32114129795079</v>
      </c>
      <c r="AH39" s="852">
        <f t="shared" si="6"/>
        <v>101.65132590534104</v>
      </c>
      <c r="AI39" s="852">
        <f t="shared" si="6"/>
        <v>100.99022595089586</v>
      </c>
      <c r="AJ39" s="853">
        <f t="shared" si="6"/>
        <v>100.3376724177495</v>
      </c>
    </row>
    <row r="40" spans="1:36" ht="25.15" customHeight="1" x14ac:dyDescent="0.2">
      <c r="A40" s="217"/>
      <c r="B40" s="948" t="s">
        <v>269</v>
      </c>
      <c r="C40" s="768" t="s">
        <v>270</v>
      </c>
      <c r="D40" s="769" t="s">
        <v>271</v>
      </c>
      <c r="E40" s="854" t="s">
        <v>272</v>
      </c>
      <c r="F40" s="687" t="s">
        <v>273</v>
      </c>
      <c r="G40" s="687">
        <v>2</v>
      </c>
      <c r="H40" s="688">
        <v>2.2692600000000001</v>
      </c>
      <c r="I40" s="760">
        <v>2.2778806409142711</v>
      </c>
      <c r="J40" s="760">
        <v>2.2864995304336557</v>
      </c>
      <c r="K40" s="760">
        <v>2.2951166766896933</v>
      </c>
      <c r="L40" s="460">
        <v>2.3037320877439518</v>
      </c>
      <c r="M40" s="460">
        <v>2.3123457715889089</v>
      </c>
      <c r="N40" s="460">
        <v>2.3209577361488112</v>
      </c>
      <c r="O40" s="460">
        <v>2.3295679892805259</v>
      </c>
      <c r="P40" s="460">
        <v>2.3381765387743716</v>
      </c>
      <c r="Q40" s="460">
        <v>2.346783392354943</v>
      </c>
      <c r="R40" s="460">
        <v>2.3553885576819176</v>
      </c>
      <c r="S40" s="460">
        <v>2.3639920423508491</v>
      </c>
      <c r="T40" s="460">
        <v>2.3725938538939522</v>
      </c>
      <c r="U40" s="460">
        <v>2.3811939997808693</v>
      </c>
      <c r="V40" s="460">
        <v>2.389792487419431</v>
      </c>
      <c r="W40" s="460">
        <v>2.3983893241563967</v>
      </c>
      <c r="X40" s="460">
        <v>2.4069845172781941</v>
      </c>
      <c r="Y40" s="460">
        <v>2.4155780740116364</v>
      </c>
      <c r="Z40" s="460">
        <v>2.4241700015246352</v>
      </c>
      <c r="AA40" s="460">
        <v>2.432760306926899</v>
      </c>
      <c r="AB40" s="460">
        <v>2.4413489972706222</v>
      </c>
      <c r="AC40" s="460">
        <v>2.4499360795511627</v>
      </c>
      <c r="AD40" s="460">
        <v>2.4585215607077107</v>
      </c>
      <c r="AE40" s="460">
        <v>2.4671054476239442</v>
      </c>
      <c r="AF40" s="460">
        <v>2.4756877471286769</v>
      </c>
      <c r="AG40" s="460">
        <v>2.4842684659964958</v>
      </c>
      <c r="AH40" s="460">
        <v>2.4928476109483872</v>
      </c>
      <c r="AI40" s="460">
        <v>2.5014251886523566</v>
      </c>
      <c r="AJ40" s="461">
        <v>2.510001205724036</v>
      </c>
    </row>
    <row r="41" spans="1:36" ht="25.15" customHeight="1" x14ac:dyDescent="0.2">
      <c r="A41" s="217"/>
      <c r="B41" s="954"/>
      <c r="C41" s="770" t="s">
        <v>274</v>
      </c>
      <c r="D41" s="771" t="s">
        <v>275</v>
      </c>
      <c r="E41" s="686" t="s">
        <v>272</v>
      </c>
      <c r="F41" s="689" t="s">
        <v>273</v>
      </c>
      <c r="G41" s="689">
        <v>2</v>
      </c>
      <c r="H41" s="655">
        <v>7.5069999999999998E-2</v>
      </c>
      <c r="I41" s="756">
        <v>7.3831079968854338E-2</v>
      </c>
      <c r="J41" s="756">
        <v>7.2592159937708692E-2</v>
      </c>
      <c r="K41" s="756">
        <v>7.1353239906563032E-2</v>
      </c>
      <c r="L41" s="454">
        <v>7.0114319875417386E-2</v>
      </c>
      <c r="M41" s="454">
        <v>6.8875399844271726E-2</v>
      </c>
      <c r="N41" s="454">
        <v>6.7636479813126066E-2</v>
      </c>
      <c r="O41" s="454">
        <v>6.639755978198042E-2</v>
      </c>
      <c r="P41" s="454">
        <v>6.515863975083476E-2</v>
      </c>
      <c r="Q41" s="454">
        <v>6.3919719719689114E-2</v>
      </c>
      <c r="R41" s="454">
        <v>6.2680799688543468E-2</v>
      </c>
      <c r="S41" s="454">
        <v>6.1441879657397828E-2</v>
      </c>
      <c r="T41" s="454">
        <v>6.0202959626252182E-2</v>
      </c>
      <c r="U41" s="454">
        <v>5.8964039595106536E-2</v>
      </c>
      <c r="V41" s="454">
        <v>5.772511956396089E-2</v>
      </c>
      <c r="W41" s="454">
        <v>5.6486199532815244E-2</v>
      </c>
      <c r="X41" s="454">
        <v>5.5247279501669598E-2</v>
      </c>
      <c r="Y41" s="454">
        <v>5.4008359470523952E-2</v>
      </c>
      <c r="Z41" s="454">
        <v>5.2769439439378306E-2</v>
      </c>
      <c r="AA41" s="454">
        <v>5.153051940823266E-2</v>
      </c>
      <c r="AB41" s="454">
        <v>5.0291599377087007E-2</v>
      </c>
      <c r="AC41" s="454">
        <v>4.9052679345941361E-2</v>
      </c>
      <c r="AD41" s="454">
        <v>4.7813759314795715E-2</v>
      </c>
      <c r="AE41" s="454">
        <v>4.6574839283650069E-2</v>
      </c>
      <c r="AF41" s="454">
        <v>4.5335919252504422E-2</v>
      </c>
      <c r="AG41" s="454">
        <v>4.4096999221358776E-2</v>
      </c>
      <c r="AH41" s="454">
        <v>4.285807919021313E-2</v>
      </c>
      <c r="AI41" s="454">
        <v>4.1619159159067484E-2</v>
      </c>
      <c r="AJ41" s="462">
        <v>4.0380239127921838E-2</v>
      </c>
    </row>
    <row r="42" spans="1:36" ht="25.15" customHeight="1" x14ac:dyDescent="0.2">
      <c r="A42" s="217"/>
      <c r="B42" s="954"/>
      <c r="C42" s="770" t="s">
        <v>276</v>
      </c>
      <c r="D42" s="771" t="s">
        <v>277</v>
      </c>
      <c r="E42" s="686" t="s">
        <v>278</v>
      </c>
      <c r="F42" s="689" t="s">
        <v>273</v>
      </c>
      <c r="G42" s="689">
        <v>2</v>
      </c>
      <c r="H42" s="655">
        <v>0.55431000000000008</v>
      </c>
      <c r="I42" s="756">
        <v>0.55431000000000008</v>
      </c>
      <c r="J42" s="756">
        <v>0.55431000000000008</v>
      </c>
      <c r="K42" s="756">
        <v>0.55431000000000008</v>
      </c>
      <c r="L42" s="454">
        <v>0.55431000000000008</v>
      </c>
      <c r="M42" s="454">
        <v>0.55431000000000008</v>
      </c>
      <c r="N42" s="454">
        <v>0.55431000000000008</v>
      </c>
      <c r="O42" s="454">
        <v>0.55431000000000008</v>
      </c>
      <c r="P42" s="454">
        <v>0.55431000000000008</v>
      </c>
      <c r="Q42" s="454">
        <v>0.55431000000000008</v>
      </c>
      <c r="R42" s="454">
        <v>0.55431000000000008</v>
      </c>
      <c r="S42" s="454">
        <v>0.55431000000000008</v>
      </c>
      <c r="T42" s="454">
        <v>0.55431000000000008</v>
      </c>
      <c r="U42" s="454">
        <v>0.55431000000000008</v>
      </c>
      <c r="V42" s="454">
        <v>0.55431000000000008</v>
      </c>
      <c r="W42" s="454">
        <v>0.55431000000000008</v>
      </c>
      <c r="X42" s="454">
        <v>0.55431000000000008</v>
      </c>
      <c r="Y42" s="454">
        <v>0.55431000000000008</v>
      </c>
      <c r="Z42" s="454">
        <v>0.55431000000000008</v>
      </c>
      <c r="AA42" s="454">
        <v>0.55431000000000008</v>
      </c>
      <c r="AB42" s="454">
        <v>0.55431000000000008</v>
      </c>
      <c r="AC42" s="454">
        <v>0.55431000000000008</v>
      </c>
      <c r="AD42" s="454">
        <v>0.55431000000000008</v>
      </c>
      <c r="AE42" s="454">
        <v>0.55431000000000008</v>
      </c>
      <c r="AF42" s="454">
        <v>0.55431000000000008</v>
      </c>
      <c r="AG42" s="454">
        <v>0.55431000000000008</v>
      </c>
      <c r="AH42" s="454">
        <v>0.55431000000000008</v>
      </c>
      <c r="AI42" s="454">
        <v>0.55431000000000008</v>
      </c>
      <c r="AJ42" s="462">
        <v>0.55431000000000008</v>
      </c>
    </row>
    <row r="43" spans="1:36" ht="25.15" customHeight="1" x14ac:dyDescent="0.25">
      <c r="A43" s="218"/>
      <c r="B43" s="954"/>
      <c r="C43" s="807" t="s">
        <v>279</v>
      </c>
      <c r="D43" s="855" t="s">
        <v>280</v>
      </c>
      <c r="E43" s="809" t="s">
        <v>281</v>
      </c>
      <c r="F43" s="845" t="s">
        <v>273</v>
      </c>
      <c r="G43" s="845">
        <v>2</v>
      </c>
      <c r="H43" s="655">
        <v>22.827201643835618</v>
      </c>
      <c r="I43" s="756">
        <f>H43+SUM(I44:I49)</f>
        <v>23.68119506363966</v>
      </c>
      <c r="J43" s="756">
        <f t="shared" ref="J43:AJ43" si="7">I43+SUM(J44:J49)</f>
        <v>24.389493929192099</v>
      </c>
      <c r="K43" s="756">
        <f t="shared" si="7"/>
        <v>25.030810183962693</v>
      </c>
      <c r="L43" s="458">
        <f t="shared" si="7"/>
        <v>25.684394069307785</v>
      </c>
      <c r="M43" s="458">
        <f>L43+SUM(M44:M49)</f>
        <v>26.325503322913239</v>
      </c>
      <c r="N43" s="458">
        <f t="shared" si="7"/>
        <v>27.017983456114514</v>
      </c>
      <c r="O43" s="458">
        <f t="shared" si="7"/>
        <v>27.671311816587249</v>
      </c>
      <c r="P43" s="458">
        <f t="shared" si="7"/>
        <v>28.309675694220058</v>
      </c>
      <c r="Q43" s="458">
        <f t="shared" si="7"/>
        <v>28.943093054389891</v>
      </c>
      <c r="R43" s="458">
        <f t="shared" si="7"/>
        <v>29.536274804232043</v>
      </c>
      <c r="S43" s="458">
        <f t="shared" si="7"/>
        <v>30.10348740584908</v>
      </c>
      <c r="T43" s="458">
        <f t="shared" si="7"/>
        <v>30.612989279304905</v>
      </c>
      <c r="U43" s="458">
        <f t="shared" si="7"/>
        <v>31.082578734962613</v>
      </c>
      <c r="V43" s="458">
        <f t="shared" si="7"/>
        <v>31.388539375438341</v>
      </c>
      <c r="W43" s="458">
        <f t="shared" si="7"/>
        <v>31.954749264183675</v>
      </c>
      <c r="X43" s="458">
        <f t="shared" si="7"/>
        <v>32.516682267996281</v>
      </c>
      <c r="Y43" s="458">
        <f t="shared" si="7"/>
        <v>33.074418869003047</v>
      </c>
      <c r="Z43" s="458">
        <f t="shared" si="7"/>
        <v>33.628048017514402</v>
      </c>
      <c r="AA43" s="458">
        <f t="shared" si="7"/>
        <v>34.177649401603055</v>
      </c>
      <c r="AB43" s="458">
        <f t="shared" si="7"/>
        <v>34.723302365492593</v>
      </c>
      <c r="AC43" s="458">
        <f t="shared" si="7"/>
        <v>35.265085887244339</v>
      </c>
      <c r="AD43" s="458">
        <f t="shared" si="7"/>
        <v>35.803078629331139</v>
      </c>
      <c r="AE43" s="458">
        <f t="shared" si="7"/>
        <v>36.337358932634224</v>
      </c>
      <c r="AF43" s="458">
        <f t="shared" si="7"/>
        <v>36.867995985764892</v>
      </c>
      <c r="AG43" s="458">
        <f t="shared" si="7"/>
        <v>37.395067530047136</v>
      </c>
      <c r="AH43" s="458">
        <f t="shared" si="7"/>
        <v>37.918642181853293</v>
      </c>
      <c r="AI43" s="458">
        <f t="shared" si="7"/>
        <v>38.438779456468055</v>
      </c>
      <c r="AJ43" s="670">
        <f t="shared" si="7"/>
        <v>38.955556287078991</v>
      </c>
    </row>
    <row r="44" spans="1:36" ht="25.15" customHeight="1" x14ac:dyDescent="0.2">
      <c r="A44" s="219"/>
      <c r="B44" s="954"/>
      <c r="C44" s="770" t="s">
        <v>282</v>
      </c>
      <c r="D44" s="772" t="s">
        <v>283</v>
      </c>
      <c r="E44" s="686" t="s">
        <v>284</v>
      </c>
      <c r="F44" s="689" t="s">
        <v>273</v>
      </c>
      <c r="G44" s="689">
        <v>2</v>
      </c>
      <c r="H44" s="655">
        <v>0.58491546954432871</v>
      </c>
      <c r="I44" s="756">
        <v>0.57939138396857404</v>
      </c>
      <c r="J44" s="756">
        <v>0.43371316728190706</v>
      </c>
      <c r="K44" s="756">
        <v>0.36680057679710831</v>
      </c>
      <c r="L44" s="454">
        <v>0.39052708582633888</v>
      </c>
      <c r="M44" s="454">
        <v>0.38311921198428306</v>
      </c>
      <c r="N44" s="454">
        <v>0.43934882483069393</v>
      </c>
      <c r="O44" s="454">
        <v>0.40508250672607027</v>
      </c>
      <c r="P44" s="454">
        <v>0.39487532169146655</v>
      </c>
      <c r="Q44" s="454">
        <v>0.39457611256262864</v>
      </c>
      <c r="R44" s="454">
        <v>0.35899175629248836</v>
      </c>
      <c r="S44" s="454">
        <v>0.33755723862106335</v>
      </c>
      <c r="T44" s="454">
        <v>0.28440715058681143</v>
      </c>
      <c r="U44" s="454">
        <v>0.24894332743293579</v>
      </c>
      <c r="V44" s="454">
        <v>9.0149114640415973E-2</v>
      </c>
      <c r="W44" s="454">
        <v>0.35366463755356925</v>
      </c>
      <c r="X44" s="454">
        <v>0.3534325433060021</v>
      </c>
      <c r="Y44" s="454">
        <v>0.35320596218481387</v>
      </c>
      <c r="Z44" s="454">
        <v>0.35298472095125</v>
      </c>
      <c r="AA44" s="454">
        <v>0.35276865311810068</v>
      </c>
      <c r="AB44" s="454">
        <v>0.35255759863640285</v>
      </c>
      <c r="AC44" s="454">
        <v>0.3523514035989565</v>
      </c>
      <c r="AD44" s="454">
        <v>0.35214991995967559</v>
      </c>
      <c r="AE44" s="454">
        <v>0.35195300526776374</v>
      </c>
      <c r="AF44" s="454">
        <v>0.35176052241582695</v>
      </c>
      <c r="AG44" s="454">
        <v>0.35157233940117294</v>
      </c>
      <c r="AH44" s="454">
        <v>0.35138832909943085</v>
      </c>
      <c r="AI44" s="454">
        <v>0.35120836904977476</v>
      </c>
      <c r="AJ44" s="462">
        <v>0.3510323412511534</v>
      </c>
    </row>
    <row r="45" spans="1:36" ht="25.15" customHeight="1" x14ac:dyDescent="0.2">
      <c r="A45" s="219"/>
      <c r="B45" s="954"/>
      <c r="C45" s="770" t="s">
        <v>285</v>
      </c>
      <c r="D45" s="772" t="s">
        <v>286</v>
      </c>
      <c r="E45" s="686" t="s">
        <v>287</v>
      </c>
      <c r="F45" s="689" t="s">
        <v>273</v>
      </c>
      <c r="G45" s="689">
        <v>2</v>
      </c>
      <c r="H45" s="655">
        <v>0.38900000000000001</v>
      </c>
      <c r="I45" s="756">
        <v>0.2850890304694832</v>
      </c>
      <c r="J45" s="756">
        <v>0.28484493043903719</v>
      </c>
      <c r="K45" s="756">
        <v>0.28460525369128808</v>
      </c>
      <c r="L45" s="454">
        <v>0.27294011420768877</v>
      </c>
      <c r="M45" s="454">
        <v>0.26769380771528289</v>
      </c>
      <c r="N45" s="454">
        <v>0.26257359220668081</v>
      </c>
      <c r="O45" s="454">
        <v>0.25754572319549585</v>
      </c>
      <c r="P45" s="454">
        <v>0.2526280096862174</v>
      </c>
      <c r="Q45" s="454">
        <v>0.24781088134057472</v>
      </c>
      <c r="R45" s="454">
        <v>0.24307333520231122</v>
      </c>
      <c r="S45" s="454">
        <v>0.23844209805476704</v>
      </c>
      <c r="T45" s="454">
        <v>0.23388261344840658</v>
      </c>
      <c r="U45" s="454">
        <v>0.22941768940019483</v>
      </c>
      <c r="V45" s="454">
        <v>0.22495681603276171</v>
      </c>
      <c r="W45" s="454">
        <v>0.22081393125772819</v>
      </c>
      <c r="X45" s="454">
        <v>0.2166371536490351</v>
      </c>
      <c r="Y45" s="454">
        <v>0.21253848023527916</v>
      </c>
      <c r="Z45" s="454">
        <v>0.20852645392164687</v>
      </c>
      <c r="AA45" s="454">
        <v>0.20459188428000835</v>
      </c>
      <c r="AB45" s="454">
        <v>0.20073449649383657</v>
      </c>
      <c r="AC45" s="454">
        <v>0.19695399078445008</v>
      </c>
      <c r="AD45" s="454">
        <v>0.19325011541883305</v>
      </c>
      <c r="AE45" s="454">
        <v>0.18962261024754934</v>
      </c>
      <c r="AF45" s="454">
        <v>0.18606238213809229</v>
      </c>
      <c r="AG45" s="454">
        <v>0.18257804073875833</v>
      </c>
      <c r="AH45" s="454">
        <v>0.17916051592946405</v>
      </c>
      <c r="AI45" s="454">
        <v>0.17580075944255533</v>
      </c>
      <c r="AJ45" s="462">
        <v>0.17251624007735883</v>
      </c>
    </row>
    <row r="46" spans="1:36" ht="25.15" customHeight="1" x14ac:dyDescent="0.2">
      <c r="A46" s="219"/>
      <c r="B46" s="954"/>
      <c r="C46" s="770" t="s">
        <v>288</v>
      </c>
      <c r="D46" s="771" t="s">
        <v>289</v>
      </c>
      <c r="E46" s="686" t="s">
        <v>290</v>
      </c>
      <c r="F46" s="689" t="s">
        <v>273</v>
      </c>
      <c r="G46" s="689">
        <v>2</v>
      </c>
      <c r="H46" s="655">
        <v>0</v>
      </c>
      <c r="I46" s="756">
        <v>0</v>
      </c>
      <c r="J46" s="756">
        <v>0</v>
      </c>
      <c r="K46" s="756">
        <v>0</v>
      </c>
      <c r="L46" s="454">
        <v>0</v>
      </c>
      <c r="M46" s="454">
        <v>0</v>
      </c>
      <c r="N46" s="454">
        <v>0</v>
      </c>
      <c r="O46" s="454">
        <v>0</v>
      </c>
      <c r="P46" s="454">
        <v>0</v>
      </c>
      <c r="Q46" s="454">
        <v>0</v>
      </c>
      <c r="R46" s="454">
        <v>0</v>
      </c>
      <c r="S46" s="454">
        <v>0</v>
      </c>
      <c r="T46" s="454">
        <v>0</v>
      </c>
      <c r="U46" s="454">
        <v>0</v>
      </c>
      <c r="V46" s="454">
        <v>0</v>
      </c>
      <c r="W46" s="454">
        <v>0</v>
      </c>
      <c r="X46" s="454">
        <v>0</v>
      </c>
      <c r="Y46" s="454">
        <v>0</v>
      </c>
      <c r="Z46" s="454">
        <v>0</v>
      </c>
      <c r="AA46" s="454">
        <v>0</v>
      </c>
      <c r="AB46" s="454">
        <v>0</v>
      </c>
      <c r="AC46" s="454">
        <v>0</v>
      </c>
      <c r="AD46" s="454">
        <v>0</v>
      </c>
      <c r="AE46" s="454">
        <v>0</v>
      </c>
      <c r="AF46" s="454">
        <v>0</v>
      </c>
      <c r="AG46" s="454">
        <v>0</v>
      </c>
      <c r="AH46" s="454">
        <v>0</v>
      </c>
      <c r="AI46" s="454">
        <v>0</v>
      </c>
      <c r="AJ46" s="462">
        <v>0</v>
      </c>
    </row>
    <row r="47" spans="1:36" ht="25.15" customHeight="1" x14ac:dyDescent="0.2">
      <c r="A47" s="219"/>
      <c r="B47" s="954"/>
      <c r="C47" s="770" t="s">
        <v>291</v>
      </c>
      <c r="D47" s="771" t="s">
        <v>292</v>
      </c>
      <c r="E47" s="686" t="s">
        <v>293</v>
      </c>
      <c r="F47" s="689" t="s">
        <v>273</v>
      </c>
      <c r="G47" s="689">
        <v>2</v>
      </c>
      <c r="H47" s="655">
        <v>0</v>
      </c>
      <c r="I47" s="756">
        <v>0</v>
      </c>
      <c r="J47" s="756">
        <v>0</v>
      </c>
      <c r="K47" s="756">
        <v>0</v>
      </c>
      <c r="L47" s="454">
        <v>0</v>
      </c>
      <c r="M47" s="454">
        <v>0</v>
      </c>
      <c r="N47" s="454">
        <v>0</v>
      </c>
      <c r="O47" s="454">
        <v>0</v>
      </c>
      <c r="P47" s="454">
        <v>0</v>
      </c>
      <c r="Q47" s="454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4">
        <v>0</v>
      </c>
      <c r="AC47" s="454">
        <v>0</v>
      </c>
      <c r="AD47" s="454">
        <v>0</v>
      </c>
      <c r="AE47" s="454">
        <v>0</v>
      </c>
      <c r="AF47" s="454">
        <v>0</v>
      </c>
      <c r="AG47" s="454">
        <v>0</v>
      </c>
      <c r="AH47" s="454">
        <v>0</v>
      </c>
      <c r="AI47" s="454">
        <v>0</v>
      </c>
      <c r="AJ47" s="462">
        <v>0</v>
      </c>
    </row>
    <row r="48" spans="1:36" ht="25.15" customHeight="1" x14ac:dyDescent="0.2">
      <c r="A48" s="219"/>
      <c r="B48" s="954"/>
      <c r="C48" s="770" t="s">
        <v>294</v>
      </c>
      <c r="D48" s="771" t="s">
        <v>295</v>
      </c>
      <c r="E48" s="686" t="s">
        <v>296</v>
      </c>
      <c r="F48" s="689" t="s">
        <v>273</v>
      </c>
      <c r="G48" s="689">
        <v>2</v>
      </c>
      <c r="H48" s="655">
        <v>0</v>
      </c>
      <c r="I48" s="756">
        <v>0</v>
      </c>
      <c r="J48" s="756">
        <v>0</v>
      </c>
      <c r="K48" s="756">
        <v>0</v>
      </c>
      <c r="L48" s="454">
        <v>0</v>
      </c>
      <c r="M48" s="454">
        <v>0</v>
      </c>
      <c r="N48" s="454">
        <v>0</v>
      </c>
      <c r="O48" s="454">
        <v>0</v>
      </c>
      <c r="P48" s="454">
        <v>0</v>
      </c>
      <c r="Q48" s="454">
        <v>0</v>
      </c>
      <c r="R48" s="454">
        <v>0</v>
      </c>
      <c r="S48" s="454">
        <v>0</v>
      </c>
      <c r="T48" s="454">
        <v>0</v>
      </c>
      <c r="U48" s="454">
        <v>0</v>
      </c>
      <c r="V48" s="454">
        <v>0</v>
      </c>
      <c r="W48" s="454">
        <v>0</v>
      </c>
      <c r="X48" s="454">
        <v>0</v>
      </c>
      <c r="Y48" s="454">
        <v>0</v>
      </c>
      <c r="Z48" s="454">
        <v>0</v>
      </c>
      <c r="AA48" s="454">
        <v>0</v>
      </c>
      <c r="AB48" s="454">
        <v>0</v>
      </c>
      <c r="AC48" s="454">
        <v>0</v>
      </c>
      <c r="AD48" s="454">
        <v>0</v>
      </c>
      <c r="AE48" s="454">
        <v>0</v>
      </c>
      <c r="AF48" s="454">
        <v>0</v>
      </c>
      <c r="AG48" s="454">
        <v>0</v>
      </c>
      <c r="AH48" s="454">
        <v>0</v>
      </c>
      <c r="AI48" s="454">
        <v>0</v>
      </c>
      <c r="AJ48" s="462">
        <v>0</v>
      </c>
    </row>
    <row r="49" spans="1:36" ht="25.15" customHeight="1" x14ac:dyDescent="0.2">
      <c r="A49" s="219"/>
      <c r="B49" s="954"/>
      <c r="C49" s="770" t="s">
        <v>297</v>
      </c>
      <c r="D49" s="771" t="s">
        <v>298</v>
      </c>
      <c r="E49" s="686" t="s">
        <v>299</v>
      </c>
      <c r="F49" s="689" t="s">
        <v>273</v>
      </c>
      <c r="G49" s="689">
        <v>2</v>
      </c>
      <c r="H49" s="655">
        <v>0</v>
      </c>
      <c r="I49" s="756">
        <v>-1.0486994634014991E-2</v>
      </c>
      <c r="J49" s="756">
        <v>-1.025923216850424E-2</v>
      </c>
      <c r="K49" s="756">
        <v>-1.0089575717804109E-2</v>
      </c>
      <c r="L49" s="454">
        <v>-9.883314688933751E-3</v>
      </c>
      <c r="M49" s="454">
        <v>-9.7037660941132337E-3</v>
      </c>
      <c r="N49" s="454">
        <v>-9.4422838360987953E-3</v>
      </c>
      <c r="O49" s="454">
        <v>-9.2998694488305774E-3</v>
      </c>
      <c r="P49" s="454">
        <v>-9.1394537448759357E-3</v>
      </c>
      <c r="Q49" s="454">
        <v>-8.9696337333698469E-3</v>
      </c>
      <c r="R49" s="454">
        <v>-8.8833416526467764E-3</v>
      </c>
      <c r="S49" s="454">
        <v>-8.7867350587948756E-3</v>
      </c>
      <c r="T49" s="454">
        <v>-8.7878905793913869E-3</v>
      </c>
      <c r="U49" s="454">
        <v>-8.7715611754210845E-3</v>
      </c>
      <c r="V49" s="454">
        <v>-9.1452901974480479E-3</v>
      </c>
      <c r="W49" s="454">
        <v>-8.2686800659648729E-3</v>
      </c>
      <c r="X49" s="454">
        <v>-8.1366931424308852E-3</v>
      </c>
      <c r="Y49" s="454">
        <v>-8.0078414133276966E-3</v>
      </c>
      <c r="Z49" s="454">
        <v>-7.8820263615452853E-3</v>
      </c>
      <c r="AA49" s="454">
        <v>-7.7591533094564513E-3</v>
      </c>
      <c r="AB49" s="454">
        <v>-7.6391312406994981E-3</v>
      </c>
      <c r="AC49" s="454">
        <v>-7.5218726316597893E-3</v>
      </c>
      <c r="AD49" s="454">
        <v>-7.4072932917115392E-3</v>
      </c>
      <c r="AE49" s="454">
        <v>-7.2953122122307833E-3</v>
      </c>
      <c r="AF49" s="454">
        <v>-7.1858514232480955E-3</v>
      </c>
      <c r="AG49" s="454">
        <v>-7.0788358576901371E-3</v>
      </c>
      <c r="AH49" s="454">
        <v>-6.9741932227370849E-3</v>
      </c>
      <c r="AI49" s="454">
        <v>-6.8718538775683555E-3</v>
      </c>
      <c r="AJ49" s="462">
        <v>-6.7717507175766517E-3</v>
      </c>
    </row>
    <row r="50" spans="1:36" ht="25.15" customHeight="1" x14ac:dyDescent="0.2">
      <c r="A50" s="219"/>
      <c r="B50" s="954"/>
      <c r="C50" s="770" t="s">
        <v>300</v>
      </c>
      <c r="D50" s="771" t="s">
        <v>301</v>
      </c>
      <c r="E50" s="686" t="s">
        <v>278</v>
      </c>
      <c r="F50" s="689" t="s">
        <v>273</v>
      </c>
      <c r="G50" s="689">
        <v>2</v>
      </c>
      <c r="H50" s="655">
        <v>1.0924741095890413</v>
      </c>
      <c r="I50" s="756">
        <v>1.0924741095890413</v>
      </c>
      <c r="J50" s="756">
        <v>1.0924741095890413</v>
      </c>
      <c r="K50" s="756">
        <v>1.0924741095890413</v>
      </c>
      <c r="L50" s="454">
        <v>1.0924741095890413</v>
      </c>
      <c r="M50" s="454">
        <v>1.0924741095890413</v>
      </c>
      <c r="N50" s="454">
        <v>1.0924741095890413</v>
      </c>
      <c r="O50" s="454">
        <v>1.0924741095890413</v>
      </c>
      <c r="P50" s="454">
        <v>1.0924741095890413</v>
      </c>
      <c r="Q50" s="454">
        <v>1.0924741095890413</v>
      </c>
      <c r="R50" s="454">
        <v>1.0924741095890413</v>
      </c>
      <c r="S50" s="454">
        <v>1.0924741095890413</v>
      </c>
      <c r="T50" s="454">
        <v>1.0924741095890413</v>
      </c>
      <c r="U50" s="454">
        <v>1.0924741095890413</v>
      </c>
      <c r="V50" s="454">
        <v>1.0924741095890413</v>
      </c>
      <c r="W50" s="454">
        <v>1.0924741095890413</v>
      </c>
      <c r="X50" s="454">
        <v>1.0924741095890413</v>
      </c>
      <c r="Y50" s="454">
        <v>1.0924741095890413</v>
      </c>
      <c r="Z50" s="454">
        <v>1.0924741095890413</v>
      </c>
      <c r="AA50" s="454">
        <v>1.0924741095890413</v>
      </c>
      <c r="AB50" s="454">
        <v>1.0924741095890413</v>
      </c>
      <c r="AC50" s="454">
        <v>1.0924741095890413</v>
      </c>
      <c r="AD50" s="454">
        <v>1.0924741095890413</v>
      </c>
      <c r="AE50" s="454">
        <v>1.0924741095890413</v>
      </c>
      <c r="AF50" s="454">
        <v>1.0924741095890413</v>
      </c>
      <c r="AG50" s="454">
        <v>1.0924741095890413</v>
      </c>
      <c r="AH50" s="454">
        <v>1.0924741095890413</v>
      </c>
      <c r="AI50" s="454">
        <v>1.0924741095890413</v>
      </c>
      <c r="AJ50" s="462">
        <v>1.0924741095890413</v>
      </c>
    </row>
    <row r="51" spans="1:36" ht="25.15" customHeight="1" x14ac:dyDescent="0.2">
      <c r="A51" s="219"/>
      <c r="B51" s="954"/>
      <c r="C51" s="770" t="s">
        <v>302</v>
      </c>
      <c r="D51" s="771" t="s">
        <v>303</v>
      </c>
      <c r="E51" s="686" t="s">
        <v>304</v>
      </c>
      <c r="F51" s="689" t="s">
        <v>273</v>
      </c>
      <c r="G51" s="689">
        <v>2</v>
      </c>
      <c r="H51" s="655">
        <v>16.185929863013701</v>
      </c>
      <c r="I51" s="756">
        <v>15.892886825117307</v>
      </c>
      <c r="J51" s="756">
        <v>15.600260636871791</v>
      </c>
      <c r="K51" s="756">
        <v>15.308002803676603</v>
      </c>
      <c r="L51" s="454">
        <v>15.027566551520746</v>
      </c>
      <c r="M51" s="454">
        <v>14.752512786994668</v>
      </c>
      <c r="N51" s="454">
        <v>14.482777562844763</v>
      </c>
      <c r="O51" s="454">
        <v>14.218178223885479</v>
      </c>
      <c r="P51" s="454">
        <v>13.95861826796475</v>
      </c>
      <c r="Q51" s="454">
        <v>13.704004242747242</v>
      </c>
      <c r="R51" s="454">
        <v>13.454193213100829</v>
      </c>
      <c r="S51" s="454">
        <v>13.209086693221222</v>
      </c>
      <c r="T51" s="454">
        <v>12.968538781527251</v>
      </c>
      <c r="U51" s="454">
        <v>12.732468179145823</v>
      </c>
      <c r="V51" s="454">
        <v>12.500574990139643</v>
      </c>
      <c r="W51" s="454">
        <v>12.273489563095877</v>
      </c>
      <c r="X51" s="454">
        <v>12.05068102098485</v>
      </c>
      <c r="Y51" s="454">
        <v>11.832068881679655</v>
      </c>
      <c r="Z51" s="454">
        <v>11.617564194869864</v>
      </c>
      <c r="AA51" s="454">
        <v>11.407087272482775</v>
      </c>
      <c r="AB51" s="454">
        <v>11.200558770294823</v>
      </c>
      <c r="AC51" s="454">
        <v>10.997899710244644</v>
      </c>
      <c r="AD51" s="454">
        <v>10.799031429859413</v>
      </c>
      <c r="AE51" s="454">
        <v>10.603875588257907</v>
      </c>
      <c r="AF51" s="454">
        <v>10.412362996828806</v>
      </c>
      <c r="AG51" s="454">
        <v>10.224415914248135</v>
      </c>
      <c r="AH51" s="454">
        <v>10.039965724143537</v>
      </c>
      <c r="AI51" s="454">
        <v>9.8589529112303413</v>
      </c>
      <c r="AJ51" s="462">
        <v>9.6813005423209848</v>
      </c>
    </row>
    <row r="52" spans="1:36" ht="25.15" customHeight="1" x14ac:dyDescent="0.2">
      <c r="A52" s="219"/>
      <c r="B52" s="954"/>
      <c r="C52" s="770" t="s">
        <v>305</v>
      </c>
      <c r="D52" s="771" t="s">
        <v>306</v>
      </c>
      <c r="E52" s="686" t="s">
        <v>278</v>
      </c>
      <c r="F52" s="689" t="s">
        <v>273</v>
      </c>
      <c r="G52" s="689">
        <v>2</v>
      </c>
      <c r="H52" s="655">
        <v>0.78492123287671223</v>
      </c>
      <c r="I52" s="756">
        <v>0.78492123287671223</v>
      </c>
      <c r="J52" s="756">
        <v>0.78492123287671223</v>
      </c>
      <c r="K52" s="756">
        <v>0.78492123287671223</v>
      </c>
      <c r="L52" s="454">
        <v>0.78492123287671223</v>
      </c>
      <c r="M52" s="454">
        <v>0.78492123287671223</v>
      </c>
      <c r="N52" s="454">
        <v>0.78492123287671223</v>
      </c>
      <c r="O52" s="454">
        <v>0.78492123287671223</v>
      </c>
      <c r="P52" s="454">
        <v>0.78492123287671223</v>
      </c>
      <c r="Q52" s="454">
        <v>0.78492123287671223</v>
      </c>
      <c r="R52" s="454">
        <v>0.78492123287671223</v>
      </c>
      <c r="S52" s="454">
        <v>0.78492123287671223</v>
      </c>
      <c r="T52" s="454">
        <v>0.78492123287671223</v>
      </c>
      <c r="U52" s="454">
        <v>0.78492123287671223</v>
      </c>
      <c r="V52" s="454">
        <v>0.78492123287671223</v>
      </c>
      <c r="W52" s="454">
        <v>0.78492123287671223</v>
      </c>
      <c r="X52" s="454">
        <v>0.78492123287671223</v>
      </c>
      <c r="Y52" s="454">
        <v>0.78492123287671223</v>
      </c>
      <c r="Z52" s="454">
        <v>0.78492123287671223</v>
      </c>
      <c r="AA52" s="454">
        <v>0.78492123287671223</v>
      </c>
      <c r="AB52" s="454">
        <v>0.78492123287671223</v>
      </c>
      <c r="AC52" s="454">
        <v>0.78492123287671223</v>
      </c>
      <c r="AD52" s="454">
        <v>0.78492123287671223</v>
      </c>
      <c r="AE52" s="454">
        <v>0.78492123287671223</v>
      </c>
      <c r="AF52" s="454">
        <v>0.78492123287671223</v>
      </c>
      <c r="AG52" s="454">
        <v>0.78492123287671223</v>
      </c>
      <c r="AH52" s="454">
        <v>0.78492123287671223</v>
      </c>
      <c r="AI52" s="454">
        <v>0.78492123287671223</v>
      </c>
      <c r="AJ52" s="462">
        <v>0.78492123287671223</v>
      </c>
    </row>
    <row r="53" spans="1:36" ht="25.15" customHeight="1" thickBot="1" x14ac:dyDescent="0.25">
      <c r="A53" s="219"/>
      <c r="B53" s="955"/>
      <c r="C53" s="694" t="s">
        <v>307</v>
      </c>
      <c r="D53" s="856" t="s">
        <v>308</v>
      </c>
      <c r="E53" s="695" t="s">
        <v>309</v>
      </c>
      <c r="F53" s="857" t="s">
        <v>273</v>
      </c>
      <c r="G53" s="857">
        <v>2</v>
      </c>
      <c r="H53" s="664">
        <f>SUM(H40+H41+H42+H43+H50+H51+H52)</f>
        <v>43.789166849315073</v>
      </c>
      <c r="I53" s="757">
        <f t="shared" ref="I53:AJ53" si="8">SUM(I40+I41+I42+I43+I50+I51+I52)</f>
        <v>44.357498952105843</v>
      </c>
      <c r="J53" s="757">
        <f t="shared" si="8"/>
        <v>44.780551598901013</v>
      </c>
      <c r="K53" s="757">
        <f t="shared" si="8"/>
        <v>45.136988246701307</v>
      </c>
      <c r="L53" s="696">
        <f t="shared" si="8"/>
        <v>45.51751237091365</v>
      </c>
      <c r="M53" s="696">
        <f t="shared" si="8"/>
        <v>45.890942623806836</v>
      </c>
      <c r="N53" s="696">
        <f t="shared" si="8"/>
        <v>46.321060577386973</v>
      </c>
      <c r="O53" s="696">
        <f t="shared" si="8"/>
        <v>46.717160932000986</v>
      </c>
      <c r="P53" s="696">
        <f t="shared" si="8"/>
        <v>47.103334483175772</v>
      </c>
      <c r="Q53" s="696">
        <f t="shared" si="8"/>
        <v>47.489505751677527</v>
      </c>
      <c r="R53" s="696">
        <f t="shared" si="8"/>
        <v>47.84024271716909</v>
      </c>
      <c r="S53" s="696">
        <f t="shared" si="8"/>
        <v>48.169713363544304</v>
      </c>
      <c r="T53" s="696">
        <f t="shared" si="8"/>
        <v>48.446030216818116</v>
      </c>
      <c r="U53" s="696">
        <f t="shared" si="8"/>
        <v>48.68691029595017</v>
      </c>
      <c r="V53" s="696">
        <f t="shared" si="8"/>
        <v>48.768337315027125</v>
      </c>
      <c r="W53" s="696">
        <f t="shared" si="8"/>
        <v>49.114819693434519</v>
      </c>
      <c r="X53" s="696">
        <f t="shared" si="8"/>
        <v>49.46130042822675</v>
      </c>
      <c r="Y53" s="696">
        <f t="shared" si="8"/>
        <v>49.807779526630611</v>
      </c>
      <c r="Z53" s="696">
        <f t="shared" si="8"/>
        <v>50.154256995814031</v>
      </c>
      <c r="AA53" s="696">
        <f t="shared" si="8"/>
        <v>50.50073284288672</v>
      </c>
      <c r="AB53" s="696">
        <f t="shared" si="8"/>
        <v>50.847207074900879</v>
      </c>
      <c r="AC53" s="696">
        <f t="shared" si="8"/>
        <v>51.193679698851845</v>
      </c>
      <c r="AD53" s="696">
        <f t="shared" si="8"/>
        <v>51.540150721678813</v>
      </c>
      <c r="AE53" s="696">
        <f t="shared" si="8"/>
        <v>51.886620150265479</v>
      </c>
      <c r="AF53" s="696">
        <f t="shared" si="8"/>
        <v>52.233087991440634</v>
      </c>
      <c r="AG53" s="696">
        <f t="shared" si="8"/>
        <v>52.579554251978877</v>
      </c>
      <c r="AH53" s="696">
        <f t="shared" si="8"/>
        <v>52.926018938601182</v>
      </c>
      <c r="AI53" s="696">
        <f t="shared" si="8"/>
        <v>53.272482057975573</v>
      </c>
      <c r="AJ53" s="697">
        <f t="shared" si="8"/>
        <v>53.618943616717686</v>
      </c>
    </row>
    <row r="54" spans="1:36" ht="25.15" customHeight="1" x14ac:dyDescent="0.2">
      <c r="A54" s="219"/>
      <c r="B54" s="945" t="s">
        <v>310</v>
      </c>
      <c r="C54" s="768" t="s">
        <v>311</v>
      </c>
      <c r="D54" s="773" t="s">
        <v>312</v>
      </c>
      <c r="E54" s="854" t="s">
        <v>304</v>
      </c>
      <c r="F54" s="687" t="s">
        <v>273</v>
      </c>
      <c r="G54" s="687">
        <v>2</v>
      </c>
      <c r="H54" s="688">
        <v>2.492</v>
      </c>
      <c r="I54" s="760">
        <v>2.492</v>
      </c>
      <c r="J54" s="760">
        <v>2.492</v>
      </c>
      <c r="K54" s="760">
        <v>2.492</v>
      </c>
      <c r="L54" s="460">
        <v>2.492</v>
      </c>
      <c r="M54" s="460">
        <v>2.492</v>
      </c>
      <c r="N54" s="460">
        <v>2.492</v>
      </c>
      <c r="O54" s="460">
        <v>2.492</v>
      </c>
      <c r="P54" s="460">
        <v>2.492</v>
      </c>
      <c r="Q54" s="460">
        <v>2.492</v>
      </c>
      <c r="R54" s="460">
        <v>2.492</v>
      </c>
      <c r="S54" s="460">
        <v>2.492</v>
      </c>
      <c r="T54" s="460">
        <v>2.492</v>
      </c>
      <c r="U54" s="460">
        <v>2.492</v>
      </c>
      <c r="V54" s="460">
        <v>2.492</v>
      </c>
      <c r="W54" s="460">
        <v>2.492</v>
      </c>
      <c r="X54" s="460">
        <v>2.492</v>
      </c>
      <c r="Y54" s="460">
        <v>2.492</v>
      </c>
      <c r="Z54" s="460">
        <v>2.492</v>
      </c>
      <c r="AA54" s="460">
        <v>2.492</v>
      </c>
      <c r="AB54" s="460">
        <v>2.492</v>
      </c>
      <c r="AC54" s="460">
        <v>2.492</v>
      </c>
      <c r="AD54" s="460">
        <v>2.492</v>
      </c>
      <c r="AE54" s="460">
        <v>2.492</v>
      </c>
      <c r="AF54" s="460">
        <v>2.492</v>
      </c>
      <c r="AG54" s="460">
        <v>2.492</v>
      </c>
      <c r="AH54" s="460">
        <v>2.492</v>
      </c>
      <c r="AI54" s="460">
        <v>2.492</v>
      </c>
      <c r="AJ54" s="461">
        <v>2.492</v>
      </c>
    </row>
    <row r="55" spans="1:36" ht="25.15" customHeight="1" x14ac:dyDescent="0.2">
      <c r="A55" s="219"/>
      <c r="B55" s="954"/>
      <c r="C55" s="770" t="s">
        <v>313</v>
      </c>
      <c r="D55" s="774" t="s">
        <v>314</v>
      </c>
      <c r="E55" s="686" t="s">
        <v>304</v>
      </c>
      <c r="F55" s="689" t="s">
        <v>273</v>
      </c>
      <c r="G55" s="689">
        <v>2</v>
      </c>
      <c r="H55" s="655">
        <v>0</v>
      </c>
      <c r="I55" s="756">
        <v>0</v>
      </c>
      <c r="J55" s="756">
        <v>0</v>
      </c>
      <c r="K55" s="756">
        <v>0</v>
      </c>
      <c r="L55" s="454">
        <v>0</v>
      </c>
      <c r="M55" s="454">
        <v>0</v>
      </c>
      <c r="N55" s="454">
        <v>0</v>
      </c>
      <c r="O55" s="454">
        <v>0</v>
      </c>
      <c r="P55" s="454">
        <v>0</v>
      </c>
      <c r="Q55" s="454">
        <v>0</v>
      </c>
      <c r="R55" s="454">
        <v>0</v>
      </c>
      <c r="S55" s="454">
        <v>0</v>
      </c>
      <c r="T55" s="454">
        <v>0</v>
      </c>
      <c r="U55" s="454">
        <v>0</v>
      </c>
      <c r="V55" s="454">
        <v>0</v>
      </c>
      <c r="W55" s="454">
        <v>0</v>
      </c>
      <c r="X55" s="454">
        <v>0</v>
      </c>
      <c r="Y55" s="454">
        <v>0</v>
      </c>
      <c r="Z55" s="454">
        <v>0</v>
      </c>
      <c r="AA55" s="454">
        <v>0</v>
      </c>
      <c r="AB55" s="454">
        <v>0</v>
      </c>
      <c r="AC55" s="454">
        <v>0</v>
      </c>
      <c r="AD55" s="454">
        <v>0</v>
      </c>
      <c r="AE55" s="454">
        <v>0</v>
      </c>
      <c r="AF55" s="454">
        <v>0</v>
      </c>
      <c r="AG55" s="454">
        <v>0</v>
      </c>
      <c r="AH55" s="454">
        <v>0</v>
      </c>
      <c r="AI55" s="454">
        <v>0</v>
      </c>
      <c r="AJ55" s="462">
        <v>0</v>
      </c>
    </row>
    <row r="56" spans="1:36" ht="25.15" customHeight="1" x14ac:dyDescent="0.2">
      <c r="A56" s="191"/>
      <c r="B56" s="954"/>
      <c r="C56" s="770" t="s">
        <v>315</v>
      </c>
      <c r="D56" s="774" t="s">
        <v>316</v>
      </c>
      <c r="E56" s="686" t="s">
        <v>304</v>
      </c>
      <c r="F56" s="689" t="s">
        <v>273</v>
      </c>
      <c r="G56" s="689">
        <v>2</v>
      </c>
      <c r="H56" s="655">
        <v>51.642576515896387</v>
      </c>
      <c r="I56" s="756">
        <v>53.090729722689204</v>
      </c>
      <c r="J56" s="756">
        <v>54.33200620312266</v>
      </c>
      <c r="K56" s="756">
        <v>55.536340594855808</v>
      </c>
      <c r="L56" s="454">
        <v>56.693739307549983</v>
      </c>
      <c r="M56" s="454">
        <v>57.826798192478954</v>
      </c>
      <c r="N56" s="454">
        <v>58.98887751817351</v>
      </c>
      <c r="O56" s="454">
        <v>60.097111686754623</v>
      </c>
      <c r="P56" s="454">
        <v>61.177677113410802</v>
      </c>
      <c r="Q56" s="454">
        <v>62.241740754998304</v>
      </c>
      <c r="R56" s="454">
        <v>63.218512231365729</v>
      </c>
      <c r="S56" s="454">
        <v>64.163491428946998</v>
      </c>
      <c r="T56" s="454">
        <v>65.099932456417307</v>
      </c>
      <c r="U56" s="454">
        <v>65.955989439589374</v>
      </c>
      <c r="V56" s="454">
        <v>66.683040322980872</v>
      </c>
      <c r="W56" s="454">
        <v>67.585163762125163</v>
      </c>
      <c r="X56" s="454">
        <v>68.425702837085353</v>
      </c>
      <c r="Y56" s="454">
        <v>69.299296004360826</v>
      </c>
      <c r="Z56" s="454">
        <v>70.115191517152923</v>
      </c>
      <c r="AA56" s="454">
        <v>70.9119486266396</v>
      </c>
      <c r="AB56" s="454">
        <v>71.745025311708915</v>
      </c>
      <c r="AC56" s="454">
        <v>72.517727723455835</v>
      </c>
      <c r="AD56" s="454">
        <v>73.278431889117073</v>
      </c>
      <c r="AE56" s="454">
        <v>74.034273897585081</v>
      </c>
      <c r="AF56" s="454">
        <v>74.785323970957606</v>
      </c>
      <c r="AG56" s="454">
        <v>75.524275537656933</v>
      </c>
      <c r="AH56" s="454">
        <v>76.245277503033705</v>
      </c>
      <c r="AI56" s="454">
        <v>76.955932891560366</v>
      </c>
      <c r="AJ56" s="462">
        <v>77.712358368647855</v>
      </c>
    </row>
    <row r="57" spans="1:36" ht="25.15" customHeight="1" x14ac:dyDescent="0.2">
      <c r="A57" s="191"/>
      <c r="B57" s="954"/>
      <c r="C57" s="770" t="s">
        <v>317</v>
      </c>
      <c r="D57" s="771" t="s">
        <v>318</v>
      </c>
      <c r="E57" s="686" t="s">
        <v>304</v>
      </c>
      <c r="F57" s="689" t="s">
        <v>273</v>
      </c>
      <c r="G57" s="689">
        <v>2</v>
      </c>
      <c r="H57" s="655">
        <v>41.199956291415653</v>
      </c>
      <c r="I57" s="756">
        <v>40.165930827768179</v>
      </c>
      <c r="J57" s="756">
        <v>39.26702397895825</v>
      </c>
      <c r="K57" s="756">
        <v>38.472564291468274</v>
      </c>
      <c r="L57" s="454">
        <v>37.661597530066516</v>
      </c>
      <c r="M57" s="454">
        <v>36.878470294360667</v>
      </c>
      <c r="N57" s="454">
        <v>36.064472641326383</v>
      </c>
      <c r="O57" s="454">
        <v>35.298350633403899</v>
      </c>
      <c r="P57" s="454">
        <v>34.559163098358233</v>
      </c>
      <c r="Q57" s="454">
        <v>33.838851802835521</v>
      </c>
      <c r="R57" s="454">
        <v>33.140835557830947</v>
      </c>
      <c r="S57" s="454">
        <v>32.475288644890597</v>
      </c>
      <c r="T57" s="454">
        <v>31.885451216022688</v>
      </c>
      <c r="U57" s="454">
        <v>31.311687305990766</v>
      </c>
      <c r="V57" s="454">
        <v>30.856754624643944</v>
      </c>
      <c r="W57" s="454">
        <v>30.227359689090804</v>
      </c>
      <c r="X57" s="454">
        <v>29.591958221447115</v>
      </c>
      <c r="Y57" s="454">
        <v>28.991579891807689</v>
      </c>
      <c r="Z57" s="454">
        <v>28.386925001797149</v>
      </c>
      <c r="AA57" s="454">
        <v>27.794294687690613</v>
      </c>
      <c r="AB57" s="454">
        <v>27.234385160448941</v>
      </c>
      <c r="AC57" s="454">
        <v>26.669328313936234</v>
      </c>
      <c r="AD57" s="454">
        <v>26.117528460448796</v>
      </c>
      <c r="AE57" s="454">
        <v>25.580927746598395</v>
      </c>
      <c r="AF57" s="454">
        <v>25.058855184702473</v>
      </c>
      <c r="AG57" s="454">
        <v>24.548261291971595</v>
      </c>
      <c r="AH57" s="454">
        <v>24.046901131602375</v>
      </c>
      <c r="AI57" s="454">
        <v>23.556907895981276</v>
      </c>
      <c r="AJ57" s="462">
        <v>23.021688121614218</v>
      </c>
    </row>
    <row r="58" spans="1:36" ht="25.15" customHeight="1" thickBot="1" x14ac:dyDescent="0.25">
      <c r="A58" s="191"/>
      <c r="B58" s="954"/>
      <c r="C58" s="692" t="s">
        <v>319</v>
      </c>
      <c r="D58" s="705" t="s">
        <v>320</v>
      </c>
      <c r="E58" s="693" t="s">
        <v>321</v>
      </c>
      <c r="F58" s="707" t="s">
        <v>273</v>
      </c>
      <c r="G58" s="707">
        <v>2</v>
      </c>
      <c r="H58" s="681">
        <f>SUM(H54:H57)</f>
        <v>95.33453280731203</v>
      </c>
      <c r="I58" s="759">
        <f t="shared" ref="I58:AJ58" si="9">SUM(I54:I57)</f>
        <v>95.748660550457373</v>
      </c>
      <c r="J58" s="759">
        <f t="shared" si="9"/>
        <v>96.091030182080914</v>
      </c>
      <c r="K58" s="759">
        <f t="shared" si="9"/>
        <v>96.500904886324079</v>
      </c>
      <c r="L58" s="464">
        <f t="shared" si="9"/>
        <v>96.847336837616496</v>
      </c>
      <c r="M58" s="464">
        <f t="shared" si="9"/>
        <v>97.197268486839619</v>
      </c>
      <c r="N58" s="464">
        <f t="shared" si="9"/>
        <v>97.54535015949989</v>
      </c>
      <c r="O58" s="464">
        <f t="shared" si="9"/>
        <v>97.887462320158519</v>
      </c>
      <c r="P58" s="464">
        <f t="shared" si="9"/>
        <v>98.22884021176904</v>
      </c>
      <c r="Q58" s="464">
        <f t="shared" si="9"/>
        <v>98.572592557833829</v>
      </c>
      <c r="R58" s="464">
        <f t="shared" si="9"/>
        <v>98.851347789196666</v>
      </c>
      <c r="S58" s="464">
        <f t="shared" si="9"/>
        <v>99.130780073837599</v>
      </c>
      <c r="T58" s="464">
        <f t="shared" si="9"/>
        <v>99.477383672439998</v>
      </c>
      <c r="U58" s="464">
        <f t="shared" si="9"/>
        <v>99.759676745580151</v>
      </c>
      <c r="V58" s="464">
        <f t="shared" si="9"/>
        <v>100.03179494762482</v>
      </c>
      <c r="W58" s="464">
        <f t="shared" si="9"/>
        <v>100.30452345121597</v>
      </c>
      <c r="X58" s="464">
        <f t="shared" si="9"/>
        <v>100.50966105853247</v>
      </c>
      <c r="Y58" s="464">
        <f t="shared" si="9"/>
        <v>100.78287589616852</v>
      </c>
      <c r="Z58" s="464">
        <f t="shared" si="9"/>
        <v>100.99411651895008</v>
      </c>
      <c r="AA58" s="464">
        <f t="shared" si="9"/>
        <v>101.19824331433021</v>
      </c>
      <c r="AB58" s="464">
        <f t="shared" si="9"/>
        <v>101.47141047215786</v>
      </c>
      <c r="AC58" s="464">
        <f t="shared" si="9"/>
        <v>101.67905603739207</v>
      </c>
      <c r="AD58" s="464">
        <f t="shared" si="9"/>
        <v>101.88796034956587</v>
      </c>
      <c r="AE58" s="464">
        <f t="shared" si="9"/>
        <v>102.10720164418348</v>
      </c>
      <c r="AF58" s="464">
        <f t="shared" si="9"/>
        <v>102.33617915566009</v>
      </c>
      <c r="AG58" s="464">
        <f t="shared" si="9"/>
        <v>102.56453682962854</v>
      </c>
      <c r="AH58" s="464">
        <f t="shared" si="9"/>
        <v>102.78417863463608</v>
      </c>
      <c r="AI58" s="464">
        <f t="shared" si="9"/>
        <v>103.00484078754164</v>
      </c>
      <c r="AJ58" s="459">
        <f t="shared" si="9"/>
        <v>103.22604649026208</v>
      </c>
    </row>
    <row r="59" spans="1:36" ht="25.15" customHeight="1" x14ac:dyDescent="0.2">
      <c r="A59" s="191"/>
      <c r="B59" s="943" t="s">
        <v>322</v>
      </c>
      <c r="C59" s="858" t="s">
        <v>323</v>
      </c>
      <c r="D59" s="698" t="s">
        <v>324</v>
      </c>
      <c r="E59" s="699" t="s">
        <v>325</v>
      </c>
      <c r="F59" s="700" t="s">
        <v>326</v>
      </c>
      <c r="G59" s="701">
        <v>1</v>
      </c>
      <c r="H59" s="702">
        <f>H56/H43</f>
        <v>2.2623262072003567</v>
      </c>
      <c r="I59" s="761">
        <f t="shared" ref="I59:AJ59" si="10">I56/I43</f>
        <v>2.24189402519661</v>
      </c>
      <c r="J59" s="761">
        <f t="shared" si="10"/>
        <v>2.2276807530676961</v>
      </c>
      <c r="K59" s="761">
        <f t="shared" si="10"/>
        <v>2.2187192578543899</v>
      </c>
      <c r="L59" s="703">
        <f t="shared" si="10"/>
        <v>2.2073224369072268</v>
      </c>
      <c r="M59" s="703">
        <f t="shared" si="10"/>
        <v>2.1966075057773944</v>
      </c>
      <c r="N59" s="703">
        <f t="shared" si="10"/>
        <v>2.1833190331909682</v>
      </c>
      <c r="O59" s="703">
        <f t="shared" si="10"/>
        <v>2.1718201177123126</v>
      </c>
      <c r="P59" s="703">
        <f t="shared" si="10"/>
        <v>2.1610165292674601</v>
      </c>
      <c r="Q59" s="703">
        <f t="shared" si="10"/>
        <v>2.1504868411276417</v>
      </c>
      <c r="R59" s="703">
        <f t="shared" si="10"/>
        <v>2.1403685011187532</v>
      </c>
      <c r="S59" s="703">
        <f t="shared" si="10"/>
        <v>2.1314305071670896</v>
      </c>
      <c r="T59" s="703">
        <f t="shared" si="10"/>
        <v>2.1265460835092762</v>
      </c>
      <c r="U59" s="703">
        <f t="shared" si="10"/>
        <v>2.1219600214637309</v>
      </c>
      <c r="V59" s="703">
        <f t="shared" si="10"/>
        <v>2.1244390994236775</v>
      </c>
      <c r="W59" s="703">
        <f t="shared" si="10"/>
        <v>2.1150271968454359</v>
      </c>
      <c r="X59" s="703">
        <f t="shared" si="10"/>
        <v>2.1043260893941698</v>
      </c>
      <c r="Y59" s="703">
        <f t="shared" si="10"/>
        <v>2.0952536242233815</v>
      </c>
      <c r="Z59" s="703">
        <f t="shared" si="10"/>
        <v>2.0850211549785769</v>
      </c>
      <c r="AA59" s="703">
        <f t="shared" si="10"/>
        <v>2.0748047296463161</v>
      </c>
      <c r="AB59" s="703">
        <f t="shared" si="10"/>
        <v>2.0661924536016443</v>
      </c>
      <c r="AC59" s="703">
        <f t="shared" si="10"/>
        <v>2.0563604454366597</v>
      </c>
      <c r="AD59" s="703">
        <f t="shared" si="10"/>
        <v>2.046707565228338</v>
      </c>
      <c r="AE59" s="703">
        <f t="shared" si="10"/>
        <v>2.0374148279415989</v>
      </c>
      <c r="AF59" s="703">
        <f t="shared" si="10"/>
        <v>2.0284618670304995</v>
      </c>
      <c r="AG59" s="703">
        <f t="shared" si="10"/>
        <v>2.0196320136866386</v>
      </c>
      <c r="AH59" s="703">
        <f t="shared" si="10"/>
        <v>2.0107596980232159</v>
      </c>
      <c r="AI59" s="703">
        <f t="shared" si="10"/>
        <v>2.0020389299486738</v>
      </c>
      <c r="AJ59" s="704">
        <f t="shared" si="10"/>
        <v>1.9948979240844251</v>
      </c>
    </row>
    <row r="60" spans="1:36" ht="25.15" customHeight="1" thickBot="1" x14ac:dyDescent="0.25">
      <c r="A60" s="191"/>
      <c r="B60" s="944"/>
      <c r="C60" s="692" t="s">
        <v>327</v>
      </c>
      <c r="D60" s="705" t="s">
        <v>328</v>
      </c>
      <c r="E60" s="693" t="s">
        <v>329</v>
      </c>
      <c r="F60" s="706" t="s">
        <v>326</v>
      </c>
      <c r="G60" s="707">
        <v>1</v>
      </c>
      <c r="H60" s="859">
        <f>H57/H51</f>
        <v>2.545417942626901</v>
      </c>
      <c r="I60" s="775">
        <f t="shared" ref="I60:AJ60" si="11">I57/I51</f>
        <v>2.5272898039070828</v>
      </c>
      <c r="J60" s="775">
        <f t="shared" si="11"/>
        <v>2.5170748677204271</v>
      </c>
      <c r="K60" s="775">
        <f t="shared" si="11"/>
        <v>2.5132321168786378</v>
      </c>
      <c r="L60" s="466">
        <f>L57/L51</f>
        <v>2.5061674091375274</v>
      </c>
      <c r="M60" s="466">
        <f t="shared" si="11"/>
        <v>2.4998094105616717</v>
      </c>
      <c r="N60" s="466">
        <f t="shared" si="11"/>
        <v>2.4901627111811044</v>
      </c>
      <c r="O60" s="466">
        <f t="shared" si="11"/>
        <v>2.4826211964417007</v>
      </c>
      <c r="P60" s="466">
        <f t="shared" si="11"/>
        <v>2.4758298016983571</v>
      </c>
      <c r="Q60" s="466">
        <f t="shared" si="11"/>
        <v>2.4692674639782397</v>
      </c>
      <c r="R60" s="466">
        <f t="shared" si="11"/>
        <v>2.4632346981282036</v>
      </c>
      <c r="S60" s="466">
        <f t="shared" si="11"/>
        <v>2.4585567041176741</v>
      </c>
      <c r="T60" s="466">
        <f t="shared" si="11"/>
        <v>2.4586772460010078</v>
      </c>
      <c r="U60" s="466">
        <f t="shared" si="11"/>
        <v>2.459200122508483</v>
      </c>
      <c r="V60" s="466">
        <f t="shared" si="11"/>
        <v>2.468426824284764</v>
      </c>
      <c r="W60" s="466">
        <f t="shared" si="11"/>
        <v>2.4628170768954663</v>
      </c>
      <c r="X60" s="466">
        <f t="shared" si="11"/>
        <v>2.4556253849816607</v>
      </c>
      <c r="Y60" s="466">
        <f t="shared" si="11"/>
        <v>2.4502544890266145</v>
      </c>
      <c r="Z60" s="466">
        <f t="shared" si="11"/>
        <v>2.4434489472700633</v>
      </c>
      <c r="AA60" s="466">
        <f t="shared" si="11"/>
        <v>2.436581225668236</v>
      </c>
      <c r="AB60" s="466">
        <f t="shared" si="11"/>
        <v>2.4315202231408026</v>
      </c>
      <c r="AC60" s="466">
        <f t="shared" si="11"/>
        <v>2.4249474005562637</v>
      </c>
      <c r="AD60" s="466">
        <f t="shared" si="11"/>
        <v>2.4185065697867687</v>
      </c>
      <c r="AE60" s="466">
        <f t="shared" si="11"/>
        <v>2.4124130402779502</v>
      </c>
      <c r="AF60" s="466">
        <f t="shared" si="11"/>
        <v>2.4066444084147287</v>
      </c>
      <c r="AG60" s="466">
        <f t="shared" si="11"/>
        <v>2.4009451002245128</v>
      </c>
      <c r="AH60" s="466">
        <f t="shared" si="11"/>
        <v>2.3951178512268982</v>
      </c>
      <c r="AI60" s="466">
        <f t="shared" si="11"/>
        <v>2.3893924748486812</v>
      </c>
      <c r="AJ60" s="860">
        <f t="shared" si="11"/>
        <v>2.3779540797206802</v>
      </c>
    </row>
    <row r="61" spans="1:36" ht="25.15" customHeight="1" x14ac:dyDescent="0.2">
      <c r="A61" s="191"/>
      <c r="B61" s="945" t="s">
        <v>330</v>
      </c>
      <c r="C61" s="690" t="s">
        <v>331</v>
      </c>
      <c r="D61" s="691" t="s">
        <v>332</v>
      </c>
      <c r="E61" s="708" t="s">
        <v>333</v>
      </c>
      <c r="F61" s="709" t="s">
        <v>209</v>
      </c>
      <c r="G61" s="709">
        <v>0</v>
      </c>
      <c r="H61" s="710">
        <f>H43/(H43+H51)</f>
        <v>0.58511585105204833</v>
      </c>
      <c r="I61" s="762">
        <f t="shared" ref="I61:AJ61" si="12">I43/(I43+I51)</f>
        <v>0.59840162887941839</v>
      </c>
      <c r="J61" s="762">
        <f t="shared" si="12"/>
        <v>0.60989356383521076</v>
      </c>
      <c r="K61" s="762">
        <f t="shared" si="12"/>
        <v>0.62051429702784477</v>
      </c>
      <c r="L61" s="467">
        <f t="shared" si="12"/>
        <v>0.63088079467652713</v>
      </c>
      <c r="M61" s="467">
        <f t="shared" si="12"/>
        <v>0.64086598662596073</v>
      </c>
      <c r="N61" s="467">
        <f t="shared" si="12"/>
        <v>0.65102380758202416</v>
      </c>
      <c r="O61" s="467">
        <f t="shared" si="12"/>
        <v>0.66057886572149294</v>
      </c>
      <c r="P61" s="467">
        <f t="shared" si="12"/>
        <v>0.66976149355701975</v>
      </c>
      <c r="Q61" s="467">
        <f t="shared" si="12"/>
        <v>0.67866501799016499</v>
      </c>
      <c r="R61" s="467">
        <f t="shared" si="12"/>
        <v>0.68704241117644094</v>
      </c>
      <c r="S61" s="467">
        <f t="shared" si="12"/>
        <v>0.69502882320021808</v>
      </c>
      <c r="T61" s="467">
        <f t="shared" si="12"/>
        <v>0.70243037914078077</v>
      </c>
      <c r="U61" s="467">
        <f t="shared" si="12"/>
        <v>0.70940420983445374</v>
      </c>
      <c r="V61" s="467">
        <f t="shared" si="12"/>
        <v>0.7151782356323011</v>
      </c>
      <c r="W61" s="467">
        <f t="shared" si="12"/>
        <v>0.72249653414809478</v>
      </c>
      <c r="X61" s="467">
        <f t="shared" si="12"/>
        <v>0.72960749455051865</v>
      </c>
      <c r="Y61" s="467">
        <f t="shared" si="12"/>
        <v>0.73651760637860675</v>
      </c>
      <c r="Z61" s="467">
        <f t="shared" si="12"/>
        <v>0.74323335177040661</v>
      </c>
      <c r="AA61" s="467">
        <f t="shared" si="12"/>
        <v>0.74976081678305451</v>
      </c>
      <c r="AB61" s="467">
        <f t="shared" si="12"/>
        <v>0.75610590021651103</v>
      </c>
      <c r="AC61" s="467">
        <f t="shared" si="12"/>
        <v>0.76227431999456652</v>
      </c>
      <c r="AD61" s="467">
        <f t="shared" si="12"/>
        <v>0.7682716208312611</v>
      </c>
      <c r="AE61" s="467">
        <f t="shared" si="12"/>
        <v>0.77410318035972314</v>
      </c>
      <c r="AF61" s="467">
        <f t="shared" si="12"/>
        <v>0.77977402835155873</v>
      </c>
      <c r="AG61" s="467">
        <f t="shared" si="12"/>
        <v>0.78528923090464564</v>
      </c>
      <c r="AH61" s="467">
        <f t="shared" si="12"/>
        <v>0.79065352055625204</v>
      </c>
      <c r="AI61" s="467">
        <f t="shared" si="12"/>
        <v>0.79587130848768328</v>
      </c>
      <c r="AJ61" s="711">
        <f t="shared" si="12"/>
        <v>0.80094724097242986</v>
      </c>
    </row>
    <row r="62" spans="1:36" ht="25.15" customHeight="1" thickBot="1" x14ac:dyDescent="0.25">
      <c r="A62" s="191"/>
      <c r="B62" s="946"/>
      <c r="C62" s="692" t="s">
        <v>334</v>
      </c>
      <c r="D62" s="712" t="s">
        <v>335</v>
      </c>
      <c r="E62" s="693" t="s">
        <v>336</v>
      </c>
      <c r="F62" s="707" t="s">
        <v>209</v>
      </c>
      <c r="G62" s="706">
        <v>0</v>
      </c>
      <c r="H62" s="713">
        <f>H43/(H43+H50+H51+H52)</f>
        <v>0.55825159034892646</v>
      </c>
      <c r="I62" s="763">
        <f t="shared" ref="I62:AJ62" si="13">I43/(I43+I50+I51+I52)</f>
        <v>0.57129918269359403</v>
      </c>
      <c r="J62" s="763">
        <f t="shared" si="13"/>
        <v>0.58254488262223936</v>
      </c>
      <c r="K62" s="763">
        <f t="shared" si="13"/>
        <v>0.5929194300974876</v>
      </c>
      <c r="L62" s="468">
        <f>L43/(L43+L50+L51+L52)</f>
        <v>0.60307073183834781</v>
      </c>
      <c r="M62" s="468">
        <f t="shared" si="13"/>
        <v>0.61285650475263986</v>
      </c>
      <c r="N62" s="468">
        <f t="shared" si="13"/>
        <v>0.62284766625399612</v>
      </c>
      <c r="O62" s="468">
        <f t="shared" si="13"/>
        <v>0.63224311198928207</v>
      </c>
      <c r="P62" s="468">
        <f t="shared" si="13"/>
        <v>0.64127837032635837</v>
      </c>
      <c r="Q62" s="468">
        <f t="shared" si="13"/>
        <v>0.65004880097490625</v>
      </c>
      <c r="R62" s="468">
        <f t="shared" si="13"/>
        <v>0.65829465886036354</v>
      </c>
      <c r="S62" s="468">
        <f t="shared" si="13"/>
        <v>0.66615418814998495</v>
      </c>
      <c r="T62" s="468">
        <f t="shared" si="13"/>
        <v>0.67342090369619323</v>
      </c>
      <c r="U62" s="468">
        <f t="shared" si="13"/>
        <v>0.68025645380096689</v>
      </c>
      <c r="V62" s="468">
        <f t="shared" si="13"/>
        <v>0.68584079440782908</v>
      </c>
      <c r="W62" s="468">
        <f t="shared" si="13"/>
        <v>0.69307688397771794</v>
      </c>
      <c r="X62" s="468">
        <f t="shared" si="13"/>
        <v>0.70011521700491375</v>
      </c>
      <c r="Y62" s="468">
        <f t="shared" si="13"/>
        <v>0.70696181424595828</v>
      </c>
      <c r="Z62" s="468">
        <f t="shared" si="13"/>
        <v>0.71362270284578466</v>
      </c>
      <c r="AA62" s="468">
        <f t="shared" si="13"/>
        <v>0.72010354253964404</v>
      </c>
      <c r="AB62" s="468">
        <f t="shared" si="13"/>
        <v>0.72640982525824838</v>
      </c>
      <c r="AC62" s="468">
        <f t="shared" si="13"/>
        <v>0.73254688057475714</v>
      </c>
      <c r="AD62" s="468">
        <f t="shared" si="13"/>
        <v>0.73851988242660427</v>
      </c>
      <c r="AE62" s="468">
        <f t="shared" si="13"/>
        <v>0.74433385439824051</v>
      </c>
      <c r="AF62" s="468">
        <f t="shared" si="13"/>
        <v>0.74999349526775405</v>
      </c>
      <c r="AG62" s="468">
        <f t="shared" si="13"/>
        <v>0.75550354783278229</v>
      </c>
      <c r="AH62" s="468">
        <f t="shared" si="13"/>
        <v>0.76086844269605558</v>
      </c>
      <c r="AI62" s="468">
        <f t="shared" si="13"/>
        <v>0.76609230929134997</v>
      </c>
      <c r="AJ62" s="469">
        <f t="shared" si="13"/>
        <v>0.77117951097325288</v>
      </c>
    </row>
    <row r="63" spans="1:36" x14ac:dyDescent="0.2">
      <c r="A63" s="220"/>
      <c r="B63" s="221"/>
      <c r="C63" s="221"/>
      <c r="D63" s="222"/>
      <c r="E63" s="223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</row>
    <row r="64" spans="1:36" x14ac:dyDescent="0.2">
      <c r="A64" s="224"/>
      <c r="B64" s="225"/>
      <c r="C64" s="225"/>
      <c r="D64" s="157" t="str">
        <f>'TITLE PAGE'!B9</f>
        <v>Company:</v>
      </c>
      <c r="E64" s="159" t="str">
        <f>'TITLE PAGE'!D9</f>
        <v>Severn Trent Water</v>
      </c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</row>
    <row r="65" spans="1:36" x14ac:dyDescent="0.2">
      <c r="A65" s="220"/>
      <c r="B65" s="221"/>
      <c r="C65" s="221"/>
      <c r="D65" s="161" t="str">
        <f>'TITLE PAGE'!B10</f>
        <v>Resource Zone Name:</v>
      </c>
      <c r="E65" s="163" t="str">
        <f>'TITLE PAGE'!D10</f>
        <v>Stafford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x14ac:dyDescent="0.2">
      <c r="A66" s="220"/>
      <c r="B66" s="221"/>
      <c r="C66" s="221"/>
      <c r="D66" s="161" t="str">
        <f>'TITLE PAGE'!B11</f>
        <v>Resource Zone Number:</v>
      </c>
      <c r="E66" s="165">
        <f>'TITLE PAGE'!D11</f>
        <v>12</v>
      </c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x14ac:dyDescent="0.2">
      <c r="A67" s="220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x14ac:dyDescent="0.2">
      <c r="A68" s="220"/>
      <c r="B68" s="221"/>
      <c r="C68" s="221"/>
      <c r="D68" s="168" t="str">
        <f>'TITLE PAGE'!B13</f>
        <v xml:space="preserve">Chosen Level of Service:  </v>
      </c>
      <c r="E68" s="195" t="str">
        <f>'TITLE PAGE'!D13</f>
        <v>No more than 3 in 100 Temporary Use Bans</v>
      </c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ht="18" x14ac:dyDescent="0.25">
      <c r="A69" s="220"/>
      <c r="B69" s="221"/>
      <c r="C69" s="221"/>
      <c r="D69" s="226"/>
      <c r="E69" s="223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</sheetData>
  <sheetProtection algorithmName="SHA-512" hashValue="oJnIzWABF2MsdxpAe7b8DVGVYuUEKFndoRNBYI3o/s0DEmtC9E1J6dm2pEVmxlc9OBEUk3ro5oTO9UJEfr3HQQ==" saltValue="06nAs38i6lHSEy8rF3Aovw==" spinCount="100000" sheet="1" objects="1" scenarios="1" selectLockedCells="1" selectUnlockedCells="1"/>
  <mergeCells count="8">
    <mergeCell ref="B59:B60"/>
    <mergeCell ref="B61:B62"/>
    <mergeCell ref="I1:K1"/>
    <mergeCell ref="B3:B12"/>
    <mergeCell ref="B13:B31"/>
    <mergeCell ref="B32:B39"/>
    <mergeCell ref="B40:B53"/>
    <mergeCell ref="B54:B58"/>
  </mergeCells>
  <conditionalFormatting sqref="H60:AJ60">
    <cfRule type="cellIs" dxfId="9" priority="4" stopIfTrue="1" operator="equal">
      <formula>""</formula>
    </cfRule>
  </conditionalFormatting>
  <conditionalFormatting sqref="D60">
    <cfRule type="cellIs" dxfId="8" priority="3" stopIfTrue="1" operator="notEqual">
      <formula>"Unmeasured Household - Occupancy Rate"</formula>
    </cfRule>
  </conditionalFormatting>
  <conditionalFormatting sqref="F60">
    <cfRule type="cellIs" dxfId="7" priority="2" stopIfTrue="1" operator="notEqual">
      <formula>"h/prop"</formula>
    </cfRule>
  </conditionalFormatting>
  <conditionalFormatting sqref="E60">
    <cfRule type="cellIs" dxfId="6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"/>
  <sheetViews>
    <sheetView zoomScale="80" zoomScaleNormal="80" workbookViewId="0">
      <selection activeCell="F33" sqref="F33"/>
    </sheetView>
  </sheetViews>
  <sheetFormatPr defaultColWidth="8.88671875" defaultRowHeight="15" x14ac:dyDescent="0.2"/>
  <cols>
    <col min="1" max="1" width="1.33203125" customWidth="1"/>
    <col min="2" max="2" width="7.88671875" customWidth="1"/>
    <col min="3" max="3" width="8.33203125" customWidth="1"/>
    <col min="4" max="4" width="35.88671875" customWidth="1"/>
    <col min="5" max="5" width="39.77734375" customWidth="1"/>
    <col min="6" max="7" width="9.33203125" customWidth="1"/>
    <col min="8" max="8" width="15.88671875" customWidth="1"/>
    <col min="9" max="36" width="11.44140625" customWidth="1"/>
    <col min="39" max="39" width="9.88671875" bestFit="1" customWidth="1"/>
    <col min="41" max="41" width="10" customWidth="1"/>
    <col min="42" max="42" width="10.33203125" customWidth="1"/>
    <col min="244" max="244" width="1.33203125" customWidth="1"/>
    <col min="245" max="245" width="7.88671875" customWidth="1"/>
    <col min="246" max="246" width="8.33203125" customWidth="1"/>
    <col min="247" max="247" width="54.33203125" customWidth="1"/>
    <col min="248" max="248" width="39.77734375" customWidth="1"/>
    <col min="249" max="250" width="9.33203125" customWidth="1"/>
    <col min="251" max="251" width="15.88671875" customWidth="1"/>
    <col min="252" max="279" width="11.44140625" customWidth="1"/>
    <col min="500" max="500" width="1.33203125" customWidth="1"/>
    <col min="501" max="501" width="7.88671875" customWidth="1"/>
    <col min="502" max="502" width="8.33203125" customWidth="1"/>
    <col min="503" max="503" width="54.33203125" customWidth="1"/>
    <col min="504" max="504" width="39.77734375" customWidth="1"/>
    <col min="505" max="506" width="9.33203125" customWidth="1"/>
    <col min="507" max="507" width="15.88671875" customWidth="1"/>
    <col min="508" max="535" width="11.44140625" customWidth="1"/>
    <col min="756" max="756" width="1.33203125" customWidth="1"/>
    <col min="757" max="757" width="7.88671875" customWidth="1"/>
    <col min="758" max="758" width="8.33203125" customWidth="1"/>
    <col min="759" max="759" width="54.33203125" customWidth="1"/>
    <col min="760" max="760" width="39.77734375" customWidth="1"/>
    <col min="761" max="762" width="9.33203125" customWidth="1"/>
    <col min="763" max="763" width="15.88671875" customWidth="1"/>
    <col min="764" max="791" width="11.44140625" customWidth="1"/>
    <col min="1012" max="1012" width="1.33203125" customWidth="1"/>
    <col min="1013" max="1013" width="7.88671875" customWidth="1"/>
    <col min="1014" max="1014" width="8.33203125" customWidth="1"/>
    <col min="1015" max="1015" width="54.33203125" customWidth="1"/>
    <col min="1016" max="1016" width="39.77734375" customWidth="1"/>
    <col min="1017" max="1018" width="9.33203125" customWidth="1"/>
    <col min="1019" max="1019" width="15.88671875" customWidth="1"/>
    <col min="1020" max="1047" width="11.44140625" customWidth="1"/>
    <col min="1268" max="1268" width="1.33203125" customWidth="1"/>
    <col min="1269" max="1269" width="7.88671875" customWidth="1"/>
    <col min="1270" max="1270" width="8.33203125" customWidth="1"/>
    <col min="1271" max="1271" width="54.33203125" customWidth="1"/>
    <col min="1272" max="1272" width="39.77734375" customWidth="1"/>
    <col min="1273" max="1274" width="9.33203125" customWidth="1"/>
    <col min="1275" max="1275" width="15.88671875" customWidth="1"/>
    <col min="1276" max="1303" width="11.44140625" customWidth="1"/>
    <col min="1524" max="1524" width="1.33203125" customWidth="1"/>
    <col min="1525" max="1525" width="7.88671875" customWidth="1"/>
    <col min="1526" max="1526" width="8.33203125" customWidth="1"/>
    <col min="1527" max="1527" width="54.33203125" customWidth="1"/>
    <col min="1528" max="1528" width="39.77734375" customWidth="1"/>
    <col min="1529" max="1530" width="9.33203125" customWidth="1"/>
    <col min="1531" max="1531" width="15.88671875" customWidth="1"/>
    <col min="1532" max="1559" width="11.44140625" customWidth="1"/>
    <col min="1780" max="1780" width="1.33203125" customWidth="1"/>
    <col min="1781" max="1781" width="7.88671875" customWidth="1"/>
    <col min="1782" max="1782" width="8.33203125" customWidth="1"/>
    <col min="1783" max="1783" width="54.33203125" customWidth="1"/>
    <col min="1784" max="1784" width="39.77734375" customWidth="1"/>
    <col min="1785" max="1786" width="9.33203125" customWidth="1"/>
    <col min="1787" max="1787" width="15.88671875" customWidth="1"/>
    <col min="1788" max="1815" width="11.44140625" customWidth="1"/>
    <col min="2036" max="2036" width="1.33203125" customWidth="1"/>
    <col min="2037" max="2037" width="7.88671875" customWidth="1"/>
    <col min="2038" max="2038" width="8.33203125" customWidth="1"/>
    <col min="2039" max="2039" width="54.33203125" customWidth="1"/>
    <col min="2040" max="2040" width="39.77734375" customWidth="1"/>
    <col min="2041" max="2042" width="9.33203125" customWidth="1"/>
    <col min="2043" max="2043" width="15.88671875" customWidth="1"/>
    <col min="2044" max="2071" width="11.44140625" customWidth="1"/>
    <col min="2292" max="2292" width="1.33203125" customWidth="1"/>
    <col min="2293" max="2293" width="7.88671875" customWidth="1"/>
    <col min="2294" max="2294" width="8.33203125" customWidth="1"/>
    <col min="2295" max="2295" width="54.33203125" customWidth="1"/>
    <col min="2296" max="2296" width="39.77734375" customWidth="1"/>
    <col min="2297" max="2298" width="9.33203125" customWidth="1"/>
    <col min="2299" max="2299" width="15.88671875" customWidth="1"/>
    <col min="2300" max="2327" width="11.44140625" customWidth="1"/>
    <col min="2548" max="2548" width="1.33203125" customWidth="1"/>
    <col min="2549" max="2549" width="7.88671875" customWidth="1"/>
    <col min="2550" max="2550" width="8.33203125" customWidth="1"/>
    <col min="2551" max="2551" width="54.33203125" customWidth="1"/>
    <col min="2552" max="2552" width="39.77734375" customWidth="1"/>
    <col min="2553" max="2554" width="9.33203125" customWidth="1"/>
    <col min="2555" max="2555" width="15.88671875" customWidth="1"/>
    <col min="2556" max="2583" width="11.44140625" customWidth="1"/>
    <col min="2804" max="2804" width="1.33203125" customWidth="1"/>
    <col min="2805" max="2805" width="7.88671875" customWidth="1"/>
    <col min="2806" max="2806" width="8.33203125" customWidth="1"/>
    <col min="2807" max="2807" width="54.33203125" customWidth="1"/>
    <col min="2808" max="2808" width="39.77734375" customWidth="1"/>
    <col min="2809" max="2810" width="9.33203125" customWidth="1"/>
    <col min="2811" max="2811" width="15.88671875" customWidth="1"/>
    <col min="2812" max="2839" width="11.44140625" customWidth="1"/>
    <col min="3060" max="3060" width="1.33203125" customWidth="1"/>
    <col min="3061" max="3061" width="7.88671875" customWidth="1"/>
    <col min="3062" max="3062" width="8.33203125" customWidth="1"/>
    <col min="3063" max="3063" width="54.33203125" customWidth="1"/>
    <col min="3064" max="3064" width="39.77734375" customWidth="1"/>
    <col min="3065" max="3066" width="9.33203125" customWidth="1"/>
    <col min="3067" max="3067" width="15.88671875" customWidth="1"/>
    <col min="3068" max="3095" width="11.44140625" customWidth="1"/>
    <col min="3316" max="3316" width="1.33203125" customWidth="1"/>
    <col min="3317" max="3317" width="7.88671875" customWidth="1"/>
    <col min="3318" max="3318" width="8.33203125" customWidth="1"/>
    <col min="3319" max="3319" width="54.33203125" customWidth="1"/>
    <col min="3320" max="3320" width="39.77734375" customWidth="1"/>
    <col min="3321" max="3322" width="9.33203125" customWidth="1"/>
    <col min="3323" max="3323" width="15.88671875" customWidth="1"/>
    <col min="3324" max="3351" width="11.44140625" customWidth="1"/>
    <col min="3572" max="3572" width="1.33203125" customWidth="1"/>
    <col min="3573" max="3573" width="7.88671875" customWidth="1"/>
    <col min="3574" max="3574" width="8.33203125" customWidth="1"/>
    <col min="3575" max="3575" width="54.33203125" customWidth="1"/>
    <col min="3576" max="3576" width="39.77734375" customWidth="1"/>
    <col min="3577" max="3578" width="9.33203125" customWidth="1"/>
    <col min="3579" max="3579" width="15.88671875" customWidth="1"/>
    <col min="3580" max="3607" width="11.44140625" customWidth="1"/>
    <col min="3828" max="3828" width="1.33203125" customWidth="1"/>
    <col min="3829" max="3829" width="7.88671875" customWidth="1"/>
    <col min="3830" max="3830" width="8.33203125" customWidth="1"/>
    <col min="3831" max="3831" width="54.33203125" customWidth="1"/>
    <col min="3832" max="3832" width="39.77734375" customWidth="1"/>
    <col min="3833" max="3834" width="9.33203125" customWidth="1"/>
    <col min="3835" max="3835" width="15.88671875" customWidth="1"/>
    <col min="3836" max="3863" width="11.44140625" customWidth="1"/>
    <col min="4084" max="4084" width="1.33203125" customWidth="1"/>
    <col min="4085" max="4085" width="7.88671875" customWidth="1"/>
    <col min="4086" max="4086" width="8.33203125" customWidth="1"/>
    <col min="4087" max="4087" width="54.33203125" customWidth="1"/>
    <col min="4088" max="4088" width="39.77734375" customWidth="1"/>
    <col min="4089" max="4090" width="9.33203125" customWidth="1"/>
    <col min="4091" max="4091" width="15.88671875" customWidth="1"/>
    <col min="4092" max="4119" width="11.44140625" customWidth="1"/>
    <col min="4340" max="4340" width="1.33203125" customWidth="1"/>
    <col min="4341" max="4341" width="7.88671875" customWidth="1"/>
    <col min="4342" max="4342" width="8.33203125" customWidth="1"/>
    <col min="4343" max="4343" width="54.33203125" customWidth="1"/>
    <col min="4344" max="4344" width="39.77734375" customWidth="1"/>
    <col min="4345" max="4346" width="9.33203125" customWidth="1"/>
    <col min="4347" max="4347" width="15.88671875" customWidth="1"/>
    <col min="4348" max="4375" width="11.44140625" customWidth="1"/>
    <col min="4596" max="4596" width="1.33203125" customWidth="1"/>
    <col min="4597" max="4597" width="7.88671875" customWidth="1"/>
    <col min="4598" max="4598" width="8.33203125" customWidth="1"/>
    <col min="4599" max="4599" width="54.33203125" customWidth="1"/>
    <col min="4600" max="4600" width="39.77734375" customWidth="1"/>
    <col min="4601" max="4602" width="9.33203125" customWidth="1"/>
    <col min="4603" max="4603" width="15.88671875" customWidth="1"/>
    <col min="4604" max="4631" width="11.44140625" customWidth="1"/>
    <col min="4852" max="4852" width="1.33203125" customWidth="1"/>
    <col min="4853" max="4853" width="7.88671875" customWidth="1"/>
    <col min="4854" max="4854" width="8.33203125" customWidth="1"/>
    <col min="4855" max="4855" width="54.33203125" customWidth="1"/>
    <col min="4856" max="4856" width="39.77734375" customWidth="1"/>
    <col min="4857" max="4858" width="9.33203125" customWidth="1"/>
    <col min="4859" max="4859" width="15.88671875" customWidth="1"/>
    <col min="4860" max="4887" width="11.44140625" customWidth="1"/>
    <col min="5108" max="5108" width="1.33203125" customWidth="1"/>
    <col min="5109" max="5109" width="7.88671875" customWidth="1"/>
    <col min="5110" max="5110" width="8.33203125" customWidth="1"/>
    <col min="5111" max="5111" width="54.33203125" customWidth="1"/>
    <col min="5112" max="5112" width="39.77734375" customWidth="1"/>
    <col min="5113" max="5114" width="9.33203125" customWidth="1"/>
    <col min="5115" max="5115" width="15.88671875" customWidth="1"/>
    <col min="5116" max="5143" width="11.44140625" customWidth="1"/>
    <col min="5364" max="5364" width="1.33203125" customWidth="1"/>
    <col min="5365" max="5365" width="7.88671875" customWidth="1"/>
    <col min="5366" max="5366" width="8.33203125" customWidth="1"/>
    <col min="5367" max="5367" width="54.33203125" customWidth="1"/>
    <col min="5368" max="5368" width="39.77734375" customWidth="1"/>
    <col min="5369" max="5370" width="9.33203125" customWidth="1"/>
    <col min="5371" max="5371" width="15.88671875" customWidth="1"/>
    <col min="5372" max="5399" width="11.44140625" customWidth="1"/>
    <col min="5620" max="5620" width="1.33203125" customWidth="1"/>
    <col min="5621" max="5621" width="7.88671875" customWidth="1"/>
    <col min="5622" max="5622" width="8.33203125" customWidth="1"/>
    <col min="5623" max="5623" width="54.33203125" customWidth="1"/>
    <col min="5624" max="5624" width="39.77734375" customWidth="1"/>
    <col min="5625" max="5626" width="9.33203125" customWidth="1"/>
    <col min="5627" max="5627" width="15.88671875" customWidth="1"/>
    <col min="5628" max="5655" width="11.44140625" customWidth="1"/>
    <col min="5876" max="5876" width="1.33203125" customWidth="1"/>
    <col min="5877" max="5877" width="7.88671875" customWidth="1"/>
    <col min="5878" max="5878" width="8.33203125" customWidth="1"/>
    <col min="5879" max="5879" width="54.33203125" customWidth="1"/>
    <col min="5880" max="5880" width="39.77734375" customWidth="1"/>
    <col min="5881" max="5882" width="9.33203125" customWidth="1"/>
    <col min="5883" max="5883" width="15.88671875" customWidth="1"/>
    <col min="5884" max="5911" width="11.44140625" customWidth="1"/>
    <col min="6132" max="6132" width="1.33203125" customWidth="1"/>
    <col min="6133" max="6133" width="7.88671875" customWidth="1"/>
    <col min="6134" max="6134" width="8.33203125" customWidth="1"/>
    <col min="6135" max="6135" width="54.33203125" customWidth="1"/>
    <col min="6136" max="6136" width="39.77734375" customWidth="1"/>
    <col min="6137" max="6138" width="9.33203125" customWidth="1"/>
    <col min="6139" max="6139" width="15.88671875" customWidth="1"/>
    <col min="6140" max="6167" width="11.44140625" customWidth="1"/>
    <col min="6388" max="6388" width="1.33203125" customWidth="1"/>
    <col min="6389" max="6389" width="7.88671875" customWidth="1"/>
    <col min="6390" max="6390" width="8.33203125" customWidth="1"/>
    <col min="6391" max="6391" width="54.33203125" customWidth="1"/>
    <col min="6392" max="6392" width="39.77734375" customWidth="1"/>
    <col min="6393" max="6394" width="9.33203125" customWidth="1"/>
    <col min="6395" max="6395" width="15.88671875" customWidth="1"/>
    <col min="6396" max="6423" width="11.44140625" customWidth="1"/>
    <col min="6644" max="6644" width="1.33203125" customWidth="1"/>
    <col min="6645" max="6645" width="7.88671875" customWidth="1"/>
    <col min="6646" max="6646" width="8.33203125" customWidth="1"/>
    <col min="6647" max="6647" width="54.33203125" customWidth="1"/>
    <col min="6648" max="6648" width="39.77734375" customWidth="1"/>
    <col min="6649" max="6650" width="9.33203125" customWidth="1"/>
    <col min="6651" max="6651" width="15.88671875" customWidth="1"/>
    <col min="6652" max="6679" width="11.44140625" customWidth="1"/>
    <col min="6900" max="6900" width="1.33203125" customWidth="1"/>
    <col min="6901" max="6901" width="7.88671875" customWidth="1"/>
    <col min="6902" max="6902" width="8.33203125" customWidth="1"/>
    <col min="6903" max="6903" width="54.33203125" customWidth="1"/>
    <col min="6904" max="6904" width="39.77734375" customWidth="1"/>
    <col min="6905" max="6906" width="9.33203125" customWidth="1"/>
    <col min="6907" max="6907" width="15.88671875" customWidth="1"/>
    <col min="6908" max="6935" width="11.44140625" customWidth="1"/>
    <col min="7156" max="7156" width="1.33203125" customWidth="1"/>
    <col min="7157" max="7157" width="7.88671875" customWidth="1"/>
    <col min="7158" max="7158" width="8.33203125" customWidth="1"/>
    <col min="7159" max="7159" width="54.33203125" customWidth="1"/>
    <col min="7160" max="7160" width="39.77734375" customWidth="1"/>
    <col min="7161" max="7162" width="9.33203125" customWidth="1"/>
    <col min="7163" max="7163" width="15.88671875" customWidth="1"/>
    <col min="7164" max="7191" width="11.44140625" customWidth="1"/>
    <col min="7412" max="7412" width="1.33203125" customWidth="1"/>
    <col min="7413" max="7413" width="7.88671875" customWidth="1"/>
    <col min="7414" max="7414" width="8.33203125" customWidth="1"/>
    <col min="7415" max="7415" width="54.33203125" customWidth="1"/>
    <col min="7416" max="7416" width="39.77734375" customWidth="1"/>
    <col min="7417" max="7418" width="9.33203125" customWidth="1"/>
    <col min="7419" max="7419" width="15.88671875" customWidth="1"/>
    <col min="7420" max="7447" width="11.44140625" customWidth="1"/>
    <col min="7668" max="7668" width="1.33203125" customWidth="1"/>
    <col min="7669" max="7669" width="7.88671875" customWidth="1"/>
    <col min="7670" max="7670" width="8.33203125" customWidth="1"/>
    <col min="7671" max="7671" width="54.33203125" customWidth="1"/>
    <col min="7672" max="7672" width="39.77734375" customWidth="1"/>
    <col min="7673" max="7674" width="9.33203125" customWidth="1"/>
    <col min="7675" max="7675" width="15.88671875" customWidth="1"/>
    <col min="7676" max="7703" width="11.44140625" customWidth="1"/>
    <col min="7924" max="7924" width="1.33203125" customWidth="1"/>
    <col min="7925" max="7925" width="7.88671875" customWidth="1"/>
    <col min="7926" max="7926" width="8.33203125" customWidth="1"/>
    <col min="7927" max="7927" width="54.33203125" customWidth="1"/>
    <col min="7928" max="7928" width="39.77734375" customWidth="1"/>
    <col min="7929" max="7930" width="9.33203125" customWidth="1"/>
    <col min="7931" max="7931" width="15.88671875" customWidth="1"/>
    <col min="7932" max="7959" width="11.44140625" customWidth="1"/>
    <col min="8180" max="8180" width="1.33203125" customWidth="1"/>
    <col min="8181" max="8181" width="7.88671875" customWidth="1"/>
    <col min="8182" max="8182" width="8.33203125" customWidth="1"/>
    <col min="8183" max="8183" width="54.33203125" customWidth="1"/>
    <col min="8184" max="8184" width="39.77734375" customWidth="1"/>
    <col min="8185" max="8186" width="9.33203125" customWidth="1"/>
    <col min="8187" max="8187" width="15.88671875" customWidth="1"/>
    <col min="8188" max="8215" width="11.44140625" customWidth="1"/>
    <col min="8436" max="8436" width="1.33203125" customWidth="1"/>
    <col min="8437" max="8437" width="7.88671875" customWidth="1"/>
    <col min="8438" max="8438" width="8.33203125" customWidth="1"/>
    <col min="8439" max="8439" width="54.33203125" customWidth="1"/>
    <col min="8440" max="8440" width="39.77734375" customWidth="1"/>
    <col min="8441" max="8442" width="9.33203125" customWidth="1"/>
    <col min="8443" max="8443" width="15.88671875" customWidth="1"/>
    <col min="8444" max="8471" width="11.44140625" customWidth="1"/>
    <col min="8692" max="8692" width="1.33203125" customWidth="1"/>
    <col min="8693" max="8693" width="7.88671875" customWidth="1"/>
    <col min="8694" max="8694" width="8.33203125" customWidth="1"/>
    <col min="8695" max="8695" width="54.33203125" customWidth="1"/>
    <col min="8696" max="8696" width="39.77734375" customWidth="1"/>
    <col min="8697" max="8698" width="9.33203125" customWidth="1"/>
    <col min="8699" max="8699" width="15.88671875" customWidth="1"/>
    <col min="8700" max="8727" width="11.44140625" customWidth="1"/>
    <col min="8948" max="8948" width="1.33203125" customWidth="1"/>
    <col min="8949" max="8949" width="7.88671875" customWidth="1"/>
    <col min="8950" max="8950" width="8.33203125" customWidth="1"/>
    <col min="8951" max="8951" width="54.33203125" customWidth="1"/>
    <col min="8952" max="8952" width="39.77734375" customWidth="1"/>
    <col min="8953" max="8954" width="9.33203125" customWidth="1"/>
    <col min="8955" max="8955" width="15.88671875" customWidth="1"/>
    <col min="8956" max="8983" width="11.44140625" customWidth="1"/>
    <col min="9204" max="9204" width="1.33203125" customWidth="1"/>
    <col min="9205" max="9205" width="7.88671875" customWidth="1"/>
    <col min="9206" max="9206" width="8.33203125" customWidth="1"/>
    <col min="9207" max="9207" width="54.33203125" customWidth="1"/>
    <col min="9208" max="9208" width="39.77734375" customWidth="1"/>
    <col min="9209" max="9210" width="9.33203125" customWidth="1"/>
    <col min="9211" max="9211" width="15.88671875" customWidth="1"/>
    <col min="9212" max="9239" width="11.44140625" customWidth="1"/>
    <col min="9460" max="9460" width="1.33203125" customWidth="1"/>
    <col min="9461" max="9461" width="7.88671875" customWidth="1"/>
    <col min="9462" max="9462" width="8.33203125" customWidth="1"/>
    <col min="9463" max="9463" width="54.33203125" customWidth="1"/>
    <col min="9464" max="9464" width="39.77734375" customWidth="1"/>
    <col min="9465" max="9466" width="9.33203125" customWidth="1"/>
    <col min="9467" max="9467" width="15.88671875" customWidth="1"/>
    <col min="9468" max="9495" width="11.44140625" customWidth="1"/>
    <col min="9716" max="9716" width="1.33203125" customWidth="1"/>
    <col min="9717" max="9717" width="7.88671875" customWidth="1"/>
    <col min="9718" max="9718" width="8.33203125" customWidth="1"/>
    <col min="9719" max="9719" width="54.33203125" customWidth="1"/>
    <col min="9720" max="9720" width="39.77734375" customWidth="1"/>
    <col min="9721" max="9722" width="9.33203125" customWidth="1"/>
    <col min="9723" max="9723" width="15.88671875" customWidth="1"/>
    <col min="9724" max="9751" width="11.44140625" customWidth="1"/>
    <col min="9972" max="9972" width="1.33203125" customWidth="1"/>
    <col min="9973" max="9973" width="7.88671875" customWidth="1"/>
    <col min="9974" max="9974" width="8.33203125" customWidth="1"/>
    <col min="9975" max="9975" width="54.33203125" customWidth="1"/>
    <col min="9976" max="9976" width="39.77734375" customWidth="1"/>
    <col min="9977" max="9978" width="9.33203125" customWidth="1"/>
    <col min="9979" max="9979" width="15.88671875" customWidth="1"/>
    <col min="9980" max="10007" width="11.44140625" customWidth="1"/>
    <col min="10228" max="10228" width="1.33203125" customWidth="1"/>
    <col min="10229" max="10229" width="7.88671875" customWidth="1"/>
    <col min="10230" max="10230" width="8.33203125" customWidth="1"/>
    <col min="10231" max="10231" width="54.33203125" customWidth="1"/>
    <col min="10232" max="10232" width="39.77734375" customWidth="1"/>
    <col min="10233" max="10234" width="9.33203125" customWidth="1"/>
    <col min="10235" max="10235" width="15.88671875" customWidth="1"/>
    <col min="10236" max="10263" width="11.44140625" customWidth="1"/>
    <col min="10484" max="10484" width="1.33203125" customWidth="1"/>
    <col min="10485" max="10485" width="7.88671875" customWidth="1"/>
    <col min="10486" max="10486" width="8.33203125" customWidth="1"/>
    <col min="10487" max="10487" width="54.33203125" customWidth="1"/>
    <col min="10488" max="10488" width="39.77734375" customWidth="1"/>
    <col min="10489" max="10490" width="9.33203125" customWidth="1"/>
    <col min="10491" max="10491" width="15.88671875" customWidth="1"/>
    <col min="10492" max="10519" width="11.44140625" customWidth="1"/>
    <col min="10740" max="10740" width="1.33203125" customWidth="1"/>
    <col min="10741" max="10741" width="7.88671875" customWidth="1"/>
    <col min="10742" max="10742" width="8.33203125" customWidth="1"/>
    <col min="10743" max="10743" width="54.33203125" customWidth="1"/>
    <col min="10744" max="10744" width="39.77734375" customWidth="1"/>
    <col min="10745" max="10746" width="9.33203125" customWidth="1"/>
    <col min="10747" max="10747" width="15.88671875" customWidth="1"/>
    <col min="10748" max="10775" width="11.44140625" customWidth="1"/>
    <col min="10996" max="10996" width="1.33203125" customWidth="1"/>
    <col min="10997" max="10997" width="7.88671875" customWidth="1"/>
    <col min="10998" max="10998" width="8.33203125" customWidth="1"/>
    <col min="10999" max="10999" width="54.33203125" customWidth="1"/>
    <col min="11000" max="11000" width="39.77734375" customWidth="1"/>
    <col min="11001" max="11002" width="9.33203125" customWidth="1"/>
    <col min="11003" max="11003" width="15.88671875" customWidth="1"/>
    <col min="11004" max="11031" width="11.44140625" customWidth="1"/>
    <col min="11252" max="11252" width="1.33203125" customWidth="1"/>
    <col min="11253" max="11253" width="7.88671875" customWidth="1"/>
    <col min="11254" max="11254" width="8.33203125" customWidth="1"/>
    <col min="11255" max="11255" width="54.33203125" customWidth="1"/>
    <col min="11256" max="11256" width="39.77734375" customWidth="1"/>
    <col min="11257" max="11258" width="9.33203125" customWidth="1"/>
    <col min="11259" max="11259" width="15.88671875" customWidth="1"/>
    <col min="11260" max="11287" width="11.44140625" customWidth="1"/>
    <col min="11508" max="11508" width="1.33203125" customWidth="1"/>
    <col min="11509" max="11509" width="7.88671875" customWidth="1"/>
    <col min="11510" max="11510" width="8.33203125" customWidth="1"/>
    <col min="11511" max="11511" width="54.33203125" customWidth="1"/>
    <col min="11512" max="11512" width="39.77734375" customWidth="1"/>
    <col min="11513" max="11514" width="9.33203125" customWidth="1"/>
    <col min="11515" max="11515" width="15.88671875" customWidth="1"/>
    <col min="11516" max="11543" width="11.44140625" customWidth="1"/>
    <col min="11764" max="11764" width="1.33203125" customWidth="1"/>
    <col min="11765" max="11765" width="7.88671875" customWidth="1"/>
    <col min="11766" max="11766" width="8.33203125" customWidth="1"/>
    <col min="11767" max="11767" width="54.33203125" customWidth="1"/>
    <col min="11768" max="11768" width="39.77734375" customWidth="1"/>
    <col min="11769" max="11770" width="9.33203125" customWidth="1"/>
    <col min="11771" max="11771" width="15.88671875" customWidth="1"/>
    <col min="11772" max="11799" width="11.44140625" customWidth="1"/>
    <col min="12020" max="12020" width="1.33203125" customWidth="1"/>
    <col min="12021" max="12021" width="7.88671875" customWidth="1"/>
    <col min="12022" max="12022" width="8.33203125" customWidth="1"/>
    <col min="12023" max="12023" width="54.33203125" customWidth="1"/>
    <col min="12024" max="12024" width="39.77734375" customWidth="1"/>
    <col min="12025" max="12026" width="9.33203125" customWidth="1"/>
    <col min="12027" max="12027" width="15.88671875" customWidth="1"/>
    <col min="12028" max="12055" width="11.44140625" customWidth="1"/>
    <col min="12276" max="12276" width="1.33203125" customWidth="1"/>
    <col min="12277" max="12277" width="7.88671875" customWidth="1"/>
    <col min="12278" max="12278" width="8.33203125" customWidth="1"/>
    <col min="12279" max="12279" width="54.33203125" customWidth="1"/>
    <col min="12280" max="12280" width="39.77734375" customWidth="1"/>
    <col min="12281" max="12282" width="9.33203125" customWidth="1"/>
    <col min="12283" max="12283" width="15.88671875" customWidth="1"/>
    <col min="12284" max="12311" width="11.44140625" customWidth="1"/>
    <col min="12532" max="12532" width="1.33203125" customWidth="1"/>
    <col min="12533" max="12533" width="7.88671875" customWidth="1"/>
    <col min="12534" max="12534" width="8.33203125" customWidth="1"/>
    <col min="12535" max="12535" width="54.33203125" customWidth="1"/>
    <col min="12536" max="12536" width="39.77734375" customWidth="1"/>
    <col min="12537" max="12538" width="9.33203125" customWidth="1"/>
    <col min="12539" max="12539" width="15.88671875" customWidth="1"/>
    <col min="12540" max="12567" width="11.44140625" customWidth="1"/>
    <col min="12788" max="12788" width="1.33203125" customWidth="1"/>
    <col min="12789" max="12789" width="7.88671875" customWidth="1"/>
    <col min="12790" max="12790" width="8.33203125" customWidth="1"/>
    <col min="12791" max="12791" width="54.33203125" customWidth="1"/>
    <col min="12792" max="12792" width="39.77734375" customWidth="1"/>
    <col min="12793" max="12794" width="9.33203125" customWidth="1"/>
    <col min="12795" max="12795" width="15.88671875" customWidth="1"/>
    <col min="12796" max="12823" width="11.44140625" customWidth="1"/>
    <col min="13044" max="13044" width="1.33203125" customWidth="1"/>
    <col min="13045" max="13045" width="7.88671875" customWidth="1"/>
    <col min="13046" max="13046" width="8.33203125" customWidth="1"/>
    <col min="13047" max="13047" width="54.33203125" customWidth="1"/>
    <col min="13048" max="13048" width="39.77734375" customWidth="1"/>
    <col min="13049" max="13050" width="9.33203125" customWidth="1"/>
    <col min="13051" max="13051" width="15.88671875" customWidth="1"/>
    <col min="13052" max="13079" width="11.44140625" customWidth="1"/>
    <col min="13300" max="13300" width="1.33203125" customWidth="1"/>
    <col min="13301" max="13301" width="7.88671875" customWidth="1"/>
    <col min="13302" max="13302" width="8.33203125" customWidth="1"/>
    <col min="13303" max="13303" width="54.33203125" customWidth="1"/>
    <col min="13304" max="13304" width="39.77734375" customWidth="1"/>
    <col min="13305" max="13306" width="9.33203125" customWidth="1"/>
    <col min="13307" max="13307" width="15.88671875" customWidth="1"/>
    <col min="13308" max="13335" width="11.44140625" customWidth="1"/>
    <col min="13556" max="13556" width="1.33203125" customWidth="1"/>
    <col min="13557" max="13557" width="7.88671875" customWidth="1"/>
    <col min="13558" max="13558" width="8.33203125" customWidth="1"/>
    <col min="13559" max="13559" width="54.33203125" customWidth="1"/>
    <col min="13560" max="13560" width="39.77734375" customWidth="1"/>
    <col min="13561" max="13562" width="9.33203125" customWidth="1"/>
    <col min="13563" max="13563" width="15.88671875" customWidth="1"/>
    <col min="13564" max="13591" width="11.44140625" customWidth="1"/>
    <col min="13812" max="13812" width="1.33203125" customWidth="1"/>
    <col min="13813" max="13813" width="7.88671875" customWidth="1"/>
    <col min="13814" max="13814" width="8.33203125" customWidth="1"/>
    <col min="13815" max="13815" width="54.33203125" customWidth="1"/>
    <col min="13816" max="13816" width="39.77734375" customWidth="1"/>
    <col min="13817" max="13818" width="9.33203125" customWidth="1"/>
    <col min="13819" max="13819" width="15.88671875" customWidth="1"/>
    <col min="13820" max="13847" width="11.44140625" customWidth="1"/>
    <col min="14068" max="14068" width="1.33203125" customWidth="1"/>
    <col min="14069" max="14069" width="7.88671875" customWidth="1"/>
    <col min="14070" max="14070" width="8.33203125" customWidth="1"/>
    <col min="14071" max="14071" width="54.33203125" customWidth="1"/>
    <col min="14072" max="14072" width="39.77734375" customWidth="1"/>
    <col min="14073" max="14074" width="9.33203125" customWidth="1"/>
    <col min="14075" max="14075" width="15.88671875" customWidth="1"/>
    <col min="14076" max="14103" width="11.44140625" customWidth="1"/>
    <col min="14324" max="14324" width="1.33203125" customWidth="1"/>
    <col min="14325" max="14325" width="7.88671875" customWidth="1"/>
    <col min="14326" max="14326" width="8.33203125" customWidth="1"/>
    <col min="14327" max="14327" width="54.33203125" customWidth="1"/>
    <col min="14328" max="14328" width="39.77734375" customWidth="1"/>
    <col min="14329" max="14330" width="9.33203125" customWidth="1"/>
    <col min="14331" max="14331" width="15.88671875" customWidth="1"/>
    <col min="14332" max="14359" width="11.44140625" customWidth="1"/>
    <col min="14580" max="14580" width="1.33203125" customWidth="1"/>
    <col min="14581" max="14581" width="7.88671875" customWidth="1"/>
    <col min="14582" max="14582" width="8.33203125" customWidth="1"/>
    <col min="14583" max="14583" width="54.33203125" customWidth="1"/>
    <col min="14584" max="14584" width="39.77734375" customWidth="1"/>
    <col min="14585" max="14586" width="9.33203125" customWidth="1"/>
    <col min="14587" max="14587" width="15.88671875" customWidth="1"/>
    <col min="14588" max="14615" width="11.44140625" customWidth="1"/>
    <col min="14836" max="14836" width="1.33203125" customWidth="1"/>
    <col min="14837" max="14837" width="7.88671875" customWidth="1"/>
    <col min="14838" max="14838" width="8.33203125" customWidth="1"/>
    <col min="14839" max="14839" width="54.33203125" customWidth="1"/>
    <col min="14840" max="14840" width="39.77734375" customWidth="1"/>
    <col min="14841" max="14842" width="9.33203125" customWidth="1"/>
    <col min="14843" max="14843" width="15.88671875" customWidth="1"/>
    <col min="14844" max="14871" width="11.44140625" customWidth="1"/>
    <col min="15092" max="15092" width="1.33203125" customWidth="1"/>
    <col min="15093" max="15093" width="7.88671875" customWidth="1"/>
    <col min="15094" max="15094" width="8.33203125" customWidth="1"/>
    <col min="15095" max="15095" width="54.33203125" customWidth="1"/>
    <col min="15096" max="15096" width="39.77734375" customWidth="1"/>
    <col min="15097" max="15098" width="9.33203125" customWidth="1"/>
    <col min="15099" max="15099" width="15.88671875" customWidth="1"/>
    <col min="15100" max="15127" width="11.44140625" customWidth="1"/>
    <col min="15348" max="15348" width="1.33203125" customWidth="1"/>
    <col min="15349" max="15349" width="7.88671875" customWidth="1"/>
    <col min="15350" max="15350" width="8.33203125" customWidth="1"/>
    <col min="15351" max="15351" width="54.33203125" customWidth="1"/>
    <col min="15352" max="15352" width="39.77734375" customWidth="1"/>
    <col min="15353" max="15354" width="9.33203125" customWidth="1"/>
    <col min="15355" max="15355" width="15.88671875" customWidth="1"/>
    <col min="15356" max="15383" width="11.44140625" customWidth="1"/>
    <col min="15604" max="15604" width="1.33203125" customWidth="1"/>
    <col min="15605" max="15605" width="7.88671875" customWidth="1"/>
    <col min="15606" max="15606" width="8.33203125" customWidth="1"/>
    <col min="15607" max="15607" width="54.33203125" customWidth="1"/>
    <col min="15608" max="15608" width="39.77734375" customWidth="1"/>
    <col min="15609" max="15610" width="9.33203125" customWidth="1"/>
    <col min="15611" max="15611" width="15.88671875" customWidth="1"/>
    <col min="15612" max="15639" width="11.44140625" customWidth="1"/>
    <col min="15860" max="15860" width="1.33203125" customWidth="1"/>
    <col min="15861" max="15861" width="7.88671875" customWidth="1"/>
    <col min="15862" max="15862" width="8.33203125" customWidth="1"/>
    <col min="15863" max="15863" width="54.33203125" customWidth="1"/>
    <col min="15864" max="15864" width="39.77734375" customWidth="1"/>
    <col min="15865" max="15866" width="9.33203125" customWidth="1"/>
    <col min="15867" max="15867" width="15.88671875" customWidth="1"/>
    <col min="15868" max="15895" width="11.44140625" customWidth="1"/>
    <col min="16116" max="16116" width="1.33203125" customWidth="1"/>
    <col min="16117" max="16117" width="7.88671875" customWidth="1"/>
    <col min="16118" max="16118" width="8.33203125" customWidth="1"/>
    <col min="16119" max="16119" width="54.33203125" customWidth="1"/>
    <col min="16120" max="16120" width="39.77734375" customWidth="1"/>
    <col min="16121" max="16122" width="9.33203125" customWidth="1"/>
    <col min="16123" max="16123" width="15.88671875" customWidth="1"/>
    <col min="16124" max="16151" width="11.44140625" customWidth="1"/>
  </cols>
  <sheetData>
    <row r="1" spans="1:42" ht="18.75" thickBot="1" x14ac:dyDescent="0.25">
      <c r="A1" s="135"/>
      <c r="B1" s="178"/>
      <c r="C1" s="179" t="s">
        <v>337</v>
      </c>
      <c r="D1" s="180"/>
      <c r="E1" s="181"/>
      <c r="F1" s="182"/>
      <c r="G1" s="182"/>
      <c r="H1" s="183"/>
      <c r="I1" s="935"/>
      <c r="J1" s="936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42" ht="32.25" thickBot="1" x14ac:dyDescent="0.25">
      <c r="A2" s="187"/>
      <c r="B2" s="188"/>
      <c r="C2" s="275" t="s">
        <v>112</v>
      </c>
      <c r="D2" s="189" t="s">
        <v>139</v>
      </c>
      <c r="E2" s="804" t="s">
        <v>113</v>
      </c>
      <c r="F2" s="189" t="s">
        <v>140</v>
      </c>
      <c r="G2" s="189" t="s">
        <v>187</v>
      </c>
      <c r="H2" s="211" t="str">
        <f>'TITLE PAGE'!D14</f>
        <v>2016-17</v>
      </c>
      <c r="I2" s="277" t="str">
        <f>'WRZ summary'!E3</f>
        <v>For info 2017-18</v>
      </c>
      <c r="J2" s="277" t="str">
        <f>'WRZ summary'!F3</f>
        <v>For info 2018-19</v>
      </c>
      <c r="K2" s="277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M2" s="651"/>
      <c r="AN2" s="651"/>
      <c r="AO2" s="651"/>
      <c r="AP2" s="651"/>
    </row>
    <row r="3" spans="1:42" x14ac:dyDescent="0.2">
      <c r="A3" s="152"/>
      <c r="B3" s="956" t="s">
        <v>338</v>
      </c>
      <c r="C3" s="816" t="s">
        <v>339</v>
      </c>
      <c r="D3" s="817" t="s">
        <v>340</v>
      </c>
      <c r="E3" s="817" t="s">
        <v>341</v>
      </c>
      <c r="F3" s="819" t="s">
        <v>75</v>
      </c>
      <c r="G3" s="819">
        <v>2</v>
      </c>
      <c r="H3" s="688">
        <f>'3. BL Demand'!H3+'3. BL Demand'!H4+'3. BL Demand'!H5+'3. BL Demand'!H6+'3. BL Demand'!H30+'3. BL Demand'!H31+'3. BL Demand'!H36+'3. BL Demand'!H37</f>
        <v>22.685508924630341</v>
      </c>
      <c r="I3" s="324">
        <f>'3. BL Demand'!I3+'3. BL Demand'!I4+'3. BL Demand'!I5+'3. BL Demand'!I6+'3. BL Demand'!I30+'3. BL Demand'!I31+'3. BL Demand'!I36+'3. BL Demand'!I37</f>
        <v>22.686898599933329</v>
      </c>
      <c r="J3" s="324">
        <f>'3. BL Demand'!J3+'3. BL Demand'!J4+'3. BL Demand'!J5+'3. BL Demand'!J6+'3. BL Demand'!J30+'3. BL Demand'!J31+'3. BL Demand'!J36+'3. BL Demand'!J37</f>
        <v>22.67830354407079</v>
      </c>
      <c r="K3" s="324">
        <f>'3. BL Demand'!K3+'3. BL Demand'!K4+'3. BL Demand'!K5+'3. BL Demand'!K6+'3. BL Demand'!K30+'3. BL Demand'!K31+'3. BL Demand'!K36+'3. BL Demand'!K37</f>
        <v>22.568752545386683</v>
      </c>
      <c r="L3" s="861">
        <f>'3. BL Demand'!L3+'3. BL Demand'!L4+'3. BL Demand'!L5+'3. BL Demand'!L6+'3. BL Demand'!L30+'3. BL Demand'!L31+'3. BL Demand'!L36+'3. BL Demand'!L37</f>
        <v>22.56019295811555</v>
      </c>
      <c r="M3" s="820">
        <f>'3. BL Demand'!M3+'3. BL Demand'!M4+'3. BL Demand'!M5+'3. BL Demand'!M6+'3. BL Demand'!M30+'3. BL Demand'!M31+'3. BL Demand'!M36+'3. BL Demand'!M37</f>
        <v>22.594007464613586</v>
      </c>
      <c r="N3" s="820">
        <f>'3. BL Demand'!N3+'3. BL Demand'!N4+'3. BL Demand'!N5+'3. BL Demand'!N6+'3. BL Demand'!N30+'3. BL Demand'!N31+'3. BL Demand'!N36+'3. BL Demand'!N37</f>
        <v>22.627184169835502</v>
      </c>
      <c r="O3" s="820">
        <f>'3. BL Demand'!O3+'3. BL Demand'!O4+'3. BL Demand'!O5+'3. BL Demand'!O6+'3. BL Demand'!O30+'3. BL Demand'!O31+'3. BL Demand'!O36+'3. BL Demand'!O37</f>
        <v>22.658658512321647</v>
      </c>
      <c r="P3" s="820">
        <f>'3. BL Demand'!P3+'3. BL Demand'!P4+'3. BL Demand'!P5+'3. BL Demand'!P6+'3. BL Demand'!P30+'3. BL Demand'!P31+'3. BL Demand'!P36+'3. BL Demand'!P37</f>
        <v>22.674382557571256</v>
      </c>
      <c r="Q3" s="820">
        <f>'3. BL Demand'!Q3+'3. BL Demand'!Q4+'3. BL Demand'!Q5+'3. BL Demand'!Q6+'3. BL Demand'!Q30+'3. BL Demand'!Q31+'3. BL Demand'!Q36+'3. BL Demand'!Q37</f>
        <v>22.715275896093438</v>
      </c>
      <c r="R3" s="820">
        <f>'3. BL Demand'!R3+'3. BL Demand'!R4+'3. BL Demand'!R5+'3. BL Demand'!R6+'3. BL Demand'!R30+'3. BL Demand'!R31+'3. BL Demand'!R36+'3. BL Demand'!R37</f>
        <v>22.737341949748465</v>
      </c>
      <c r="S3" s="820">
        <f>'3. BL Demand'!S3+'3. BL Demand'!S4+'3. BL Demand'!S5+'3. BL Demand'!S6+'3. BL Demand'!S30+'3. BL Demand'!S31+'3. BL Demand'!S36+'3. BL Demand'!S37</f>
        <v>22.761138726986914</v>
      </c>
      <c r="T3" s="820">
        <f>'3. BL Demand'!T3+'3. BL Demand'!T4+'3. BL Demand'!T5+'3. BL Demand'!T6+'3. BL Demand'!T30+'3. BL Demand'!T31+'3. BL Demand'!T36+'3. BL Demand'!T37</f>
        <v>22.777572363788103</v>
      </c>
      <c r="U3" s="820">
        <f>'3. BL Demand'!U3+'3. BL Demand'!U4+'3. BL Demand'!U5+'3. BL Demand'!U6+'3. BL Demand'!U30+'3. BL Demand'!U31+'3. BL Demand'!U36+'3. BL Demand'!U37</f>
        <v>22.815968920323122</v>
      </c>
      <c r="V3" s="820">
        <f>'3. BL Demand'!V3+'3. BL Demand'!V4+'3. BL Demand'!V5+'3. BL Demand'!V6+'3. BL Demand'!V30+'3. BL Demand'!V31+'3. BL Demand'!V36+'3. BL Demand'!V37</f>
        <v>22.804831962731988</v>
      </c>
      <c r="W3" s="820">
        <f>'3. BL Demand'!W3+'3. BL Demand'!W4+'3. BL Demand'!W5+'3. BL Demand'!W6+'3. BL Demand'!W30+'3. BL Demand'!W31+'3. BL Demand'!W36+'3. BL Demand'!W37</f>
        <v>22.808942519805655</v>
      </c>
      <c r="X3" s="820">
        <f>'3. BL Demand'!X3+'3. BL Demand'!X4+'3. BL Demand'!X5+'3. BL Demand'!X6+'3. BL Demand'!X30+'3. BL Demand'!X31+'3. BL Demand'!X36+'3. BL Demand'!X37</f>
        <v>22.793470158317234</v>
      </c>
      <c r="Y3" s="820">
        <f>'3. BL Demand'!Y3+'3. BL Demand'!Y4+'3. BL Demand'!Y5+'3. BL Demand'!Y6+'3. BL Demand'!Y30+'3. BL Demand'!Y31+'3. BL Demand'!Y36+'3. BL Demand'!Y37</f>
        <v>22.811500443448047</v>
      </c>
      <c r="Z3" s="820">
        <f>'3. BL Demand'!Z3+'3. BL Demand'!Z4+'3. BL Demand'!Z5+'3. BL Demand'!Z6+'3. BL Demand'!Z30+'3. BL Demand'!Z31+'3. BL Demand'!Z36+'3. BL Demand'!Z37</f>
        <v>22.810028547163981</v>
      </c>
      <c r="AA3" s="820">
        <f>'3. BL Demand'!AA3+'3. BL Demand'!AA4+'3. BL Demand'!AA5+'3. BL Demand'!AA6+'3. BL Demand'!AA30+'3. BL Demand'!AA31+'3. BL Demand'!AA36+'3. BL Demand'!AA37</f>
        <v>22.819505904543306</v>
      </c>
      <c r="AB3" s="820">
        <f>'3. BL Demand'!AB3+'3. BL Demand'!AB4+'3. BL Demand'!AB5+'3. BL Demand'!AB6+'3. BL Demand'!AB30+'3. BL Demand'!AB31+'3. BL Demand'!AB36+'3. BL Demand'!AB37</f>
        <v>22.822746022680022</v>
      </c>
      <c r="AC3" s="820">
        <f>'3. BL Demand'!AC3+'3. BL Demand'!AC4+'3. BL Demand'!AC5+'3. BL Demand'!AC6+'3. BL Demand'!AC30+'3. BL Demand'!AC31+'3. BL Demand'!AC36+'3. BL Demand'!AC37</f>
        <v>22.848752590273733</v>
      </c>
      <c r="AD3" s="820">
        <f>'3. BL Demand'!AD3+'3. BL Demand'!AD4+'3. BL Demand'!AD5+'3. BL Demand'!AD6+'3. BL Demand'!AD30+'3. BL Demand'!AD31+'3. BL Demand'!AD36+'3. BL Demand'!AD37</f>
        <v>22.861221370164898</v>
      </c>
      <c r="AE3" s="820">
        <f>'3. BL Demand'!AE3+'3. BL Demand'!AE4+'3. BL Demand'!AE5+'3. BL Demand'!AE6+'3. BL Demand'!AE30+'3. BL Demand'!AE31+'3. BL Demand'!AE36+'3. BL Demand'!AE37</f>
        <v>22.874730429491581</v>
      </c>
      <c r="AF3" s="820">
        <f>'3. BL Demand'!AF3+'3. BL Demand'!AF4+'3. BL Demand'!AF5+'3. BL Demand'!AF6+'3. BL Demand'!AF30+'3. BL Demand'!AF31+'3. BL Demand'!AF36+'3. BL Demand'!AF37</f>
        <v>22.875312580702666</v>
      </c>
      <c r="AG3" s="820">
        <f>'3. BL Demand'!AG3+'3. BL Demand'!AG4+'3. BL Demand'!AG5+'3. BL Demand'!AG6+'3. BL Demand'!AG30+'3. BL Demand'!AG31+'3. BL Demand'!AG36+'3. BL Demand'!AG37</f>
        <v>22.903802839061896</v>
      </c>
      <c r="AH3" s="820">
        <f>'3. BL Demand'!AH3+'3. BL Demand'!AH4+'3. BL Demand'!AH5+'3. BL Demand'!AH6+'3. BL Demand'!AH30+'3. BL Demand'!AH31+'3. BL Demand'!AH36+'3. BL Demand'!AH37</f>
        <v>22.918863674292105</v>
      </c>
      <c r="AI3" s="820">
        <f>'3. BL Demand'!AI3+'3. BL Demand'!AI4+'3. BL Demand'!AI5+'3. BL Demand'!AI6+'3. BL Demand'!AI30+'3. BL Demand'!AI31+'3. BL Demand'!AI36+'3. BL Demand'!AI37</f>
        <v>22.933978072890792</v>
      </c>
      <c r="AJ3" s="821">
        <f>'3. BL Demand'!AJ3+'3. BL Demand'!AJ4+'3. BL Demand'!AJ5+'3. BL Demand'!AJ6+'3. BL Demand'!AJ30+'3. BL Demand'!AJ31+'3. BL Demand'!AJ36+'3. BL Demand'!AJ37</f>
        <v>22.936085048553011</v>
      </c>
      <c r="AM3" s="654"/>
      <c r="AN3" s="714"/>
      <c r="AO3" s="715"/>
      <c r="AP3" s="652"/>
    </row>
    <row r="4" spans="1:42" x14ac:dyDescent="0.2">
      <c r="A4" s="152"/>
      <c r="B4" s="957"/>
      <c r="C4" s="667" t="s">
        <v>342</v>
      </c>
      <c r="D4" s="808" t="s">
        <v>343</v>
      </c>
      <c r="E4" s="862" t="s">
        <v>344</v>
      </c>
      <c r="F4" s="669" t="s">
        <v>75</v>
      </c>
      <c r="G4" s="669">
        <v>2</v>
      </c>
      <c r="H4" s="655">
        <f>('2. BL Supply'!H17+'2. BL Supply'!H18)-('2. BL Supply'!H24+'2. BL Supply'!H25)</f>
        <v>22.839999046325669</v>
      </c>
      <c r="I4" s="323">
        <f>('2. BL Supply'!I17+'2. BL Supply'!I18)-('2. BL Supply'!I24+'2. BL Supply'!I25)</f>
        <v>22.839999046325669</v>
      </c>
      <c r="J4" s="323">
        <f>('2. BL Supply'!J17+'2. BL Supply'!J18)-('2. BL Supply'!J24+'2. BL Supply'!J25)</f>
        <v>22.839999046325669</v>
      </c>
      <c r="K4" s="323">
        <f>('2. BL Supply'!K17+'2. BL Supply'!K18)-('2. BL Supply'!K24+'2. BL Supply'!K25)</f>
        <v>22.839999046325669</v>
      </c>
      <c r="L4" s="458">
        <f>('2. BL Supply'!L17+'2. BL Supply'!L18)-('2. BL Supply'!L24+'2. BL Supply'!L25)</f>
        <v>22.839999046325669</v>
      </c>
      <c r="M4" s="458">
        <f>('2. BL Supply'!M17+'2. BL Supply'!M18)-('2. BL Supply'!M24+'2. BL Supply'!M25)</f>
        <v>22.839999046325669</v>
      </c>
      <c r="N4" s="458">
        <f>('2. BL Supply'!N17+'2. BL Supply'!N18)-('2. BL Supply'!N24+'2. BL Supply'!N25)</f>
        <v>22.839999046325669</v>
      </c>
      <c r="O4" s="458">
        <f>('2. BL Supply'!O17+'2. BL Supply'!O18)-('2. BL Supply'!O24+'2. BL Supply'!O25)</f>
        <v>22.839999046325669</v>
      </c>
      <c r="P4" s="458">
        <f>('2. BL Supply'!P17+'2. BL Supply'!P18)-('2. BL Supply'!P24+'2. BL Supply'!P25)</f>
        <v>22.839999046325669</v>
      </c>
      <c r="Q4" s="458">
        <f>('2. BL Supply'!Q17+'2. BL Supply'!Q18)-('2. BL Supply'!Q24+'2. BL Supply'!Q25)</f>
        <v>22.839999046325669</v>
      </c>
      <c r="R4" s="458">
        <f>('2. BL Supply'!R17+'2. BL Supply'!R18)-('2. BL Supply'!R24+'2. BL Supply'!R25)</f>
        <v>22.839999046325669</v>
      </c>
      <c r="S4" s="458">
        <f>('2. BL Supply'!S17+'2. BL Supply'!S18)-('2. BL Supply'!S24+'2. BL Supply'!S25)</f>
        <v>22.839999046325669</v>
      </c>
      <c r="T4" s="458">
        <f>('2. BL Supply'!T17+'2. BL Supply'!T18)-('2. BL Supply'!T24+'2. BL Supply'!T25)</f>
        <v>22.839999046325669</v>
      </c>
      <c r="U4" s="458">
        <f>('2. BL Supply'!U17+'2. BL Supply'!U18)-('2. BL Supply'!U24+'2. BL Supply'!U25)</f>
        <v>22.839999046325669</v>
      </c>
      <c r="V4" s="458">
        <f>('2. BL Supply'!V17+'2. BL Supply'!V18)-('2. BL Supply'!V24+'2. BL Supply'!V25)</f>
        <v>22.839999046325669</v>
      </c>
      <c r="W4" s="458">
        <f>('2. BL Supply'!W17+'2. BL Supply'!W18)-('2. BL Supply'!W24+'2. BL Supply'!W25)</f>
        <v>22.839999046325669</v>
      </c>
      <c r="X4" s="458">
        <f>('2. BL Supply'!X17+'2. BL Supply'!X18)-('2. BL Supply'!X24+'2. BL Supply'!X25)</f>
        <v>22.839999046325669</v>
      </c>
      <c r="Y4" s="458">
        <f>('2. BL Supply'!Y17+'2. BL Supply'!Y18)-('2. BL Supply'!Y24+'2. BL Supply'!Y25)</f>
        <v>22.839999046325669</v>
      </c>
      <c r="Z4" s="458">
        <f>('2. BL Supply'!Z17+'2. BL Supply'!Z18)-('2. BL Supply'!Z24+'2. BL Supply'!Z25)</f>
        <v>22.839999046325669</v>
      </c>
      <c r="AA4" s="458">
        <f>('2. BL Supply'!AA17+'2. BL Supply'!AA18)-('2. BL Supply'!AA24+'2. BL Supply'!AA25)</f>
        <v>22.839999046325669</v>
      </c>
      <c r="AB4" s="458">
        <f>('2. BL Supply'!AB17+'2. BL Supply'!AB18)-('2. BL Supply'!AB24+'2. BL Supply'!AB25)</f>
        <v>22.839999046325669</v>
      </c>
      <c r="AC4" s="458">
        <f>('2. BL Supply'!AC17+'2. BL Supply'!AC18)-('2. BL Supply'!AC24+'2. BL Supply'!AC25)</f>
        <v>22.839999046325669</v>
      </c>
      <c r="AD4" s="458">
        <f>('2. BL Supply'!AD17+'2. BL Supply'!AD18)-('2. BL Supply'!AD24+'2. BL Supply'!AD25)</f>
        <v>22.839999046325669</v>
      </c>
      <c r="AE4" s="458">
        <f>('2. BL Supply'!AE17+'2. BL Supply'!AE18)-('2. BL Supply'!AE24+'2. BL Supply'!AE25)</f>
        <v>22.839999046325669</v>
      </c>
      <c r="AF4" s="458">
        <f>('2. BL Supply'!AF17+'2. BL Supply'!AF18)-('2. BL Supply'!AF24+'2. BL Supply'!AF25)</f>
        <v>22.839999046325669</v>
      </c>
      <c r="AG4" s="458">
        <f>('2. BL Supply'!AG17+'2. BL Supply'!AG18)-('2. BL Supply'!AG24+'2. BL Supply'!AG25)</f>
        <v>22.839999046325669</v>
      </c>
      <c r="AH4" s="458">
        <f>('2. BL Supply'!AH17+'2. BL Supply'!AH18)-('2. BL Supply'!AH24+'2. BL Supply'!AH25)</f>
        <v>22.839999046325669</v>
      </c>
      <c r="AI4" s="458">
        <f>('2. BL Supply'!AI17+'2. BL Supply'!AI18)-('2. BL Supply'!AI24+'2. BL Supply'!AI25)</f>
        <v>22.839999046325669</v>
      </c>
      <c r="AJ4" s="670">
        <f>('2. BL Supply'!AJ17+'2. BL Supply'!AJ18)-('2. BL Supply'!AJ24+'2. BL Supply'!AJ25)</f>
        <v>22.839999046325669</v>
      </c>
    </row>
    <row r="5" spans="1:42" x14ac:dyDescent="0.2">
      <c r="A5" s="152"/>
      <c r="B5" s="957"/>
      <c r="C5" s="667" t="s">
        <v>73</v>
      </c>
      <c r="D5" s="808" t="s">
        <v>345</v>
      </c>
      <c r="E5" s="862" t="s">
        <v>346</v>
      </c>
      <c r="F5" s="669" t="s">
        <v>75</v>
      </c>
      <c r="G5" s="669">
        <v>2</v>
      </c>
      <c r="H5" s="655">
        <f>H4+('2. BL Supply'!H4+'2. BL Supply'!H7)-('2. BL Supply'!H10+'2. BL Supply'!H14)</f>
        <v>24.239999046325668</v>
      </c>
      <c r="I5" s="323">
        <f>I4+('2. BL Supply'!I4+'2. BL Supply'!I7)-('2. BL Supply'!I10+'2. BL Supply'!I14)</f>
        <v>24.239999046325668</v>
      </c>
      <c r="J5" s="323">
        <f>J4+('2. BL Supply'!J4+'2. BL Supply'!J7)-('2. BL Supply'!J10+'2. BL Supply'!J14)</f>
        <v>24.239999046325668</v>
      </c>
      <c r="K5" s="323">
        <f>K4+('2. BL Supply'!K4+'2. BL Supply'!K7)-('2. BL Supply'!K10+'2. BL Supply'!K14)</f>
        <v>24.239999046325668</v>
      </c>
      <c r="L5" s="458">
        <f>L4+('2. BL Supply'!L4+'2. BL Supply'!L7)-('2. BL Supply'!L10+'2. BL Supply'!L14)</f>
        <v>24.239999046325668</v>
      </c>
      <c r="M5" s="458">
        <f>M4+('2. BL Supply'!M4+'2. BL Supply'!M7)-('2. BL Supply'!M10+'2. BL Supply'!M14)</f>
        <v>24.239999046325668</v>
      </c>
      <c r="N5" s="458">
        <f>N4+('2. BL Supply'!N4+'2. BL Supply'!N7)-('2. BL Supply'!N10+'2. BL Supply'!N14)</f>
        <v>24.239999046325668</v>
      </c>
      <c r="O5" s="458">
        <f>O4+('2. BL Supply'!O4+'2. BL Supply'!O7)-('2. BL Supply'!O10+'2. BL Supply'!O14)</f>
        <v>24.239999046325668</v>
      </c>
      <c r="P5" s="458">
        <f>P4+('2. BL Supply'!P4+'2. BL Supply'!P7)-('2. BL Supply'!P10+'2. BL Supply'!P14)</f>
        <v>24.239999046325668</v>
      </c>
      <c r="Q5" s="458">
        <f>Q4+('2. BL Supply'!Q4+'2. BL Supply'!Q7)-('2. BL Supply'!Q10+'2. BL Supply'!Q14)</f>
        <v>24.239999046325668</v>
      </c>
      <c r="R5" s="458">
        <f>R4+('2. BL Supply'!R4+'2. BL Supply'!R7)-('2. BL Supply'!R10+'2. BL Supply'!R14)</f>
        <v>24.239999046325668</v>
      </c>
      <c r="S5" s="458">
        <f>S4+('2. BL Supply'!S4+'2. BL Supply'!S7)-('2. BL Supply'!S10+'2. BL Supply'!S14)</f>
        <v>24.239999046325668</v>
      </c>
      <c r="T5" s="458">
        <f>T4+('2. BL Supply'!T4+'2. BL Supply'!T7)-('2. BL Supply'!T10+'2. BL Supply'!T14)</f>
        <v>24.239999046325668</v>
      </c>
      <c r="U5" s="458">
        <f>U4+('2. BL Supply'!U4+'2. BL Supply'!U7)-('2. BL Supply'!U10+'2. BL Supply'!U14)</f>
        <v>24.239999046325668</v>
      </c>
      <c r="V5" s="458">
        <f>V4+('2. BL Supply'!V4+'2. BL Supply'!V7)-('2. BL Supply'!V10+'2. BL Supply'!V14)</f>
        <v>24.239999046325668</v>
      </c>
      <c r="W5" s="458">
        <f>W4+('2. BL Supply'!W4+'2. BL Supply'!W7)-('2. BL Supply'!W10+'2. BL Supply'!W14)</f>
        <v>24.239999046325668</v>
      </c>
      <c r="X5" s="458">
        <f>X4+('2. BL Supply'!X4+'2. BL Supply'!X7)-('2. BL Supply'!X10+'2. BL Supply'!X14)</f>
        <v>24.239999046325668</v>
      </c>
      <c r="Y5" s="458">
        <f>Y4+('2. BL Supply'!Y4+'2. BL Supply'!Y7)-('2. BL Supply'!Y10+'2. BL Supply'!Y14)</f>
        <v>24.239999046325668</v>
      </c>
      <c r="Z5" s="458">
        <f>Z4+('2. BL Supply'!Z4+'2. BL Supply'!Z7)-('2. BL Supply'!Z10+'2. BL Supply'!Z14)</f>
        <v>24.239999046325668</v>
      </c>
      <c r="AA5" s="458">
        <f>AA4+('2. BL Supply'!AA4+'2. BL Supply'!AA7)-('2. BL Supply'!AA10+'2. BL Supply'!AA14)</f>
        <v>24.239999046325668</v>
      </c>
      <c r="AB5" s="458">
        <f>AB4+('2. BL Supply'!AB4+'2. BL Supply'!AB7)-('2. BL Supply'!AB10+'2. BL Supply'!AB14)</f>
        <v>24.239999046325668</v>
      </c>
      <c r="AC5" s="458">
        <f>AC4+('2. BL Supply'!AC4+'2. BL Supply'!AC7)-('2. BL Supply'!AC10+'2. BL Supply'!AC14)</f>
        <v>24.239999046325668</v>
      </c>
      <c r="AD5" s="458">
        <f>AD4+('2. BL Supply'!AD4+'2. BL Supply'!AD7)-('2. BL Supply'!AD10+'2. BL Supply'!AD14)</f>
        <v>24.239999046325668</v>
      </c>
      <c r="AE5" s="458">
        <f>AE4+('2. BL Supply'!AE4+'2. BL Supply'!AE7)-('2. BL Supply'!AE10+'2. BL Supply'!AE14)</f>
        <v>24.239999046325668</v>
      </c>
      <c r="AF5" s="458">
        <f>AF4+('2. BL Supply'!AF4+'2. BL Supply'!AF7)-('2. BL Supply'!AF10+'2. BL Supply'!AF14)</f>
        <v>24.239999046325668</v>
      </c>
      <c r="AG5" s="458">
        <f>AG4+('2. BL Supply'!AG4+'2. BL Supply'!AG7)-('2. BL Supply'!AG10+'2. BL Supply'!AG14)</f>
        <v>24.239999046325668</v>
      </c>
      <c r="AH5" s="458">
        <f>AH4+('2. BL Supply'!AH4+'2. BL Supply'!AH7)-('2. BL Supply'!AH10+'2. BL Supply'!AH14)</f>
        <v>24.239999046325668</v>
      </c>
      <c r="AI5" s="458">
        <f>AI4+('2. BL Supply'!AI4+'2. BL Supply'!AI7)-('2. BL Supply'!AI10+'2. BL Supply'!AI14)</f>
        <v>24.239999046325668</v>
      </c>
      <c r="AJ5" s="670">
        <f>AJ4+('2. BL Supply'!AJ4+'2. BL Supply'!AJ7)-('2. BL Supply'!AJ10+'2. BL Supply'!AJ14)</f>
        <v>24.239999046325668</v>
      </c>
    </row>
    <row r="6" spans="1:42" x14ac:dyDescent="0.2">
      <c r="A6" s="152"/>
      <c r="B6" s="957"/>
      <c r="C6" s="765" t="s">
        <v>347</v>
      </c>
      <c r="D6" s="822" t="s">
        <v>348</v>
      </c>
      <c r="E6" s="863" t="s">
        <v>124</v>
      </c>
      <c r="F6" s="662" t="s">
        <v>75</v>
      </c>
      <c r="G6" s="662">
        <v>2</v>
      </c>
      <c r="H6" s="655">
        <v>0</v>
      </c>
      <c r="I6" s="323">
        <v>0</v>
      </c>
      <c r="J6" s="323">
        <v>0</v>
      </c>
      <c r="K6" s="323">
        <v>0</v>
      </c>
      <c r="L6" s="454">
        <v>0</v>
      </c>
      <c r="M6" s="454">
        <v>0</v>
      </c>
      <c r="N6" s="454">
        <v>0</v>
      </c>
      <c r="O6" s="454">
        <v>0</v>
      </c>
      <c r="P6" s="454">
        <v>0</v>
      </c>
      <c r="Q6" s="454">
        <v>0</v>
      </c>
      <c r="R6" s="454">
        <v>0</v>
      </c>
      <c r="S6" s="454">
        <v>0</v>
      </c>
      <c r="T6" s="454">
        <v>0</v>
      </c>
      <c r="U6" s="454">
        <v>0</v>
      </c>
      <c r="V6" s="454">
        <v>0</v>
      </c>
      <c r="W6" s="454">
        <v>0</v>
      </c>
      <c r="X6" s="454">
        <v>0</v>
      </c>
      <c r="Y6" s="454">
        <v>0</v>
      </c>
      <c r="Z6" s="454">
        <v>0</v>
      </c>
      <c r="AA6" s="454">
        <v>0</v>
      </c>
      <c r="AB6" s="454">
        <v>0</v>
      </c>
      <c r="AC6" s="454">
        <v>0</v>
      </c>
      <c r="AD6" s="454">
        <v>0</v>
      </c>
      <c r="AE6" s="454">
        <v>0</v>
      </c>
      <c r="AF6" s="454">
        <v>0</v>
      </c>
      <c r="AG6" s="454">
        <v>0</v>
      </c>
      <c r="AH6" s="454">
        <v>0</v>
      </c>
      <c r="AI6" s="454">
        <v>0</v>
      </c>
      <c r="AJ6" s="462">
        <v>0</v>
      </c>
      <c r="AK6" s="656"/>
      <c r="AL6" s="657"/>
      <c r="AM6" s="650"/>
      <c r="AN6" s="650"/>
      <c r="AO6" s="657"/>
      <c r="AP6" s="658"/>
    </row>
    <row r="7" spans="1:42" x14ac:dyDescent="0.2">
      <c r="A7" s="152"/>
      <c r="B7" s="957"/>
      <c r="C7" s="765" t="s">
        <v>349</v>
      </c>
      <c r="D7" s="822" t="s">
        <v>350</v>
      </c>
      <c r="E7" s="863" t="s">
        <v>124</v>
      </c>
      <c r="F7" s="662" t="s">
        <v>75</v>
      </c>
      <c r="G7" s="662">
        <v>2</v>
      </c>
      <c r="H7" s="655">
        <v>1.260512657769348</v>
      </c>
      <c r="I7" s="323">
        <v>1.2408555514442401</v>
      </c>
      <c r="J7" s="323">
        <v>1.245493127651575</v>
      </c>
      <c r="K7" s="323">
        <v>1.180934609140863</v>
      </c>
      <c r="L7" s="454">
        <v>1.146095221156384</v>
      </c>
      <c r="M7" s="454">
        <v>1.1091430738846539</v>
      </c>
      <c r="N7" s="454">
        <v>1.1150059628780979</v>
      </c>
      <c r="O7" s="454">
        <v>1.0950259529046571</v>
      </c>
      <c r="P7" s="454">
        <v>1.0468006169807269</v>
      </c>
      <c r="Q7" s="454">
        <v>0.75678022728865002</v>
      </c>
      <c r="R7" s="454">
        <v>0.74642787550686895</v>
      </c>
      <c r="S7" s="454">
        <v>0.74293326764389001</v>
      </c>
      <c r="T7" s="454">
        <v>0.73343848165637004</v>
      </c>
      <c r="U7" s="454">
        <v>0.74966481589642897</v>
      </c>
      <c r="V7" s="454">
        <v>0.76306930783545601</v>
      </c>
      <c r="W7" s="454">
        <v>0.75529300520048404</v>
      </c>
      <c r="X7" s="454">
        <v>0.774361075391368</v>
      </c>
      <c r="Y7" s="454">
        <v>0.75396903748601396</v>
      </c>
      <c r="Z7" s="454">
        <v>0.76188981424479496</v>
      </c>
      <c r="AA7" s="454">
        <v>0.81399114994986599</v>
      </c>
      <c r="AB7" s="454">
        <v>0.847699198189791</v>
      </c>
      <c r="AC7" s="454">
        <v>0.83027398770439298</v>
      </c>
      <c r="AD7" s="454">
        <v>0.86901127185909499</v>
      </c>
      <c r="AE7" s="454">
        <v>0.88028078041297497</v>
      </c>
      <c r="AF7" s="454">
        <v>1.05451299072014</v>
      </c>
      <c r="AG7" s="454">
        <v>1.0837481567398179</v>
      </c>
      <c r="AH7" s="454">
        <v>1.1023459302307881</v>
      </c>
      <c r="AI7" s="454">
        <v>1.1132432083850361</v>
      </c>
      <c r="AJ7" s="462">
        <v>1.1484100518982261</v>
      </c>
      <c r="AM7" s="650"/>
      <c r="AN7" s="650"/>
      <c r="AP7" s="658"/>
    </row>
    <row r="8" spans="1:42" x14ac:dyDescent="0.2">
      <c r="A8" s="152"/>
      <c r="B8" s="957"/>
      <c r="C8" s="667" t="s">
        <v>96</v>
      </c>
      <c r="D8" s="808" t="s">
        <v>351</v>
      </c>
      <c r="E8" s="862" t="s">
        <v>352</v>
      </c>
      <c r="F8" s="669" t="s">
        <v>75</v>
      </c>
      <c r="G8" s="669">
        <v>2</v>
      </c>
      <c r="H8" s="655">
        <f>H7</f>
        <v>1.260512657769348</v>
      </c>
      <c r="I8" s="323">
        <f>I7</f>
        <v>1.2408555514442401</v>
      </c>
      <c r="J8" s="323">
        <f>J7</f>
        <v>1.245493127651575</v>
      </c>
      <c r="K8" s="323">
        <f>K7</f>
        <v>1.180934609140863</v>
      </c>
      <c r="L8" s="458">
        <f>L7</f>
        <v>1.146095221156384</v>
      </c>
      <c r="M8" s="458">
        <f t="shared" ref="M8:AI8" si="0">M7</f>
        <v>1.1091430738846539</v>
      </c>
      <c r="N8" s="458">
        <f t="shared" si="0"/>
        <v>1.1150059628780979</v>
      </c>
      <c r="O8" s="458">
        <f t="shared" si="0"/>
        <v>1.0950259529046571</v>
      </c>
      <c r="P8" s="458">
        <f t="shared" si="0"/>
        <v>1.0468006169807269</v>
      </c>
      <c r="Q8" s="458">
        <f t="shared" si="0"/>
        <v>0.75678022728865002</v>
      </c>
      <c r="R8" s="458">
        <f t="shared" si="0"/>
        <v>0.74642787550686895</v>
      </c>
      <c r="S8" s="458">
        <f t="shared" si="0"/>
        <v>0.74293326764389001</v>
      </c>
      <c r="T8" s="458">
        <f t="shared" si="0"/>
        <v>0.73343848165637004</v>
      </c>
      <c r="U8" s="458">
        <f t="shared" si="0"/>
        <v>0.74966481589642897</v>
      </c>
      <c r="V8" s="458">
        <f t="shared" si="0"/>
        <v>0.76306930783545601</v>
      </c>
      <c r="W8" s="458">
        <f t="shared" si="0"/>
        <v>0.75529300520048404</v>
      </c>
      <c r="X8" s="458">
        <f t="shared" si="0"/>
        <v>0.774361075391368</v>
      </c>
      <c r="Y8" s="458">
        <f t="shared" si="0"/>
        <v>0.75396903748601396</v>
      </c>
      <c r="Z8" s="458">
        <f t="shared" si="0"/>
        <v>0.76188981424479496</v>
      </c>
      <c r="AA8" s="458">
        <f t="shared" si="0"/>
        <v>0.81399114994986599</v>
      </c>
      <c r="AB8" s="458">
        <f t="shared" si="0"/>
        <v>0.847699198189791</v>
      </c>
      <c r="AC8" s="458">
        <f t="shared" si="0"/>
        <v>0.83027398770439298</v>
      </c>
      <c r="AD8" s="458">
        <f t="shared" si="0"/>
        <v>0.86901127185909499</v>
      </c>
      <c r="AE8" s="458">
        <f t="shared" si="0"/>
        <v>0.88028078041297497</v>
      </c>
      <c r="AF8" s="458">
        <f t="shared" si="0"/>
        <v>1.05451299072014</v>
      </c>
      <c r="AG8" s="458">
        <f t="shared" si="0"/>
        <v>1.0837481567398179</v>
      </c>
      <c r="AH8" s="458">
        <f t="shared" si="0"/>
        <v>1.1023459302307881</v>
      </c>
      <c r="AI8" s="458">
        <f t="shared" si="0"/>
        <v>1.1132432083850361</v>
      </c>
      <c r="AJ8" s="670">
        <f>AJ7</f>
        <v>1.1484100518982261</v>
      </c>
    </row>
    <row r="9" spans="1:42" x14ac:dyDescent="0.2">
      <c r="A9" s="152"/>
      <c r="B9" s="957"/>
      <c r="C9" s="667" t="s">
        <v>99</v>
      </c>
      <c r="D9" s="808" t="s">
        <v>353</v>
      </c>
      <c r="E9" s="862" t="s">
        <v>354</v>
      </c>
      <c r="F9" s="669" t="s">
        <v>75</v>
      </c>
      <c r="G9" s="669">
        <v>2</v>
      </c>
      <c r="H9" s="655">
        <f>H5-H3</f>
        <v>1.5544901216953271</v>
      </c>
      <c r="I9" s="323">
        <f t="shared" ref="I9:P9" si="1">I5-I3</f>
        <v>1.5531004463923388</v>
      </c>
      <c r="J9" s="323">
        <f t="shared" si="1"/>
        <v>1.561695502254878</v>
      </c>
      <c r="K9" s="323">
        <f t="shared" si="1"/>
        <v>1.6712465009389845</v>
      </c>
      <c r="L9" s="458">
        <f t="shared" si="1"/>
        <v>1.6798060882101176</v>
      </c>
      <c r="M9" s="458">
        <f t="shared" si="1"/>
        <v>1.6459915817120816</v>
      </c>
      <c r="N9" s="458">
        <f t="shared" si="1"/>
        <v>1.612814876490166</v>
      </c>
      <c r="O9" s="458">
        <f t="shared" si="1"/>
        <v>1.5813405340040205</v>
      </c>
      <c r="P9" s="458">
        <f t="shared" si="1"/>
        <v>1.5656164887544115</v>
      </c>
      <c r="Q9" s="458">
        <f>'4. BL SDB'!Q5-'4. BL SDB'!Q3</f>
        <v>1.52472315023223</v>
      </c>
      <c r="R9" s="458">
        <f>'4. BL SDB'!R5-'4. BL SDB'!R3</f>
        <v>1.5026570965772024</v>
      </c>
      <c r="S9" s="458">
        <f>'4. BL SDB'!S5-'4. BL SDB'!S3</f>
        <v>1.4788603193387537</v>
      </c>
      <c r="T9" s="458">
        <f>'4. BL SDB'!T5-'4. BL SDB'!T3</f>
        <v>1.4624266825375649</v>
      </c>
      <c r="U9" s="458">
        <f>'4. BL SDB'!U5-'4. BL SDB'!U3</f>
        <v>1.4240301260025454</v>
      </c>
      <c r="V9" s="458">
        <f>'4. BL SDB'!V5-'4. BL SDB'!V3</f>
        <v>1.4351670835936794</v>
      </c>
      <c r="W9" s="458">
        <f>'4. BL SDB'!W5-'4. BL SDB'!W3</f>
        <v>1.4310565265200133</v>
      </c>
      <c r="X9" s="458">
        <f>'4. BL SDB'!X5-'4. BL SDB'!X3</f>
        <v>1.4465288880084337</v>
      </c>
      <c r="Y9" s="458">
        <f>'4. BL SDB'!Y5-'4. BL SDB'!Y3</f>
        <v>1.428498602877621</v>
      </c>
      <c r="Z9" s="458">
        <f>'4. BL SDB'!Z5-'4. BL SDB'!Z3</f>
        <v>1.4299704991616871</v>
      </c>
      <c r="AA9" s="458">
        <f>'4. BL SDB'!AA5-'4. BL SDB'!AA3</f>
        <v>1.4204931417823623</v>
      </c>
      <c r="AB9" s="458">
        <f>'4. BL SDB'!AB5-'4. BL SDB'!AB3</f>
        <v>1.417253023645646</v>
      </c>
      <c r="AC9" s="458">
        <f>'4. BL SDB'!AC5-'4. BL SDB'!AC3</f>
        <v>1.3912464560519346</v>
      </c>
      <c r="AD9" s="458">
        <f>'4. BL SDB'!AD5-'4. BL SDB'!AD3</f>
        <v>1.3787776761607695</v>
      </c>
      <c r="AE9" s="458">
        <f>'4. BL SDB'!AE5-'4. BL SDB'!AE3</f>
        <v>1.3652686168340864</v>
      </c>
      <c r="AF9" s="458">
        <f>'4. BL SDB'!AF5-'4. BL SDB'!AF3</f>
        <v>1.3646864656230022</v>
      </c>
      <c r="AG9" s="458">
        <f>'4. BL SDB'!AG5-'4. BL SDB'!AG3</f>
        <v>1.3361962072637716</v>
      </c>
      <c r="AH9" s="458">
        <f>'4. BL SDB'!AH5-'4. BL SDB'!AH3</f>
        <v>1.321135372033563</v>
      </c>
      <c r="AI9" s="458">
        <f>'4. BL SDB'!AI5-'4. BL SDB'!AI3</f>
        <v>1.306020973434876</v>
      </c>
      <c r="AJ9" s="670">
        <f>'4. BL SDB'!AJ5-'4. BL SDB'!AJ3</f>
        <v>1.303913997772657</v>
      </c>
    </row>
    <row r="10" spans="1:42" ht="15.75" thickBot="1" x14ac:dyDescent="0.25">
      <c r="A10" s="152"/>
      <c r="B10" s="958"/>
      <c r="C10" s="684" t="s">
        <v>355</v>
      </c>
      <c r="D10" s="864" t="s">
        <v>356</v>
      </c>
      <c r="E10" s="865" t="s">
        <v>357</v>
      </c>
      <c r="F10" s="866" t="s">
        <v>75</v>
      </c>
      <c r="G10" s="866">
        <v>2</v>
      </c>
      <c r="H10" s="681">
        <f>H9-H8</f>
        <v>0.29397746392597912</v>
      </c>
      <c r="I10" s="280">
        <f>I9-I8</f>
        <v>0.31224489494809871</v>
      </c>
      <c r="J10" s="280">
        <f>J9-J8</f>
        <v>0.31620237460330292</v>
      </c>
      <c r="K10" s="280">
        <f>K9-K8</f>
        <v>0.49031189179812151</v>
      </c>
      <c r="L10" s="464">
        <f>L9-L8</f>
        <v>0.53371086705373361</v>
      </c>
      <c r="M10" s="464">
        <f t="shared" ref="M10:AJ10" si="2">M9-M8</f>
        <v>0.53684850782742766</v>
      </c>
      <c r="N10" s="464">
        <f t="shared" si="2"/>
        <v>0.49780891361206803</v>
      </c>
      <c r="O10" s="464">
        <f t="shared" si="2"/>
        <v>0.48631458109936343</v>
      </c>
      <c r="P10" s="464">
        <f t="shared" si="2"/>
        <v>0.5188158717736846</v>
      </c>
      <c r="Q10" s="464">
        <f t="shared" si="2"/>
        <v>0.76794292294358002</v>
      </c>
      <c r="R10" s="464">
        <f t="shared" si="2"/>
        <v>0.75622922107033341</v>
      </c>
      <c r="S10" s="464">
        <f t="shared" si="2"/>
        <v>0.73592705169486372</v>
      </c>
      <c r="T10" s="464">
        <f t="shared" si="2"/>
        <v>0.72898820088119487</v>
      </c>
      <c r="U10" s="464">
        <f t="shared" si="2"/>
        <v>0.67436531010611644</v>
      </c>
      <c r="V10" s="464">
        <f t="shared" si="2"/>
        <v>0.67209777575822338</v>
      </c>
      <c r="W10" s="464">
        <f t="shared" si="2"/>
        <v>0.67576352131952921</v>
      </c>
      <c r="X10" s="464">
        <f t="shared" si="2"/>
        <v>0.67216781261706571</v>
      </c>
      <c r="Y10" s="464">
        <f t="shared" si="2"/>
        <v>0.67452956539160702</v>
      </c>
      <c r="Z10" s="464">
        <f t="shared" si="2"/>
        <v>0.6680806849168921</v>
      </c>
      <c r="AA10" s="464">
        <f t="shared" si="2"/>
        <v>0.60650199183249631</v>
      </c>
      <c r="AB10" s="464">
        <f t="shared" si="2"/>
        <v>0.56955382545585498</v>
      </c>
      <c r="AC10" s="464">
        <f t="shared" si="2"/>
        <v>0.56097246834754166</v>
      </c>
      <c r="AD10" s="464">
        <f t="shared" si="2"/>
        <v>0.50976640430167453</v>
      </c>
      <c r="AE10" s="464">
        <f t="shared" si="2"/>
        <v>0.48498783642111143</v>
      </c>
      <c r="AF10" s="464">
        <f t="shared" si="2"/>
        <v>0.31017347490286218</v>
      </c>
      <c r="AG10" s="464">
        <f t="shared" si="2"/>
        <v>0.25244805052395369</v>
      </c>
      <c r="AH10" s="464">
        <f t="shared" si="2"/>
        <v>0.21878944180277493</v>
      </c>
      <c r="AI10" s="464">
        <f t="shared" si="2"/>
        <v>0.1927777650498399</v>
      </c>
      <c r="AJ10" s="459">
        <f t="shared" si="2"/>
        <v>0.15550394587443095</v>
      </c>
    </row>
    <row r="11" spans="1:42" ht="15.75" x14ac:dyDescent="0.25">
      <c r="A11" s="172"/>
      <c r="B11" s="196"/>
      <c r="C11" s="174"/>
      <c r="D11" s="197"/>
      <c r="E11" s="198"/>
      <c r="F11" s="197"/>
      <c r="G11" s="197"/>
      <c r="H11" s="199"/>
      <c r="I11" s="200"/>
      <c r="J11" s="201"/>
      <c r="K11" s="174"/>
      <c r="L11" s="201"/>
      <c r="M11" s="202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2" ht="15.75" x14ac:dyDescent="0.25">
      <c r="A12" s="172"/>
      <c r="B12" s="196"/>
      <c r="C12" s="174"/>
      <c r="D12" s="174"/>
      <c r="E12" s="203"/>
      <c r="F12" s="174"/>
      <c r="G12" s="174"/>
      <c r="H12" s="174"/>
      <c r="I12" s="177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2" ht="15.75" x14ac:dyDescent="0.25">
      <c r="A13" s="172"/>
      <c r="B13" s="196"/>
      <c r="C13" s="197"/>
      <c r="D13" s="157" t="str">
        <f>'TITLE PAGE'!B9</f>
        <v>Company:</v>
      </c>
      <c r="E13" s="317" t="str">
        <f>'TITLE PAGE'!D9</f>
        <v>Severn Trent Water</v>
      </c>
      <c r="F13" s="197"/>
      <c r="G13" s="197"/>
      <c r="H13" s="197"/>
      <c r="I13" s="197"/>
      <c r="J13" s="197"/>
      <c r="K13" s="174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2" ht="15.75" x14ac:dyDescent="0.25">
      <c r="A14" s="172"/>
      <c r="B14" s="196"/>
      <c r="C14" s="197"/>
      <c r="D14" s="161" t="str">
        <f>'TITLE PAGE'!B10</f>
        <v>Resource Zone Name:</v>
      </c>
      <c r="E14" s="318" t="str">
        <f>'TITLE PAGE'!D10</f>
        <v>Stafford</v>
      </c>
      <c r="F14" s="197"/>
      <c r="G14" s="197"/>
      <c r="H14" s="197"/>
      <c r="I14" s="197"/>
      <c r="J14" s="197"/>
      <c r="K14" s="174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2" x14ac:dyDescent="0.2">
      <c r="A15" s="172"/>
      <c r="B15" s="204"/>
      <c r="C15" s="197"/>
      <c r="D15" s="161" t="str">
        <f>'TITLE PAGE'!B11</f>
        <v>Resource Zone Number:</v>
      </c>
      <c r="E15" s="319">
        <f>'TITLE PAGE'!D11</f>
        <v>12</v>
      </c>
      <c r="F15" s="197"/>
      <c r="G15" s="197"/>
      <c r="H15" s="197"/>
      <c r="I15" s="197"/>
      <c r="J15" s="197"/>
      <c r="K15" s="174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2" ht="15.75" x14ac:dyDescent="0.25">
      <c r="A16" s="172"/>
      <c r="B16" s="196"/>
      <c r="C16" s="197"/>
      <c r="D16" s="161" t="str">
        <f>'TITLE PAGE'!B12</f>
        <v xml:space="preserve">Planning Scenario Name:                                                                     </v>
      </c>
      <c r="E16" s="318" t="str">
        <f>'TITLE PAGE'!D12</f>
        <v>Dry Year Annual Average</v>
      </c>
      <c r="F16" s="197"/>
      <c r="G16" s="197"/>
      <c r="H16" s="197"/>
      <c r="I16" s="197"/>
      <c r="J16" s="197"/>
      <c r="K16" s="174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2"/>
      <c r="B17" s="196"/>
      <c r="C17" s="197"/>
      <c r="D17" s="168" t="str">
        <f>'TITLE PAGE'!B13</f>
        <v xml:space="preserve">Chosen Level of Service:  </v>
      </c>
      <c r="E17" s="205" t="str">
        <f>'TITLE PAGE'!D13</f>
        <v>No more than 3 in 100 Temporary Use Bans</v>
      </c>
      <c r="F17" s="197"/>
      <c r="G17" s="197"/>
      <c r="H17" s="197"/>
      <c r="I17" s="197"/>
      <c r="J17" s="197"/>
      <c r="K17" s="174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2"/>
      <c r="B18" s="196"/>
      <c r="C18" s="197"/>
      <c r="D18" s="197"/>
      <c r="E18" s="206"/>
      <c r="F18" s="197"/>
      <c r="G18" s="197"/>
      <c r="H18" s="197"/>
      <c r="I18" s="197"/>
      <c r="J18" s="197"/>
      <c r="K18" s="174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2"/>
      <c r="B19" s="196"/>
      <c r="C19" s="197"/>
      <c r="D19" s="197"/>
      <c r="E19" s="227"/>
      <c r="F19" s="197"/>
      <c r="G19" s="197"/>
      <c r="H19" s="197"/>
      <c r="I19" s="197"/>
      <c r="J19" s="197"/>
      <c r="K19" s="174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  <row r="20" spans="1:36" ht="18" x14ac:dyDescent="0.25">
      <c r="A20" s="172"/>
      <c r="B20" s="196"/>
      <c r="C20" s="197"/>
      <c r="D20" s="176"/>
      <c r="E20" s="227"/>
      <c r="F20" s="197"/>
      <c r="G20" s="197"/>
      <c r="H20" s="197"/>
      <c r="I20" s="197"/>
      <c r="J20" s="197"/>
      <c r="K20" s="174"/>
      <c r="L20" s="197"/>
      <c r="M20" s="197"/>
      <c r="N20" s="197"/>
      <c r="O20" s="197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</row>
    <row r="21" spans="1:36" ht="15.75" x14ac:dyDescent="0.25">
      <c r="A21" s="172"/>
      <c r="B21" s="196"/>
      <c r="C21" s="197"/>
      <c r="D21" s="197"/>
      <c r="E21" s="227"/>
      <c r="F21" s="197"/>
      <c r="G21" s="197"/>
      <c r="H21" s="197"/>
      <c r="I21" s="197"/>
      <c r="J21" s="197"/>
      <c r="K21" s="174"/>
      <c r="L21" s="197"/>
      <c r="M21" s="197"/>
      <c r="N21" s="197"/>
      <c r="O21" s="197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</row>
  </sheetData>
  <sheetProtection algorithmName="SHA-512" hashValue="D0WQDXT29I/aqgI4DK3fogJpk+vvd7Z1kB+Y2cTXnOklq4b/f3wkxUW8pExZs43n7xD4KkceIeYKnb7wYd0vtA==" saltValue="9mErefsB1G+mSZFOJNvTuw==" spinCount="100000" sheet="1" objects="1" scenarios="1" selectLockedCells="1" selectUnlockedCells="1"/>
  <mergeCells count="2">
    <mergeCell ref="I1:J1"/>
    <mergeCell ref="B3:B10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19"/>
  <sheetViews>
    <sheetView zoomScale="80" zoomScaleNormal="80" workbookViewId="0"/>
  </sheetViews>
  <sheetFormatPr defaultColWidth="8.88671875" defaultRowHeight="15" x14ac:dyDescent="0.2"/>
  <cols>
    <col min="1" max="2" width="8.77734375" style="484" customWidth="1"/>
    <col min="3" max="3" width="63.88671875" style="484" customWidth="1"/>
    <col min="4" max="4" width="8.77734375" style="484" customWidth="1"/>
    <col min="5" max="5" width="10" style="484" bestFit="1" customWidth="1"/>
    <col min="6" max="20" width="8.77734375" style="484" customWidth="1"/>
    <col min="21" max="21" width="19.109375" style="484" hidden="1" customWidth="1"/>
    <col min="22" max="23" width="8.77734375" style="484" hidden="1" customWidth="1"/>
    <col min="24" max="24" width="11.33203125" style="484" hidden="1" customWidth="1"/>
    <col min="25" max="127" width="8.77734375" style="484" hidden="1" customWidth="1"/>
    <col min="128" max="1024" width="8.77734375" style="484" customWidth="1"/>
    <col min="1025" max="16384" width="8.88671875" style="494"/>
  </cols>
  <sheetData>
    <row r="1" spans="2:128" ht="18" customHeight="1" x14ac:dyDescent="0.25">
      <c r="B1" s="485" t="s">
        <v>358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7"/>
      <c r="S1" s="487"/>
      <c r="T1" s="487"/>
      <c r="U1" s="488" t="s">
        <v>359</v>
      </c>
      <c r="V1" s="489"/>
      <c r="W1" s="490"/>
      <c r="X1" s="491"/>
      <c r="Y1" s="492">
        <v>3.5000000000000003E-2</v>
      </c>
      <c r="Z1" s="492">
        <v>3.5000000000000003E-2</v>
      </c>
      <c r="AA1" s="492">
        <v>3.5000000000000003E-2</v>
      </c>
      <c r="AB1" s="492">
        <v>3.5000000000000003E-2</v>
      </c>
      <c r="AC1" s="492">
        <v>3.5000000000000003E-2</v>
      </c>
      <c r="AD1" s="492">
        <v>3.5000000000000003E-2</v>
      </c>
      <c r="AE1" s="492">
        <v>3.5000000000000003E-2</v>
      </c>
      <c r="AF1" s="492">
        <v>3.5000000000000003E-2</v>
      </c>
      <c r="AG1" s="492">
        <v>3.5000000000000003E-2</v>
      </c>
      <c r="AH1" s="492">
        <v>3.5000000000000003E-2</v>
      </c>
      <c r="AI1" s="492">
        <v>3.5000000000000003E-2</v>
      </c>
      <c r="AJ1" s="492">
        <v>3.5000000000000003E-2</v>
      </c>
      <c r="AK1" s="492">
        <v>3.5000000000000003E-2</v>
      </c>
      <c r="AL1" s="492">
        <v>3.5000000000000003E-2</v>
      </c>
      <c r="AM1" s="492">
        <v>3.5000000000000003E-2</v>
      </c>
      <c r="AN1" s="492">
        <v>3.5000000000000003E-2</v>
      </c>
      <c r="AO1" s="492">
        <v>3.5000000000000003E-2</v>
      </c>
      <c r="AP1" s="492">
        <v>3.5000000000000003E-2</v>
      </c>
      <c r="AQ1" s="492">
        <v>3.5000000000000003E-2</v>
      </c>
      <c r="AR1" s="492">
        <v>3.5000000000000003E-2</v>
      </c>
      <c r="AS1" s="492">
        <v>3.5000000000000003E-2</v>
      </c>
      <c r="AT1" s="492">
        <v>3.5000000000000003E-2</v>
      </c>
      <c r="AU1" s="492">
        <v>3.5000000000000003E-2</v>
      </c>
      <c r="AV1" s="492">
        <v>3.5000000000000003E-2</v>
      </c>
      <c r="AW1" s="492">
        <v>3.5000000000000003E-2</v>
      </c>
      <c r="AX1" s="492">
        <v>3.5000000000000003E-2</v>
      </c>
      <c r="AY1" s="492">
        <v>3.5000000000000003E-2</v>
      </c>
      <c r="AZ1" s="492">
        <v>3.5000000000000003E-2</v>
      </c>
      <c r="BA1" s="492">
        <v>3.5000000000000003E-2</v>
      </c>
      <c r="BB1" s="492">
        <v>0.03</v>
      </c>
      <c r="BC1" s="492">
        <v>0.03</v>
      </c>
      <c r="BD1" s="492">
        <v>0.03</v>
      </c>
      <c r="BE1" s="492">
        <v>0.03</v>
      </c>
      <c r="BF1" s="492">
        <v>0.03</v>
      </c>
      <c r="BG1" s="492">
        <v>0.03</v>
      </c>
      <c r="BH1" s="492">
        <v>0.03</v>
      </c>
      <c r="BI1" s="492">
        <v>0.03</v>
      </c>
      <c r="BJ1" s="492">
        <v>0.03</v>
      </c>
      <c r="BK1" s="492">
        <v>0.03</v>
      </c>
      <c r="BL1" s="492">
        <v>0.03</v>
      </c>
      <c r="BM1" s="492">
        <v>0.03</v>
      </c>
      <c r="BN1" s="492">
        <v>0.03</v>
      </c>
      <c r="BO1" s="492">
        <v>0.03</v>
      </c>
      <c r="BP1" s="492">
        <v>0.03</v>
      </c>
      <c r="BQ1" s="492">
        <v>0.03</v>
      </c>
      <c r="BR1" s="492">
        <v>0.03</v>
      </c>
      <c r="BS1" s="492">
        <v>0.03</v>
      </c>
      <c r="BT1" s="492">
        <v>0.03</v>
      </c>
      <c r="BU1" s="492">
        <v>0.03</v>
      </c>
      <c r="BV1" s="492">
        <v>0.03</v>
      </c>
      <c r="BW1" s="492">
        <v>0.03</v>
      </c>
      <c r="BX1" s="492">
        <v>0.03</v>
      </c>
      <c r="BY1" s="492">
        <v>0.03</v>
      </c>
      <c r="BZ1" s="492">
        <v>0.03</v>
      </c>
      <c r="CA1" s="492">
        <v>0.03</v>
      </c>
      <c r="CB1" s="492">
        <v>0.03</v>
      </c>
      <c r="CC1" s="492">
        <v>0.03</v>
      </c>
      <c r="CD1" s="492">
        <v>0.03</v>
      </c>
      <c r="CE1" s="492">
        <v>0.03</v>
      </c>
      <c r="CF1" s="492">
        <v>0.03</v>
      </c>
      <c r="CG1" s="492">
        <v>0.03</v>
      </c>
      <c r="CH1" s="492">
        <v>0.03</v>
      </c>
      <c r="CI1" s="492">
        <v>0.03</v>
      </c>
      <c r="CJ1" s="492">
        <v>0.03</v>
      </c>
      <c r="CK1" s="492">
        <v>0.03</v>
      </c>
      <c r="CL1" s="492">
        <v>0.03</v>
      </c>
      <c r="CM1" s="492">
        <v>0.03</v>
      </c>
      <c r="CN1" s="492">
        <v>0.03</v>
      </c>
      <c r="CO1" s="492">
        <v>0.03</v>
      </c>
      <c r="CP1" s="492">
        <v>0.03</v>
      </c>
      <c r="CQ1" s="492">
        <v>0.03</v>
      </c>
      <c r="CR1" s="492">
        <v>0.03</v>
      </c>
      <c r="CS1" s="492">
        <v>0.03</v>
      </c>
      <c r="CT1" s="492">
        <v>0.03</v>
      </c>
      <c r="CU1" s="492">
        <v>2.5000000000000001E-2</v>
      </c>
      <c r="CV1" s="492">
        <v>2.5000000000000001E-2</v>
      </c>
      <c r="CW1" s="492">
        <v>2.5000000000000001E-2</v>
      </c>
      <c r="CX1" s="492">
        <v>2.5000000000000001E-2</v>
      </c>
      <c r="CY1" s="492">
        <v>2.5000000000000001E-2</v>
      </c>
      <c r="CZ1" s="493">
        <v>2.5000000000000001E-2</v>
      </c>
      <c r="DA1" s="493">
        <v>2.5000000000000001E-2</v>
      </c>
      <c r="DB1" s="493">
        <v>2.5000000000000001E-2</v>
      </c>
      <c r="DC1" s="493">
        <v>2.5000000000000001E-2</v>
      </c>
      <c r="DD1" s="493">
        <v>2.5000000000000001E-2</v>
      </c>
      <c r="DE1" s="493">
        <v>2.5000000000000001E-2</v>
      </c>
      <c r="DF1" s="493">
        <v>2.5000000000000001E-2</v>
      </c>
      <c r="DG1" s="493">
        <v>2.5000000000000001E-2</v>
      </c>
      <c r="DH1" s="493">
        <v>2.5000000000000001E-2</v>
      </c>
      <c r="DI1" s="493">
        <v>2.5000000000000001E-2</v>
      </c>
      <c r="DJ1" s="493">
        <v>2.5000000000000001E-2</v>
      </c>
      <c r="DK1" s="493">
        <v>2.5000000000000001E-2</v>
      </c>
      <c r="DL1" s="493">
        <v>2.5000000000000001E-2</v>
      </c>
      <c r="DM1" s="493">
        <v>2.5000000000000001E-2</v>
      </c>
      <c r="DN1" s="493">
        <v>2.5000000000000001E-2</v>
      </c>
      <c r="DO1" s="493">
        <v>2.5000000000000001E-2</v>
      </c>
      <c r="DP1" s="493">
        <v>2.5000000000000001E-2</v>
      </c>
      <c r="DQ1" s="493">
        <v>2.5000000000000001E-2</v>
      </c>
      <c r="DR1" s="493">
        <v>2.5000000000000001E-2</v>
      </c>
      <c r="DS1" s="493">
        <v>2.5000000000000001E-2</v>
      </c>
      <c r="DT1" s="493">
        <v>2.5000000000000001E-2</v>
      </c>
      <c r="DU1" s="493">
        <v>2.5000000000000001E-2</v>
      </c>
      <c r="DV1" s="493">
        <v>2.5000000000000001E-2</v>
      </c>
      <c r="DW1" s="493">
        <v>2.5000000000000001E-2</v>
      </c>
      <c r="DX1" s="487"/>
    </row>
    <row r="2" spans="2:128" ht="18" customHeight="1" x14ac:dyDescent="0.25">
      <c r="B2" s="495" t="s">
        <v>360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7"/>
      <c r="S2" s="487"/>
      <c r="T2" s="487"/>
      <c r="U2" s="488" t="s">
        <v>361</v>
      </c>
      <c r="V2" s="496">
        <v>80</v>
      </c>
      <c r="W2" s="959"/>
      <c r="X2" s="497">
        <v>1</v>
      </c>
      <c r="Y2" s="497">
        <f t="shared" ref="Y2:CJ2" si="0">IF(Y3&gt;$V2,0,X2/(1+Y1))</f>
        <v>0.96618357487922713</v>
      </c>
      <c r="Z2" s="497">
        <f t="shared" si="0"/>
        <v>0.93351070036640305</v>
      </c>
      <c r="AA2" s="497">
        <f t="shared" si="0"/>
        <v>0.90194270566802237</v>
      </c>
      <c r="AB2" s="497">
        <f t="shared" si="0"/>
        <v>0.87144222769857238</v>
      </c>
      <c r="AC2" s="497">
        <f t="shared" si="0"/>
        <v>0.84197316685852408</v>
      </c>
      <c r="AD2" s="497">
        <f t="shared" si="0"/>
        <v>0.81350064430775282</v>
      </c>
      <c r="AE2" s="497">
        <f t="shared" si="0"/>
        <v>0.78599096068381924</v>
      </c>
      <c r="AF2" s="497">
        <f t="shared" si="0"/>
        <v>0.75941155621625056</v>
      </c>
      <c r="AG2" s="497">
        <f t="shared" si="0"/>
        <v>0.73373097218961414</v>
      </c>
      <c r="AH2" s="497">
        <f t="shared" si="0"/>
        <v>0.70891881370977217</v>
      </c>
      <c r="AI2" s="497">
        <f t="shared" si="0"/>
        <v>0.68494571372924851</v>
      </c>
      <c r="AJ2" s="497">
        <f t="shared" si="0"/>
        <v>0.66178329828912907</v>
      </c>
      <c r="AK2" s="497">
        <f t="shared" si="0"/>
        <v>0.63940415293635666</v>
      </c>
      <c r="AL2" s="497">
        <f t="shared" si="0"/>
        <v>0.61778179027667313</v>
      </c>
      <c r="AM2" s="497">
        <f t="shared" si="0"/>
        <v>0.59689061862480497</v>
      </c>
      <c r="AN2" s="497">
        <f t="shared" si="0"/>
        <v>0.57670591171478747</v>
      </c>
      <c r="AO2" s="497">
        <f t="shared" si="0"/>
        <v>0.55720377943457733</v>
      </c>
      <c r="AP2" s="497">
        <f t="shared" si="0"/>
        <v>0.53836113955031628</v>
      </c>
      <c r="AQ2" s="497">
        <f t="shared" si="0"/>
        <v>0.520155690386779</v>
      </c>
      <c r="AR2" s="497">
        <f t="shared" si="0"/>
        <v>0.50256588443167061</v>
      </c>
      <c r="AS2" s="497">
        <f t="shared" si="0"/>
        <v>0.48557090283253201</v>
      </c>
      <c r="AT2" s="497">
        <f t="shared" si="0"/>
        <v>0.46915063075606961</v>
      </c>
      <c r="AU2" s="497">
        <f t="shared" si="0"/>
        <v>0.45328563358074364</v>
      </c>
      <c r="AV2" s="497">
        <f t="shared" si="0"/>
        <v>0.43795713389443836</v>
      </c>
      <c r="AW2" s="497">
        <f t="shared" si="0"/>
        <v>0.42314698926998878</v>
      </c>
      <c r="AX2" s="497">
        <f t="shared" si="0"/>
        <v>0.40883767079225974</v>
      </c>
      <c r="AY2" s="497">
        <f t="shared" si="0"/>
        <v>0.39501224231136212</v>
      </c>
      <c r="AZ2" s="497">
        <f t="shared" si="0"/>
        <v>0.38165434039745133</v>
      </c>
      <c r="BA2" s="497">
        <f t="shared" si="0"/>
        <v>0.36874815497338298</v>
      </c>
      <c r="BB2" s="497">
        <f t="shared" si="0"/>
        <v>0.35800791744988636</v>
      </c>
      <c r="BC2" s="497">
        <f t="shared" si="0"/>
        <v>0.34758050237853044</v>
      </c>
      <c r="BD2" s="497">
        <f t="shared" si="0"/>
        <v>0.33745679842575771</v>
      </c>
      <c r="BE2" s="497">
        <f t="shared" si="0"/>
        <v>0.32762795963665797</v>
      </c>
      <c r="BF2" s="497">
        <f t="shared" si="0"/>
        <v>0.31808539770549316</v>
      </c>
      <c r="BG2" s="497">
        <f t="shared" si="0"/>
        <v>0.30882077447135259</v>
      </c>
      <c r="BH2" s="497">
        <f t="shared" si="0"/>
        <v>0.29982599463238113</v>
      </c>
      <c r="BI2" s="497">
        <f t="shared" si="0"/>
        <v>0.29109319867221467</v>
      </c>
      <c r="BJ2" s="497">
        <f t="shared" si="0"/>
        <v>0.2826147559924414</v>
      </c>
      <c r="BK2" s="497">
        <f t="shared" si="0"/>
        <v>0.27438325824508875</v>
      </c>
      <c r="BL2" s="497">
        <f t="shared" si="0"/>
        <v>0.26639151285930945</v>
      </c>
      <c r="BM2" s="497">
        <f t="shared" si="0"/>
        <v>0.25863253675661113</v>
      </c>
      <c r="BN2" s="497">
        <f t="shared" si="0"/>
        <v>0.25109955024913699</v>
      </c>
      <c r="BO2" s="497">
        <f t="shared" si="0"/>
        <v>0.24378597111566697</v>
      </c>
      <c r="BP2" s="497">
        <f t="shared" si="0"/>
        <v>0.23668540885016209</v>
      </c>
      <c r="BQ2" s="497">
        <f t="shared" si="0"/>
        <v>0.22979165907782728</v>
      </c>
      <c r="BR2" s="497">
        <f t="shared" si="0"/>
        <v>0.22309869813381289</v>
      </c>
      <c r="BS2" s="497">
        <f t="shared" si="0"/>
        <v>0.21660067779981834</v>
      </c>
      <c r="BT2" s="497">
        <f t="shared" si="0"/>
        <v>0.21029192019399839</v>
      </c>
      <c r="BU2" s="497">
        <f t="shared" si="0"/>
        <v>0.20416691280970717</v>
      </c>
      <c r="BV2" s="497">
        <f t="shared" si="0"/>
        <v>0.19822030369874483</v>
      </c>
      <c r="BW2" s="497">
        <f t="shared" si="0"/>
        <v>0.19244689679489788</v>
      </c>
      <c r="BX2" s="497">
        <f t="shared" si="0"/>
        <v>0.18684164737368725</v>
      </c>
      <c r="BY2" s="497">
        <f t="shared" si="0"/>
        <v>0.18139965764435656</v>
      </c>
      <c r="BZ2" s="497">
        <f t="shared" si="0"/>
        <v>0.17611617247024908</v>
      </c>
      <c r="CA2" s="497">
        <f t="shared" si="0"/>
        <v>0.17098657521383406</v>
      </c>
      <c r="CB2" s="497">
        <f t="shared" si="0"/>
        <v>0.1660063837027515</v>
      </c>
      <c r="CC2" s="497">
        <f t="shared" si="0"/>
        <v>0.16117124631335097</v>
      </c>
      <c r="CD2" s="497">
        <f t="shared" si="0"/>
        <v>0.15647693816830191</v>
      </c>
      <c r="CE2" s="497">
        <f t="shared" si="0"/>
        <v>0.1519193574449533</v>
      </c>
      <c r="CF2" s="497">
        <f t="shared" si="0"/>
        <v>0.1474945217912168</v>
      </c>
      <c r="CG2" s="497">
        <f t="shared" si="0"/>
        <v>0.14319856484584156</v>
      </c>
      <c r="CH2" s="497">
        <f t="shared" si="0"/>
        <v>0.13902773286004036</v>
      </c>
      <c r="CI2" s="497">
        <f t="shared" si="0"/>
        <v>0.13497838141751492</v>
      </c>
      <c r="CJ2" s="497">
        <f t="shared" si="0"/>
        <v>0.13104697225001449</v>
      </c>
      <c r="CK2" s="497">
        <f t="shared" ref="CK2:CY2" si="1">IF(CK3&gt;$V2,0,CJ2/(1+CK1))</f>
        <v>0.12723007014564514</v>
      </c>
      <c r="CL2" s="497">
        <f t="shared" si="1"/>
        <v>0.12352433994722828</v>
      </c>
      <c r="CM2" s="497">
        <f t="shared" si="1"/>
        <v>0.11992654363808571</v>
      </c>
      <c r="CN2" s="497">
        <f t="shared" si="1"/>
        <v>0.11643353751270456</v>
      </c>
      <c r="CO2" s="497">
        <f t="shared" si="1"/>
        <v>0.11304226942981026</v>
      </c>
      <c r="CP2" s="497">
        <f t="shared" si="1"/>
        <v>0.10974977614544684</v>
      </c>
      <c r="CQ2" s="497">
        <f t="shared" si="1"/>
        <v>0.10655318072373479</v>
      </c>
      <c r="CR2" s="497">
        <f t="shared" si="1"/>
        <v>0.10344969002304348</v>
      </c>
      <c r="CS2" s="497">
        <f t="shared" si="1"/>
        <v>0.10043659225538201</v>
      </c>
      <c r="CT2" s="497">
        <f t="shared" si="1"/>
        <v>9.7511254616875737E-2</v>
      </c>
      <c r="CU2" s="497">
        <f t="shared" si="1"/>
        <v>9.5132931333537313E-2</v>
      </c>
      <c r="CV2" s="497">
        <f t="shared" si="1"/>
        <v>9.2812615935158368E-2</v>
      </c>
      <c r="CW2" s="497">
        <f t="shared" si="1"/>
        <v>9.0548893595276458E-2</v>
      </c>
      <c r="CX2" s="497">
        <f t="shared" si="1"/>
        <v>8.834038399539168E-2</v>
      </c>
      <c r="CY2" s="497">
        <f t="shared" si="1"/>
        <v>8.6185740483308959E-2</v>
      </c>
      <c r="CZ2" s="498" t="s">
        <v>362</v>
      </c>
      <c r="DA2" s="487"/>
      <c r="DB2" s="487"/>
      <c r="DC2" s="487"/>
      <c r="DD2" s="487"/>
      <c r="DE2" s="487"/>
      <c r="DF2" s="487"/>
      <c r="DG2" s="487"/>
      <c r="DH2" s="487"/>
      <c r="DI2" s="487"/>
      <c r="DJ2" s="487"/>
      <c r="DK2" s="487"/>
      <c r="DL2" s="487"/>
      <c r="DM2" s="487"/>
      <c r="DN2" s="487"/>
      <c r="DO2" s="487"/>
      <c r="DP2" s="487"/>
      <c r="DQ2" s="487"/>
      <c r="DR2" s="487"/>
      <c r="DS2" s="487"/>
      <c r="DT2" s="487"/>
      <c r="DU2" s="487"/>
      <c r="DV2" s="487"/>
      <c r="DW2" s="487"/>
      <c r="DX2" s="487"/>
    </row>
    <row r="3" spans="2:128" x14ac:dyDescent="0.2">
      <c r="B3" s="499"/>
      <c r="C3" s="500"/>
      <c r="D3" s="501"/>
      <c r="E3" s="501"/>
      <c r="F3" s="501"/>
      <c r="G3" s="501"/>
      <c r="H3" s="502"/>
      <c r="I3" s="501"/>
      <c r="J3" s="501"/>
      <c r="K3" s="501"/>
      <c r="L3" s="502"/>
      <c r="M3" s="502"/>
      <c r="N3" s="502"/>
      <c r="O3" s="502"/>
      <c r="P3" s="502"/>
      <c r="Q3" s="502"/>
      <c r="R3" s="502"/>
      <c r="S3" s="503"/>
      <c r="T3" s="503"/>
      <c r="U3" s="502"/>
      <c r="V3" s="504"/>
      <c r="W3" s="959"/>
      <c r="X3" s="505">
        <v>1</v>
      </c>
      <c r="Y3" s="505">
        <f t="shared" ref="Y3:CJ3" si="2">X3+1</f>
        <v>2</v>
      </c>
      <c r="Z3" s="505">
        <f t="shared" si="2"/>
        <v>3</v>
      </c>
      <c r="AA3" s="505">
        <f t="shared" si="2"/>
        <v>4</v>
      </c>
      <c r="AB3" s="505">
        <f t="shared" si="2"/>
        <v>5</v>
      </c>
      <c r="AC3" s="505">
        <f t="shared" si="2"/>
        <v>6</v>
      </c>
      <c r="AD3" s="505">
        <f t="shared" si="2"/>
        <v>7</v>
      </c>
      <c r="AE3" s="505">
        <f t="shared" si="2"/>
        <v>8</v>
      </c>
      <c r="AF3" s="505">
        <f t="shared" si="2"/>
        <v>9</v>
      </c>
      <c r="AG3" s="505">
        <f t="shared" si="2"/>
        <v>10</v>
      </c>
      <c r="AH3" s="505">
        <f t="shared" si="2"/>
        <v>11</v>
      </c>
      <c r="AI3" s="505">
        <f t="shared" si="2"/>
        <v>12</v>
      </c>
      <c r="AJ3" s="505">
        <f t="shared" si="2"/>
        <v>13</v>
      </c>
      <c r="AK3" s="505">
        <f t="shared" si="2"/>
        <v>14</v>
      </c>
      <c r="AL3" s="505">
        <f t="shared" si="2"/>
        <v>15</v>
      </c>
      <c r="AM3" s="505">
        <f t="shared" si="2"/>
        <v>16</v>
      </c>
      <c r="AN3" s="505">
        <f t="shared" si="2"/>
        <v>17</v>
      </c>
      <c r="AO3" s="505">
        <f t="shared" si="2"/>
        <v>18</v>
      </c>
      <c r="AP3" s="505">
        <f t="shared" si="2"/>
        <v>19</v>
      </c>
      <c r="AQ3" s="505">
        <f t="shared" si="2"/>
        <v>20</v>
      </c>
      <c r="AR3" s="505">
        <f t="shared" si="2"/>
        <v>21</v>
      </c>
      <c r="AS3" s="505">
        <f t="shared" si="2"/>
        <v>22</v>
      </c>
      <c r="AT3" s="505">
        <f t="shared" si="2"/>
        <v>23</v>
      </c>
      <c r="AU3" s="505">
        <f t="shared" si="2"/>
        <v>24</v>
      </c>
      <c r="AV3" s="505">
        <f t="shared" si="2"/>
        <v>25</v>
      </c>
      <c r="AW3" s="505">
        <f t="shared" si="2"/>
        <v>26</v>
      </c>
      <c r="AX3" s="505">
        <f t="shared" si="2"/>
        <v>27</v>
      </c>
      <c r="AY3" s="505">
        <f t="shared" si="2"/>
        <v>28</v>
      </c>
      <c r="AZ3" s="505">
        <f t="shared" si="2"/>
        <v>29</v>
      </c>
      <c r="BA3" s="505">
        <f t="shared" si="2"/>
        <v>30</v>
      </c>
      <c r="BB3" s="505">
        <f t="shared" si="2"/>
        <v>31</v>
      </c>
      <c r="BC3" s="505">
        <f t="shared" si="2"/>
        <v>32</v>
      </c>
      <c r="BD3" s="505">
        <f t="shared" si="2"/>
        <v>33</v>
      </c>
      <c r="BE3" s="505">
        <f t="shared" si="2"/>
        <v>34</v>
      </c>
      <c r="BF3" s="505">
        <f t="shared" si="2"/>
        <v>35</v>
      </c>
      <c r="BG3" s="505">
        <f t="shared" si="2"/>
        <v>36</v>
      </c>
      <c r="BH3" s="505">
        <f t="shared" si="2"/>
        <v>37</v>
      </c>
      <c r="BI3" s="505">
        <f t="shared" si="2"/>
        <v>38</v>
      </c>
      <c r="BJ3" s="505">
        <f t="shared" si="2"/>
        <v>39</v>
      </c>
      <c r="BK3" s="505">
        <f t="shared" si="2"/>
        <v>40</v>
      </c>
      <c r="BL3" s="505">
        <f t="shared" si="2"/>
        <v>41</v>
      </c>
      <c r="BM3" s="505">
        <f t="shared" si="2"/>
        <v>42</v>
      </c>
      <c r="BN3" s="505">
        <f t="shared" si="2"/>
        <v>43</v>
      </c>
      <c r="BO3" s="505">
        <f t="shared" si="2"/>
        <v>44</v>
      </c>
      <c r="BP3" s="505">
        <f t="shared" si="2"/>
        <v>45</v>
      </c>
      <c r="BQ3" s="505">
        <f t="shared" si="2"/>
        <v>46</v>
      </c>
      <c r="BR3" s="505">
        <f t="shared" si="2"/>
        <v>47</v>
      </c>
      <c r="BS3" s="505">
        <f t="shared" si="2"/>
        <v>48</v>
      </c>
      <c r="BT3" s="505">
        <f t="shared" si="2"/>
        <v>49</v>
      </c>
      <c r="BU3" s="505">
        <f t="shared" si="2"/>
        <v>50</v>
      </c>
      <c r="BV3" s="505">
        <f t="shared" si="2"/>
        <v>51</v>
      </c>
      <c r="BW3" s="505">
        <f t="shared" si="2"/>
        <v>52</v>
      </c>
      <c r="BX3" s="505">
        <f t="shared" si="2"/>
        <v>53</v>
      </c>
      <c r="BY3" s="505">
        <f t="shared" si="2"/>
        <v>54</v>
      </c>
      <c r="BZ3" s="505">
        <f t="shared" si="2"/>
        <v>55</v>
      </c>
      <c r="CA3" s="505">
        <f t="shared" si="2"/>
        <v>56</v>
      </c>
      <c r="CB3" s="505">
        <f t="shared" si="2"/>
        <v>57</v>
      </c>
      <c r="CC3" s="505">
        <f t="shared" si="2"/>
        <v>58</v>
      </c>
      <c r="CD3" s="505">
        <f t="shared" si="2"/>
        <v>59</v>
      </c>
      <c r="CE3" s="505">
        <f t="shared" si="2"/>
        <v>60</v>
      </c>
      <c r="CF3" s="505">
        <f t="shared" si="2"/>
        <v>61</v>
      </c>
      <c r="CG3" s="505">
        <f t="shared" si="2"/>
        <v>62</v>
      </c>
      <c r="CH3" s="505">
        <f t="shared" si="2"/>
        <v>63</v>
      </c>
      <c r="CI3" s="505">
        <f t="shared" si="2"/>
        <v>64</v>
      </c>
      <c r="CJ3" s="505">
        <f t="shared" si="2"/>
        <v>65</v>
      </c>
      <c r="CK3" s="505">
        <f t="shared" ref="CK3:DW3" si="3">CJ3+1</f>
        <v>66</v>
      </c>
      <c r="CL3" s="505">
        <f t="shared" si="3"/>
        <v>67</v>
      </c>
      <c r="CM3" s="505">
        <f t="shared" si="3"/>
        <v>68</v>
      </c>
      <c r="CN3" s="505">
        <f t="shared" si="3"/>
        <v>69</v>
      </c>
      <c r="CO3" s="505">
        <f t="shared" si="3"/>
        <v>70</v>
      </c>
      <c r="CP3" s="505">
        <f t="shared" si="3"/>
        <v>71</v>
      </c>
      <c r="CQ3" s="505">
        <f t="shared" si="3"/>
        <v>72</v>
      </c>
      <c r="CR3" s="505">
        <f t="shared" si="3"/>
        <v>73</v>
      </c>
      <c r="CS3" s="505">
        <f t="shared" si="3"/>
        <v>74</v>
      </c>
      <c r="CT3" s="505">
        <f t="shared" si="3"/>
        <v>75</v>
      </c>
      <c r="CU3" s="505">
        <f t="shared" si="3"/>
        <v>76</v>
      </c>
      <c r="CV3" s="505">
        <f t="shared" si="3"/>
        <v>77</v>
      </c>
      <c r="CW3" s="505">
        <f t="shared" si="3"/>
        <v>78</v>
      </c>
      <c r="CX3" s="505">
        <f t="shared" si="3"/>
        <v>79</v>
      </c>
      <c r="CY3" s="505">
        <f t="shared" si="3"/>
        <v>80</v>
      </c>
      <c r="CZ3" s="506">
        <f t="shared" si="3"/>
        <v>81</v>
      </c>
      <c r="DA3" s="506">
        <f t="shared" si="3"/>
        <v>82</v>
      </c>
      <c r="DB3" s="506">
        <f t="shared" si="3"/>
        <v>83</v>
      </c>
      <c r="DC3" s="506">
        <f t="shared" si="3"/>
        <v>84</v>
      </c>
      <c r="DD3" s="506">
        <f t="shared" si="3"/>
        <v>85</v>
      </c>
      <c r="DE3" s="506">
        <f t="shared" si="3"/>
        <v>86</v>
      </c>
      <c r="DF3" s="506">
        <f t="shared" si="3"/>
        <v>87</v>
      </c>
      <c r="DG3" s="506">
        <f t="shared" si="3"/>
        <v>88</v>
      </c>
      <c r="DH3" s="506">
        <f t="shared" si="3"/>
        <v>89</v>
      </c>
      <c r="DI3" s="506">
        <f t="shared" si="3"/>
        <v>90</v>
      </c>
      <c r="DJ3" s="506">
        <f t="shared" si="3"/>
        <v>91</v>
      </c>
      <c r="DK3" s="506">
        <f t="shared" si="3"/>
        <v>92</v>
      </c>
      <c r="DL3" s="506">
        <f t="shared" si="3"/>
        <v>93</v>
      </c>
      <c r="DM3" s="506">
        <f t="shared" si="3"/>
        <v>94</v>
      </c>
      <c r="DN3" s="506">
        <f t="shared" si="3"/>
        <v>95</v>
      </c>
      <c r="DO3" s="506">
        <f t="shared" si="3"/>
        <v>96</v>
      </c>
      <c r="DP3" s="506">
        <f t="shared" si="3"/>
        <v>97</v>
      </c>
      <c r="DQ3" s="506">
        <f t="shared" si="3"/>
        <v>98</v>
      </c>
      <c r="DR3" s="506">
        <f t="shared" si="3"/>
        <v>99</v>
      </c>
      <c r="DS3" s="506">
        <f t="shared" si="3"/>
        <v>100</v>
      </c>
      <c r="DT3" s="506">
        <f t="shared" si="3"/>
        <v>101</v>
      </c>
      <c r="DU3" s="506">
        <f t="shared" si="3"/>
        <v>102</v>
      </c>
      <c r="DV3" s="506">
        <f t="shared" si="3"/>
        <v>103</v>
      </c>
      <c r="DW3" s="506">
        <f t="shared" si="3"/>
        <v>104</v>
      </c>
      <c r="DX3" s="487"/>
    </row>
    <row r="4" spans="2:128" s="507" customFormat="1" ht="51" x14ac:dyDescent="0.2">
      <c r="B4" s="508" t="s">
        <v>112</v>
      </c>
      <c r="C4" s="509" t="s">
        <v>363</v>
      </c>
      <c r="D4" s="510" t="s">
        <v>364</v>
      </c>
      <c r="E4" s="508" t="s">
        <v>365</v>
      </c>
      <c r="F4" s="511" t="s">
        <v>366</v>
      </c>
      <c r="G4" s="511" t="s">
        <v>367</v>
      </c>
      <c r="H4" s="511" t="s">
        <v>368</v>
      </c>
      <c r="I4" s="511" t="s">
        <v>369</v>
      </c>
      <c r="J4" s="511" t="s">
        <v>370</v>
      </c>
      <c r="K4" s="511" t="s">
        <v>371</v>
      </c>
      <c r="L4" s="512" t="s">
        <v>372</v>
      </c>
      <c r="M4" s="512" t="s">
        <v>373</v>
      </c>
      <c r="N4" s="512" t="s">
        <v>374</v>
      </c>
      <c r="O4" s="512" t="s">
        <v>375</v>
      </c>
      <c r="P4" s="512" t="s">
        <v>376</v>
      </c>
      <c r="Q4" s="512" t="s">
        <v>377</v>
      </c>
      <c r="R4" s="512" t="s">
        <v>378</v>
      </c>
      <c r="S4" s="513" t="s">
        <v>379</v>
      </c>
      <c r="T4" s="514" t="s">
        <v>380</v>
      </c>
      <c r="U4" s="512" t="s">
        <v>381</v>
      </c>
      <c r="V4" s="515" t="s">
        <v>113</v>
      </c>
      <c r="W4" s="516" t="s">
        <v>140</v>
      </c>
      <c r="X4" s="517" t="s">
        <v>382</v>
      </c>
      <c r="Y4" s="517" t="s">
        <v>383</v>
      </c>
      <c r="Z4" s="517" t="s">
        <v>384</v>
      </c>
      <c r="AA4" s="517" t="s">
        <v>385</v>
      </c>
      <c r="AB4" s="517" t="s">
        <v>386</v>
      </c>
      <c r="AC4" s="517" t="s">
        <v>387</v>
      </c>
      <c r="AD4" s="517" t="s">
        <v>388</v>
      </c>
      <c r="AE4" s="517" t="s">
        <v>389</v>
      </c>
      <c r="AF4" s="517" t="s">
        <v>390</v>
      </c>
      <c r="AG4" s="517" t="s">
        <v>391</v>
      </c>
      <c r="AH4" s="517" t="s">
        <v>392</v>
      </c>
      <c r="AI4" s="517" t="s">
        <v>393</v>
      </c>
      <c r="AJ4" s="517" t="s">
        <v>394</v>
      </c>
      <c r="AK4" s="517" t="s">
        <v>395</v>
      </c>
      <c r="AL4" s="517" t="s">
        <v>396</v>
      </c>
      <c r="AM4" s="517" t="s">
        <v>397</v>
      </c>
      <c r="AN4" s="517" t="s">
        <v>398</v>
      </c>
      <c r="AO4" s="517" t="s">
        <v>399</v>
      </c>
      <c r="AP4" s="517" t="s">
        <v>400</v>
      </c>
      <c r="AQ4" s="517" t="s">
        <v>401</v>
      </c>
      <c r="AR4" s="517" t="s">
        <v>402</v>
      </c>
      <c r="AS4" s="517" t="s">
        <v>403</v>
      </c>
      <c r="AT4" s="517" t="s">
        <v>404</v>
      </c>
      <c r="AU4" s="517" t="s">
        <v>405</v>
      </c>
      <c r="AV4" s="517" t="s">
        <v>406</v>
      </c>
      <c r="AW4" s="517" t="s">
        <v>407</v>
      </c>
      <c r="AX4" s="517" t="s">
        <v>408</v>
      </c>
      <c r="AY4" s="517" t="s">
        <v>409</v>
      </c>
      <c r="AZ4" s="517" t="s">
        <v>410</v>
      </c>
      <c r="BA4" s="517" t="s">
        <v>411</v>
      </c>
      <c r="BB4" s="517" t="s">
        <v>412</v>
      </c>
      <c r="BC4" s="517" t="s">
        <v>413</v>
      </c>
      <c r="BD4" s="517" t="s">
        <v>414</v>
      </c>
      <c r="BE4" s="517" t="s">
        <v>415</v>
      </c>
      <c r="BF4" s="517" t="s">
        <v>416</v>
      </c>
      <c r="BG4" s="517" t="s">
        <v>417</v>
      </c>
      <c r="BH4" s="517" t="s">
        <v>418</v>
      </c>
      <c r="BI4" s="517" t="s">
        <v>419</v>
      </c>
      <c r="BJ4" s="517" t="s">
        <v>420</v>
      </c>
      <c r="BK4" s="517" t="s">
        <v>421</v>
      </c>
      <c r="BL4" s="517" t="s">
        <v>422</v>
      </c>
      <c r="BM4" s="517" t="s">
        <v>423</v>
      </c>
      <c r="BN4" s="517" t="s">
        <v>424</v>
      </c>
      <c r="BO4" s="517" t="s">
        <v>425</v>
      </c>
      <c r="BP4" s="517" t="s">
        <v>426</v>
      </c>
      <c r="BQ4" s="517" t="s">
        <v>427</v>
      </c>
      <c r="BR4" s="517" t="s">
        <v>428</v>
      </c>
      <c r="BS4" s="517" t="s">
        <v>429</v>
      </c>
      <c r="BT4" s="517" t="s">
        <v>430</v>
      </c>
      <c r="BU4" s="517" t="s">
        <v>431</v>
      </c>
      <c r="BV4" s="517" t="s">
        <v>432</v>
      </c>
      <c r="BW4" s="517" t="s">
        <v>433</v>
      </c>
      <c r="BX4" s="517" t="s">
        <v>434</v>
      </c>
      <c r="BY4" s="517" t="s">
        <v>435</v>
      </c>
      <c r="BZ4" s="517" t="s">
        <v>436</v>
      </c>
      <c r="CA4" s="517" t="s">
        <v>437</v>
      </c>
      <c r="CB4" s="517" t="s">
        <v>438</v>
      </c>
      <c r="CC4" s="517" t="s">
        <v>439</v>
      </c>
      <c r="CD4" s="517" t="s">
        <v>440</v>
      </c>
      <c r="CE4" s="518" t="s">
        <v>441</v>
      </c>
      <c r="CF4" s="517" t="s">
        <v>442</v>
      </c>
      <c r="CG4" s="517" t="s">
        <v>443</v>
      </c>
      <c r="CH4" s="517" t="s">
        <v>444</v>
      </c>
      <c r="CI4" s="517" t="s">
        <v>445</v>
      </c>
      <c r="CJ4" s="517" t="s">
        <v>446</v>
      </c>
      <c r="CK4" s="517" t="s">
        <v>447</v>
      </c>
      <c r="CL4" s="517" t="s">
        <v>448</v>
      </c>
      <c r="CM4" s="517" t="s">
        <v>449</v>
      </c>
      <c r="CN4" s="517" t="s">
        <v>450</v>
      </c>
      <c r="CO4" s="517" t="s">
        <v>451</v>
      </c>
      <c r="CP4" s="517" t="s">
        <v>452</v>
      </c>
      <c r="CQ4" s="517" t="s">
        <v>453</v>
      </c>
      <c r="CR4" s="517" t="s">
        <v>454</v>
      </c>
      <c r="CS4" s="517" t="s">
        <v>455</v>
      </c>
      <c r="CT4" s="517" t="s">
        <v>456</v>
      </c>
      <c r="CU4" s="517" t="s">
        <v>457</v>
      </c>
      <c r="CV4" s="517" t="s">
        <v>458</v>
      </c>
      <c r="CW4" s="517" t="s">
        <v>459</v>
      </c>
      <c r="CX4" s="517" t="s">
        <v>460</v>
      </c>
      <c r="CY4" s="517" t="s">
        <v>461</v>
      </c>
      <c r="CZ4" s="519" t="s">
        <v>462</v>
      </c>
      <c r="DA4" s="519" t="s">
        <v>463</v>
      </c>
      <c r="DB4" s="519" t="s">
        <v>464</v>
      </c>
      <c r="DC4" s="519" t="s">
        <v>465</v>
      </c>
      <c r="DD4" s="519" t="s">
        <v>466</v>
      </c>
      <c r="DE4" s="519" t="s">
        <v>467</v>
      </c>
      <c r="DF4" s="519" t="s">
        <v>468</v>
      </c>
      <c r="DG4" s="519" t="s">
        <v>469</v>
      </c>
      <c r="DH4" s="519" t="s">
        <v>470</v>
      </c>
      <c r="DI4" s="519" t="s">
        <v>471</v>
      </c>
      <c r="DJ4" s="519" t="s">
        <v>472</v>
      </c>
      <c r="DK4" s="519" t="s">
        <v>473</v>
      </c>
      <c r="DL4" s="519" t="s">
        <v>474</v>
      </c>
      <c r="DM4" s="519" t="s">
        <v>475</v>
      </c>
      <c r="DN4" s="519" t="s">
        <v>476</v>
      </c>
      <c r="DO4" s="519" t="s">
        <v>477</v>
      </c>
      <c r="DP4" s="519" t="s">
        <v>478</v>
      </c>
      <c r="DQ4" s="519" t="s">
        <v>479</v>
      </c>
      <c r="DR4" s="519" t="s">
        <v>480</v>
      </c>
      <c r="DS4" s="519" t="s">
        <v>481</v>
      </c>
      <c r="DT4" s="519" t="s">
        <v>482</v>
      </c>
      <c r="DU4" s="519" t="s">
        <v>483</v>
      </c>
      <c r="DV4" s="519" t="s">
        <v>484</v>
      </c>
      <c r="DW4" s="520" t="s">
        <v>485</v>
      </c>
      <c r="DX4" s="521"/>
    </row>
    <row r="5" spans="2:128" x14ac:dyDescent="0.2">
      <c r="B5" s="522" t="s">
        <v>486</v>
      </c>
      <c r="C5" s="523" t="s">
        <v>487</v>
      </c>
      <c r="D5" s="524"/>
      <c r="E5" s="525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  <c r="Q5" s="526"/>
      <c r="R5" s="527"/>
      <c r="S5" s="528"/>
      <c r="T5" s="529"/>
      <c r="U5" s="530"/>
      <c r="V5" s="525"/>
      <c r="W5" s="525"/>
      <c r="X5" s="531"/>
      <c r="Y5" s="531"/>
      <c r="Z5" s="531"/>
      <c r="AA5" s="531"/>
      <c r="AB5" s="531"/>
      <c r="AC5" s="532"/>
      <c r="AD5" s="532"/>
      <c r="AE5" s="532"/>
      <c r="AF5" s="532"/>
      <c r="AG5" s="532"/>
      <c r="AH5" s="532"/>
      <c r="AI5" s="532"/>
      <c r="AJ5" s="532"/>
      <c r="AK5" s="533"/>
      <c r="AL5" s="533"/>
      <c r="AM5" s="533"/>
      <c r="AN5" s="533"/>
      <c r="AO5" s="533"/>
      <c r="AP5" s="533"/>
      <c r="AQ5" s="533"/>
      <c r="AR5" s="533"/>
      <c r="AS5" s="533"/>
      <c r="AT5" s="533"/>
      <c r="AU5" s="533"/>
      <c r="AV5" s="533"/>
      <c r="AW5" s="533"/>
      <c r="AX5" s="533"/>
      <c r="AY5" s="533"/>
      <c r="AZ5" s="533"/>
      <c r="BA5" s="533"/>
      <c r="BB5" s="533"/>
      <c r="BC5" s="533"/>
      <c r="BD5" s="533"/>
      <c r="BE5" s="533"/>
      <c r="BF5" s="533"/>
      <c r="BG5" s="533"/>
      <c r="BH5" s="533"/>
      <c r="BI5" s="533"/>
      <c r="BJ5" s="533"/>
      <c r="BK5" s="533"/>
      <c r="BL5" s="533"/>
      <c r="BM5" s="533"/>
      <c r="BN5" s="533"/>
      <c r="BO5" s="533"/>
      <c r="BP5" s="533"/>
      <c r="BQ5" s="533"/>
      <c r="BR5" s="533"/>
      <c r="BS5" s="533"/>
      <c r="BT5" s="533"/>
      <c r="BU5" s="533"/>
      <c r="BV5" s="533"/>
      <c r="BW5" s="533"/>
      <c r="BX5" s="533"/>
      <c r="BY5" s="533"/>
      <c r="BZ5" s="533"/>
      <c r="CA5" s="533"/>
      <c r="CB5" s="533"/>
      <c r="CC5" s="533"/>
      <c r="CD5" s="533"/>
      <c r="CE5" s="533"/>
      <c r="CF5" s="533"/>
      <c r="CG5" s="533"/>
      <c r="CH5" s="534"/>
      <c r="CI5" s="533"/>
      <c r="CJ5" s="533"/>
      <c r="CK5" s="533"/>
      <c r="CL5" s="533"/>
      <c r="CM5" s="533"/>
      <c r="CN5" s="533"/>
      <c r="CO5" s="533"/>
      <c r="CP5" s="533"/>
      <c r="CQ5" s="533"/>
      <c r="CR5" s="533"/>
      <c r="CS5" s="533"/>
      <c r="CT5" s="533"/>
      <c r="CU5" s="533"/>
      <c r="CV5" s="533"/>
      <c r="CW5" s="533"/>
      <c r="CX5" s="533"/>
      <c r="CY5" s="535"/>
      <c r="CZ5" s="536"/>
      <c r="DA5" s="537"/>
      <c r="DB5" s="537"/>
      <c r="DC5" s="537"/>
      <c r="DD5" s="537"/>
      <c r="DE5" s="537"/>
      <c r="DF5" s="537"/>
      <c r="DG5" s="537"/>
      <c r="DH5" s="537"/>
      <c r="DI5" s="537"/>
      <c r="DJ5" s="537"/>
      <c r="DK5" s="537"/>
      <c r="DL5" s="537"/>
      <c r="DM5" s="537"/>
      <c r="DN5" s="537"/>
      <c r="DO5" s="537"/>
      <c r="DP5" s="537"/>
      <c r="DQ5" s="537"/>
      <c r="DR5" s="537"/>
      <c r="DS5" s="537"/>
      <c r="DT5" s="537"/>
      <c r="DU5" s="537"/>
      <c r="DV5" s="537"/>
      <c r="DW5" s="538"/>
      <c r="DX5" s="537"/>
    </row>
    <row r="6" spans="2:128" ht="25.5" x14ac:dyDescent="0.2">
      <c r="B6" s="539" t="s">
        <v>488</v>
      </c>
      <c r="C6" s="540" t="s">
        <v>489</v>
      </c>
      <c r="D6" s="541"/>
      <c r="E6" s="531"/>
      <c r="F6" s="542"/>
      <c r="G6" s="542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4"/>
      <c r="S6" s="528"/>
      <c r="T6" s="529"/>
      <c r="U6" s="545" t="s">
        <v>490</v>
      </c>
      <c r="V6" s="531"/>
      <c r="W6" s="531"/>
      <c r="X6" s="531">
        <f t="shared" ref="X6:BC6" si="4">SUMIF($C:$C,"58.1x",X:X)</f>
        <v>0</v>
      </c>
      <c r="Y6" s="531">
        <f t="shared" si="4"/>
        <v>0</v>
      </c>
      <c r="Z6" s="531">
        <f t="shared" si="4"/>
        <v>0</v>
      </c>
      <c r="AA6" s="531">
        <f t="shared" si="4"/>
        <v>0</v>
      </c>
      <c r="AB6" s="531">
        <f t="shared" si="4"/>
        <v>0</v>
      </c>
      <c r="AC6" s="531">
        <f t="shared" si="4"/>
        <v>0</v>
      </c>
      <c r="AD6" s="531">
        <f t="shared" si="4"/>
        <v>0</v>
      </c>
      <c r="AE6" s="531">
        <f t="shared" si="4"/>
        <v>0</v>
      </c>
      <c r="AF6" s="531">
        <f t="shared" si="4"/>
        <v>0</v>
      </c>
      <c r="AG6" s="531">
        <f t="shared" si="4"/>
        <v>0</v>
      </c>
      <c r="AH6" s="531">
        <f t="shared" si="4"/>
        <v>0</v>
      </c>
      <c r="AI6" s="531">
        <f t="shared" si="4"/>
        <v>0</v>
      </c>
      <c r="AJ6" s="531">
        <f t="shared" si="4"/>
        <v>0</v>
      </c>
      <c r="AK6" s="531">
        <f t="shared" si="4"/>
        <v>0</v>
      </c>
      <c r="AL6" s="531">
        <f t="shared" si="4"/>
        <v>0</v>
      </c>
      <c r="AM6" s="531">
        <f t="shared" si="4"/>
        <v>0</v>
      </c>
      <c r="AN6" s="531">
        <f t="shared" si="4"/>
        <v>0</v>
      </c>
      <c r="AO6" s="531">
        <f t="shared" si="4"/>
        <v>0</v>
      </c>
      <c r="AP6" s="531">
        <f t="shared" si="4"/>
        <v>0</v>
      </c>
      <c r="AQ6" s="531">
        <f t="shared" si="4"/>
        <v>0</v>
      </c>
      <c r="AR6" s="531">
        <f t="shared" si="4"/>
        <v>0</v>
      </c>
      <c r="AS6" s="531">
        <f t="shared" si="4"/>
        <v>0</v>
      </c>
      <c r="AT6" s="531">
        <f t="shared" si="4"/>
        <v>0</v>
      </c>
      <c r="AU6" s="531">
        <f t="shared" si="4"/>
        <v>0</v>
      </c>
      <c r="AV6" s="531">
        <f t="shared" si="4"/>
        <v>0</v>
      </c>
      <c r="AW6" s="531">
        <f t="shared" si="4"/>
        <v>0</v>
      </c>
      <c r="AX6" s="531">
        <f t="shared" si="4"/>
        <v>0</v>
      </c>
      <c r="AY6" s="531">
        <f t="shared" si="4"/>
        <v>0</v>
      </c>
      <c r="AZ6" s="531">
        <f t="shared" si="4"/>
        <v>0</v>
      </c>
      <c r="BA6" s="531">
        <f t="shared" si="4"/>
        <v>0</v>
      </c>
      <c r="BB6" s="531">
        <f t="shared" si="4"/>
        <v>0</v>
      </c>
      <c r="BC6" s="531">
        <f t="shared" si="4"/>
        <v>0</v>
      </c>
      <c r="BD6" s="531">
        <f t="shared" ref="BD6:CI6" si="5">SUMIF($C:$C,"58.1x",BD:BD)</f>
        <v>0</v>
      </c>
      <c r="BE6" s="531">
        <f t="shared" si="5"/>
        <v>0</v>
      </c>
      <c r="BF6" s="531">
        <f t="shared" si="5"/>
        <v>0</v>
      </c>
      <c r="BG6" s="531">
        <f t="shared" si="5"/>
        <v>0</v>
      </c>
      <c r="BH6" s="531">
        <f t="shared" si="5"/>
        <v>0</v>
      </c>
      <c r="BI6" s="531">
        <f t="shared" si="5"/>
        <v>0</v>
      </c>
      <c r="BJ6" s="531">
        <f t="shared" si="5"/>
        <v>0</v>
      </c>
      <c r="BK6" s="531">
        <f t="shared" si="5"/>
        <v>0</v>
      </c>
      <c r="BL6" s="531">
        <f t="shared" si="5"/>
        <v>0</v>
      </c>
      <c r="BM6" s="531">
        <f t="shared" si="5"/>
        <v>0</v>
      </c>
      <c r="BN6" s="531">
        <f t="shared" si="5"/>
        <v>0</v>
      </c>
      <c r="BO6" s="531">
        <f t="shared" si="5"/>
        <v>0</v>
      </c>
      <c r="BP6" s="531">
        <f t="shared" si="5"/>
        <v>0</v>
      </c>
      <c r="BQ6" s="531">
        <f t="shared" si="5"/>
        <v>0</v>
      </c>
      <c r="BR6" s="531">
        <f t="shared" si="5"/>
        <v>0</v>
      </c>
      <c r="BS6" s="531">
        <f t="shared" si="5"/>
        <v>0</v>
      </c>
      <c r="BT6" s="531">
        <f t="shared" si="5"/>
        <v>0</v>
      </c>
      <c r="BU6" s="531">
        <f t="shared" si="5"/>
        <v>0</v>
      </c>
      <c r="BV6" s="531">
        <f t="shared" si="5"/>
        <v>0</v>
      </c>
      <c r="BW6" s="531">
        <f t="shared" si="5"/>
        <v>0</v>
      </c>
      <c r="BX6" s="531">
        <f t="shared" si="5"/>
        <v>0</v>
      </c>
      <c r="BY6" s="531">
        <f t="shared" si="5"/>
        <v>0</v>
      </c>
      <c r="BZ6" s="531">
        <f t="shared" si="5"/>
        <v>0</v>
      </c>
      <c r="CA6" s="531">
        <f t="shared" si="5"/>
        <v>0</v>
      </c>
      <c r="CB6" s="531">
        <f t="shared" si="5"/>
        <v>0</v>
      </c>
      <c r="CC6" s="531">
        <f t="shared" si="5"/>
        <v>0</v>
      </c>
      <c r="CD6" s="531">
        <f t="shared" si="5"/>
        <v>0</v>
      </c>
      <c r="CE6" s="531">
        <f t="shared" si="5"/>
        <v>0</v>
      </c>
      <c r="CF6" s="531">
        <f t="shared" si="5"/>
        <v>0</v>
      </c>
      <c r="CG6" s="531">
        <f t="shared" si="5"/>
        <v>0</v>
      </c>
      <c r="CH6" s="531">
        <f t="shared" si="5"/>
        <v>0</v>
      </c>
      <c r="CI6" s="531">
        <f t="shared" si="5"/>
        <v>0</v>
      </c>
      <c r="CJ6" s="531">
        <f t="shared" ref="CJ6:DO6" si="6">SUMIF($C:$C,"58.1x",CJ:CJ)</f>
        <v>0</v>
      </c>
      <c r="CK6" s="531">
        <f t="shared" si="6"/>
        <v>0</v>
      </c>
      <c r="CL6" s="531">
        <f t="shared" si="6"/>
        <v>0</v>
      </c>
      <c r="CM6" s="531">
        <f t="shared" si="6"/>
        <v>0</v>
      </c>
      <c r="CN6" s="531">
        <f t="shared" si="6"/>
        <v>0</v>
      </c>
      <c r="CO6" s="531">
        <f t="shared" si="6"/>
        <v>0</v>
      </c>
      <c r="CP6" s="531">
        <f t="shared" si="6"/>
        <v>0</v>
      </c>
      <c r="CQ6" s="531">
        <f t="shared" si="6"/>
        <v>0</v>
      </c>
      <c r="CR6" s="531">
        <f t="shared" si="6"/>
        <v>0</v>
      </c>
      <c r="CS6" s="531">
        <f t="shared" si="6"/>
        <v>0</v>
      </c>
      <c r="CT6" s="531">
        <f t="shared" si="6"/>
        <v>0</v>
      </c>
      <c r="CU6" s="531">
        <f t="shared" si="6"/>
        <v>0</v>
      </c>
      <c r="CV6" s="531">
        <f t="shared" si="6"/>
        <v>0</v>
      </c>
      <c r="CW6" s="531">
        <f t="shared" si="6"/>
        <v>0</v>
      </c>
      <c r="CX6" s="531">
        <f t="shared" si="6"/>
        <v>0</v>
      </c>
      <c r="CY6" s="546">
        <f t="shared" si="6"/>
        <v>0</v>
      </c>
      <c r="CZ6" s="547">
        <f t="shared" si="6"/>
        <v>0</v>
      </c>
      <c r="DA6" s="547">
        <f t="shared" si="6"/>
        <v>0</v>
      </c>
      <c r="DB6" s="547">
        <f t="shared" si="6"/>
        <v>0</v>
      </c>
      <c r="DC6" s="547">
        <f t="shared" si="6"/>
        <v>0</v>
      </c>
      <c r="DD6" s="547">
        <f t="shared" si="6"/>
        <v>0</v>
      </c>
      <c r="DE6" s="547">
        <f t="shared" si="6"/>
        <v>0</v>
      </c>
      <c r="DF6" s="547">
        <f t="shared" si="6"/>
        <v>0</v>
      </c>
      <c r="DG6" s="547">
        <f t="shared" si="6"/>
        <v>0</v>
      </c>
      <c r="DH6" s="547">
        <f t="shared" si="6"/>
        <v>0</v>
      </c>
      <c r="DI6" s="547">
        <f t="shared" si="6"/>
        <v>0</v>
      </c>
      <c r="DJ6" s="547">
        <f t="shared" si="6"/>
        <v>0</v>
      </c>
      <c r="DK6" s="547">
        <f t="shared" si="6"/>
        <v>0</v>
      </c>
      <c r="DL6" s="547">
        <f t="shared" si="6"/>
        <v>0</v>
      </c>
      <c r="DM6" s="547">
        <f t="shared" si="6"/>
        <v>0</v>
      </c>
      <c r="DN6" s="547">
        <f t="shared" si="6"/>
        <v>0</v>
      </c>
      <c r="DO6" s="547">
        <f t="shared" si="6"/>
        <v>0</v>
      </c>
      <c r="DP6" s="547">
        <f t="shared" ref="DP6:DW6" si="7">SUMIF($C:$C,"58.1x",DP:DP)</f>
        <v>0</v>
      </c>
      <c r="DQ6" s="547">
        <f t="shared" si="7"/>
        <v>0</v>
      </c>
      <c r="DR6" s="547">
        <f t="shared" si="7"/>
        <v>0</v>
      </c>
      <c r="DS6" s="547">
        <f t="shared" si="7"/>
        <v>0</v>
      </c>
      <c r="DT6" s="547">
        <f t="shared" si="7"/>
        <v>0</v>
      </c>
      <c r="DU6" s="547">
        <f t="shared" si="7"/>
        <v>0</v>
      </c>
      <c r="DV6" s="547">
        <f t="shared" si="7"/>
        <v>0</v>
      </c>
      <c r="DW6" s="548">
        <f t="shared" si="7"/>
        <v>0</v>
      </c>
      <c r="DX6" s="537"/>
    </row>
    <row r="7" spans="2:128" ht="25.5" x14ac:dyDescent="0.2">
      <c r="B7" s="549" t="s">
        <v>491</v>
      </c>
      <c r="C7" s="550" t="s">
        <v>790</v>
      </c>
      <c r="D7" s="550" t="s">
        <v>789</v>
      </c>
      <c r="E7" s="551" t="s">
        <v>559</v>
      </c>
      <c r="F7" s="550" t="s">
        <v>791</v>
      </c>
      <c r="G7" s="550" t="s">
        <v>59</v>
      </c>
      <c r="H7" s="552" t="s">
        <v>493</v>
      </c>
      <c r="I7" s="552">
        <f>MAX(X7:AV7)</f>
        <v>3.5</v>
      </c>
      <c r="J7" s="552">
        <f>SUMPRODUCT($X$2:$CY$2,$X7:$CY7)*365</f>
        <v>30477.238766875984</v>
      </c>
      <c r="K7" s="552">
        <f>SUMPRODUCT($X$2:$CY$2,$X8:$CY8)+SUMPRODUCT($X$2:$CY$2,$X9:$CY9)+SUMPRODUCT($X$2:$CY$2,$X10:$CY10)</f>
        <v>12638.535523252096</v>
      </c>
      <c r="L7" s="552">
        <f>SUMPRODUCT($X$2:$CY$2,$X11:$CY11) +SUMPRODUCT($X$2:$CY$2,$X12:$CY12)</f>
        <v>1479.1301789012221</v>
      </c>
      <c r="M7" s="552">
        <f>SUMPRODUCT($X$2:$CY$2,$X13:$CY13)</f>
        <v>0</v>
      </c>
      <c r="N7" s="552">
        <f>SUMPRODUCT($X$2:$CY$2,$X16:$CY16) +SUMPRODUCT($X$2:$CY$2,$X17:$CY17)</f>
        <v>102.55073877519985</v>
      </c>
      <c r="O7" s="552">
        <f>SUMPRODUCT($X$2:$CY$2,$X14:$CY14) +SUMPRODUCT($X$2:$CY$2,$X15:$CY15) +SUMPRODUCT($X$2:$CY$2,$X18:$CY18)</f>
        <v>12.673220421097529</v>
      </c>
      <c r="P7" s="552">
        <f>SUM(K7:O7)</f>
        <v>14232.889661349614</v>
      </c>
      <c r="Q7" s="552">
        <f>(SUM(K7:M7)*100000)/(J7*1000)</f>
        <v>46.321997245685608</v>
      </c>
      <c r="R7" s="553">
        <f>(P7*100000)/(J7*1000)</f>
        <v>46.700062857461191</v>
      </c>
      <c r="S7" s="554">
        <v>1</v>
      </c>
      <c r="T7" s="555">
        <v>3</v>
      </c>
      <c r="U7" s="556" t="s">
        <v>494</v>
      </c>
      <c r="V7" s="557" t="s">
        <v>124</v>
      </c>
      <c r="W7" s="558" t="s">
        <v>75</v>
      </c>
      <c r="X7" s="550">
        <v>0</v>
      </c>
      <c r="Y7" s="550">
        <v>0</v>
      </c>
      <c r="Z7" s="550">
        <v>0</v>
      </c>
      <c r="AA7" s="550">
        <v>0</v>
      </c>
      <c r="AB7" s="550">
        <v>0</v>
      </c>
      <c r="AC7" s="550">
        <v>3.5</v>
      </c>
      <c r="AD7" s="550">
        <v>3.5</v>
      </c>
      <c r="AE7" s="550">
        <v>3.5</v>
      </c>
      <c r="AF7" s="550">
        <v>3.5</v>
      </c>
      <c r="AG7" s="550">
        <v>3.5</v>
      </c>
      <c r="AH7" s="550">
        <v>3.5</v>
      </c>
      <c r="AI7" s="550">
        <v>3.5</v>
      </c>
      <c r="AJ7" s="550">
        <v>3.5</v>
      </c>
      <c r="AK7" s="550">
        <v>3.5</v>
      </c>
      <c r="AL7" s="550">
        <v>3.5</v>
      </c>
      <c r="AM7" s="550">
        <v>3.5</v>
      </c>
      <c r="AN7" s="550">
        <v>3.5</v>
      </c>
      <c r="AO7" s="550">
        <v>3.5</v>
      </c>
      <c r="AP7" s="550">
        <v>3.5</v>
      </c>
      <c r="AQ7" s="550">
        <v>3.5</v>
      </c>
      <c r="AR7" s="550">
        <v>3.5</v>
      </c>
      <c r="AS7" s="550">
        <v>3.5</v>
      </c>
      <c r="AT7" s="550">
        <v>3.5</v>
      </c>
      <c r="AU7" s="550">
        <v>3.5</v>
      </c>
      <c r="AV7" s="550">
        <v>3.5</v>
      </c>
      <c r="AW7" s="550">
        <v>3.5</v>
      </c>
      <c r="AX7" s="550">
        <v>3.5</v>
      </c>
      <c r="AY7" s="550">
        <v>3.5</v>
      </c>
      <c r="AZ7" s="550">
        <v>3.5</v>
      </c>
      <c r="BA7" s="550">
        <v>3.5</v>
      </c>
      <c r="BB7" s="550">
        <v>3.5</v>
      </c>
      <c r="BC7" s="550">
        <v>3.5</v>
      </c>
      <c r="BD7" s="550">
        <v>3.5</v>
      </c>
      <c r="BE7" s="550">
        <v>3.5</v>
      </c>
      <c r="BF7" s="550">
        <v>3.5</v>
      </c>
      <c r="BG7" s="550">
        <v>3.5</v>
      </c>
      <c r="BH7" s="550">
        <v>3.5</v>
      </c>
      <c r="BI7" s="550">
        <v>3.5</v>
      </c>
      <c r="BJ7" s="550">
        <v>3.5</v>
      </c>
      <c r="BK7" s="550">
        <v>3.5</v>
      </c>
      <c r="BL7" s="550">
        <v>3.5</v>
      </c>
      <c r="BM7" s="550">
        <v>3.5</v>
      </c>
      <c r="BN7" s="550">
        <v>3.5</v>
      </c>
      <c r="BO7" s="550">
        <v>3.5</v>
      </c>
      <c r="BP7" s="550">
        <v>3.5</v>
      </c>
      <c r="BQ7" s="550">
        <v>3.5</v>
      </c>
      <c r="BR7" s="550">
        <v>3.5</v>
      </c>
      <c r="BS7" s="550">
        <v>3.5</v>
      </c>
      <c r="BT7" s="550">
        <v>3.5</v>
      </c>
      <c r="BU7" s="550">
        <v>3.5</v>
      </c>
      <c r="BV7" s="550">
        <v>3.5</v>
      </c>
      <c r="BW7" s="550">
        <v>3.5</v>
      </c>
      <c r="BX7" s="550">
        <v>3.5</v>
      </c>
      <c r="BY7" s="550">
        <v>3.5</v>
      </c>
      <c r="BZ7" s="550">
        <v>3.5</v>
      </c>
      <c r="CA7" s="550">
        <v>3.5</v>
      </c>
      <c r="CB7" s="550">
        <v>3.5</v>
      </c>
      <c r="CC7" s="550">
        <v>3.5</v>
      </c>
      <c r="CD7" s="550">
        <v>3.5</v>
      </c>
      <c r="CE7" s="559">
        <v>3.5</v>
      </c>
      <c r="CF7" s="559">
        <v>3.5</v>
      </c>
      <c r="CG7" s="559">
        <v>3.5</v>
      </c>
      <c r="CH7" s="559">
        <v>3.5</v>
      </c>
      <c r="CI7" s="559">
        <v>3.5</v>
      </c>
      <c r="CJ7" s="559">
        <v>3.5</v>
      </c>
      <c r="CK7" s="559">
        <v>3.5</v>
      </c>
      <c r="CL7" s="559">
        <v>3.5</v>
      </c>
      <c r="CM7" s="559">
        <v>3.5</v>
      </c>
      <c r="CN7" s="559">
        <v>3.5</v>
      </c>
      <c r="CO7" s="559">
        <v>3.5</v>
      </c>
      <c r="CP7" s="559">
        <v>3.5</v>
      </c>
      <c r="CQ7" s="559">
        <v>3.5</v>
      </c>
      <c r="CR7" s="559">
        <v>3.5</v>
      </c>
      <c r="CS7" s="559">
        <v>3.5</v>
      </c>
      <c r="CT7" s="559">
        <v>3.5</v>
      </c>
      <c r="CU7" s="559">
        <v>3.5</v>
      </c>
      <c r="CV7" s="559">
        <v>3.5</v>
      </c>
      <c r="CW7" s="559">
        <v>3.5</v>
      </c>
      <c r="CX7" s="559">
        <v>3.5</v>
      </c>
      <c r="CY7" s="560">
        <v>3.5</v>
      </c>
      <c r="CZ7" s="561">
        <v>0</v>
      </c>
      <c r="DA7" s="562">
        <v>0</v>
      </c>
      <c r="DB7" s="562">
        <v>0</v>
      </c>
      <c r="DC7" s="562">
        <v>0</v>
      </c>
      <c r="DD7" s="562">
        <v>0</v>
      </c>
      <c r="DE7" s="562">
        <v>0</v>
      </c>
      <c r="DF7" s="562">
        <v>0</v>
      </c>
      <c r="DG7" s="562">
        <v>0</v>
      </c>
      <c r="DH7" s="562">
        <v>0</v>
      </c>
      <c r="DI7" s="562">
        <v>0</v>
      </c>
      <c r="DJ7" s="562">
        <v>0</v>
      </c>
      <c r="DK7" s="562">
        <v>0</v>
      </c>
      <c r="DL7" s="562">
        <v>0</v>
      </c>
      <c r="DM7" s="562">
        <v>0</v>
      </c>
      <c r="DN7" s="562">
        <v>0</v>
      </c>
      <c r="DO7" s="562">
        <v>0</v>
      </c>
      <c r="DP7" s="562">
        <v>0</v>
      </c>
      <c r="DQ7" s="562">
        <v>0</v>
      </c>
      <c r="DR7" s="562">
        <v>0</v>
      </c>
      <c r="DS7" s="562">
        <v>0</v>
      </c>
      <c r="DT7" s="562">
        <v>0</v>
      </c>
      <c r="DU7" s="562">
        <v>0</v>
      </c>
      <c r="DV7" s="562">
        <v>0</v>
      </c>
      <c r="DW7" s="563">
        <v>0</v>
      </c>
      <c r="DX7" s="537"/>
    </row>
    <row r="8" spans="2:128" x14ac:dyDescent="0.2">
      <c r="B8" s="564"/>
      <c r="C8" s="565"/>
      <c r="D8" s="566"/>
      <c r="E8" s="567"/>
      <c r="F8" s="567"/>
      <c r="G8" s="566"/>
      <c r="H8" s="567"/>
      <c r="I8" s="567"/>
      <c r="J8" s="567"/>
      <c r="K8" s="567"/>
      <c r="L8" s="567"/>
      <c r="M8" s="567"/>
      <c r="N8" s="567"/>
      <c r="O8" s="567"/>
      <c r="P8" s="567"/>
      <c r="Q8" s="567"/>
      <c r="R8" s="568"/>
      <c r="S8" s="567"/>
      <c r="T8" s="567"/>
      <c r="U8" s="569" t="s">
        <v>495</v>
      </c>
      <c r="V8" s="557" t="s">
        <v>124</v>
      </c>
      <c r="W8" s="558" t="s">
        <v>496</v>
      </c>
      <c r="X8" s="550">
        <v>708.40000000000009</v>
      </c>
      <c r="Y8" s="550">
        <v>809.6</v>
      </c>
      <c r="Z8" s="550">
        <v>1012</v>
      </c>
      <c r="AA8" s="550">
        <v>4048</v>
      </c>
      <c r="AB8" s="550">
        <v>3542</v>
      </c>
      <c r="AC8" s="550">
        <v>0</v>
      </c>
      <c r="AD8" s="550">
        <v>0</v>
      </c>
      <c r="AE8" s="550">
        <v>0</v>
      </c>
      <c r="AF8" s="550">
        <v>0</v>
      </c>
      <c r="AG8" s="550">
        <v>0</v>
      </c>
      <c r="AH8" s="550">
        <v>0</v>
      </c>
      <c r="AI8" s="550">
        <v>0</v>
      </c>
      <c r="AJ8" s="550">
        <v>0</v>
      </c>
      <c r="AK8" s="550">
        <v>0</v>
      </c>
      <c r="AL8" s="550">
        <v>0</v>
      </c>
      <c r="AM8" s="550">
        <v>0</v>
      </c>
      <c r="AN8" s="550">
        <v>0</v>
      </c>
      <c r="AO8" s="550">
        <v>0</v>
      </c>
      <c r="AP8" s="550">
        <v>0</v>
      </c>
      <c r="AQ8" s="550">
        <v>0</v>
      </c>
      <c r="AR8" s="550">
        <v>233.8</v>
      </c>
      <c r="AS8" s="550">
        <v>267.2</v>
      </c>
      <c r="AT8" s="550">
        <v>334</v>
      </c>
      <c r="AU8" s="550">
        <v>1336</v>
      </c>
      <c r="AV8" s="550">
        <v>1169</v>
      </c>
      <c r="AW8" s="550">
        <v>0</v>
      </c>
      <c r="AX8" s="550">
        <v>0</v>
      </c>
      <c r="AY8" s="550">
        <v>0</v>
      </c>
      <c r="AZ8" s="550">
        <v>0</v>
      </c>
      <c r="BA8" s="550">
        <v>0</v>
      </c>
      <c r="BB8" s="550">
        <v>0</v>
      </c>
      <c r="BC8" s="550">
        <v>0</v>
      </c>
      <c r="BD8" s="550">
        <v>0</v>
      </c>
      <c r="BE8" s="550">
        <v>0</v>
      </c>
      <c r="BF8" s="550">
        <v>0</v>
      </c>
      <c r="BG8" s="550">
        <v>0</v>
      </c>
      <c r="BH8" s="550">
        <v>0</v>
      </c>
      <c r="BI8" s="550">
        <v>0</v>
      </c>
      <c r="BJ8" s="550">
        <v>0</v>
      </c>
      <c r="BK8" s="550">
        <v>0</v>
      </c>
      <c r="BL8" s="550">
        <v>233.8</v>
      </c>
      <c r="BM8" s="550">
        <v>267.2</v>
      </c>
      <c r="BN8" s="550">
        <v>334</v>
      </c>
      <c r="BO8" s="550">
        <v>1336</v>
      </c>
      <c r="BP8" s="550">
        <v>1169</v>
      </c>
      <c r="BQ8" s="550">
        <v>0</v>
      </c>
      <c r="BR8" s="550">
        <v>0</v>
      </c>
      <c r="BS8" s="550">
        <v>0</v>
      </c>
      <c r="BT8" s="550">
        <v>0</v>
      </c>
      <c r="BU8" s="550">
        <v>0</v>
      </c>
      <c r="BV8" s="550">
        <v>0</v>
      </c>
      <c r="BW8" s="550">
        <v>0</v>
      </c>
      <c r="BX8" s="550">
        <v>0</v>
      </c>
      <c r="BY8" s="550">
        <v>0</v>
      </c>
      <c r="BZ8" s="550">
        <v>0</v>
      </c>
      <c r="CA8" s="550">
        <v>0</v>
      </c>
      <c r="CB8" s="550">
        <v>0</v>
      </c>
      <c r="CC8" s="550">
        <v>0</v>
      </c>
      <c r="CD8" s="550">
        <v>0</v>
      </c>
      <c r="CE8" s="559">
        <v>0</v>
      </c>
      <c r="CF8" s="559">
        <v>581.70000000000005</v>
      </c>
      <c r="CG8" s="559">
        <v>664.8</v>
      </c>
      <c r="CH8" s="559">
        <v>831</v>
      </c>
      <c r="CI8" s="559">
        <v>3324</v>
      </c>
      <c r="CJ8" s="559">
        <v>2908.5</v>
      </c>
      <c r="CK8" s="559">
        <v>0</v>
      </c>
      <c r="CL8" s="559">
        <v>0</v>
      </c>
      <c r="CM8" s="559">
        <v>0</v>
      </c>
      <c r="CN8" s="559">
        <v>0</v>
      </c>
      <c r="CO8" s="559">
        <v>0</v>
      </c>
      <c r="CP8" s="559">
        <v>0</v>
      </c>
      <c r="CQ8" s="559">
        <v>0</v>
      </c>
      <c r="CR8" s="559">
        <v>0</v>
      </c>
      <c r="CS8" s="559">
        <v>0</v>
      </c>
      <c r="CT8" s="559">
        <v>0</v>
      </c>
      <c r="CU8" s="559">
        <v>0</v>
      </c>
      <c r="CV8" s="559">
        <v>0</v>
      </c>
      <c r="CW8" s="559">
        <v>0</v>
      </c>
      <c r="CX8" s="559">
        <v>0</v>
      </c>
      <c r="CY8" s="560">
        <v>0</v>
      </c>
      <c r="CZ8" s="561">
        <v>0</v>
      </c>
      <c r="DA8" s="562">
        <v>0</v>
      </c>
      <c r="DB8" s="562">
        <v>0</v>
      </c>
      <c r="DC8" s="562">
        <v>0</v>
      </c>
      <c r="DD8" s="562">
        <v>0</v>
      </c>
      <c r="DE8" s="562">
        <v>0</v>
      </c>
      <c r="DF8" s="562">
        <v>0</v>
      </c>
      <c r="DG8" s="562">
        <v>0</v>
      </c>
      <c r="DH8" s="562">
        <v>0</v>
      </c>
      <c r="DI8" s="562">
        <v>0</v>
      </c>
      <c r="DJ8" s="562">
        <v>0</v>
      </c>
      <c r="DK8" s="562">
        <v>0</v>
      </c>
      <c r="DL8" s="562">
        <v>0</v>
      </c>
      <c r="DM8" s="562">
        <v>0</v>
      </c>
      <c r="DN8" s="562">
        <v>0</v>
      </c>
      <c r="DO8" s="562">
        <v>0</v>
      </c>
      <c r="DP8" s="562">
        <v>0</v>
      </c>
      <c r="DQ8" s="562">
        <v>0</v>
      </c>
      <c r="DR8" s="562">
        <v>0</v>
      </c>
      <c r="DS8" s="562">
        <v>0</v>
      </c>
      <c r="DT8" s="562">
        <v>0</v>
      </c>
      <c r="DU8" s="562">
        <v>0</v>
      </c>
      <c r="DV8" s="562">
        <v>0</v>
      </c>
      <c r="DW8" s="563">
        <v>0</v>
      </c>
      <c r="DX8" s="487"/>
    </row>
    <row r="9" spans="2:128" x14ac:dyDescent="0.2">
      <c r="B9" s="570"/>
      <c r="C9" s="571"/>
      <c r="D9" s="572"/>
      <c r="E9" s="572"/>
      <c r="F9" s="572"/>
      <c r="G9" s="572"/>
      <c r="H9" s="572"/>
      <c r="I9" s="573"/>
      <c r="J9" s="573"/>
      <c r="K9" s="573"/>
      <c r="L9" s="573"/>
      <c r="M9" s="573"/>
      <c r="N9" s="573"/>
      <c r="O9" s="573"/>
      <c r="P9" s="573"/>
      <c r="Q9" s="573"/>
      <c r="R9" s="574"/>
      <c r="S9" s="573"/>
      <c r="T9" s="573"/>
      <c r="U9" s="569" t="s">
        <v>497</v>
      </c>
      <c r="V9" s="557" t="s">
        <v>124</v>
      </c>
      <c r="W9" s="558" t="s">
        <v>496</v>
      </c>
      <c r="X9" s="550">
        <v>0</v>
      </c>
      <c r="Y9" s="550">
        <v>0</v>
      </c>
      <c r="Z9" s="550">
        <v>0</v>
      </c>
      <c r="AA9" s="550">
        <v>0</v>
      </c>
      <c r="AB9" s="550">
        <v>0</v>
      </c>
      <c r="AC9" s="550">
        <v>0</v>
      </c>
      <c r="AD9" s="550">
        <v>0</v>
      </c>
      <c r="AE9" s="550">
        <v>0</v>
      </c>
      <c r="AF9" s="550">
        <v>0</v>
      </c>
      <c r="AG9" s="550">
        <v>0</v>
      </c>
      <c r="AH9" s="550">
        <v>0</v>
      </c>
      <c r="AI9" s="550">
        <v>0</v>
      </c>
      <c r="AJ9" s="550">
        <v>0</v>
      </c>
      <c r="AK9" s="550">
        <v>0</v>
      </c>
      <c r="AL9" s="550">
        <v>0</v>
      </c>
      <c r="AM9" s="550">
        <v>0</v>
      </c>
      <c r="AN9" s="550">
        <v>0</v>
      </c>
      <c r="AO9" s="550">
        <v>0</v>
      </c>
      <c r="AP9" s="550">
        <v>0</v>
      </c>
      <c r="AQ9" s="550">
        <v>0</v>
      </c>
      <c r="AR9" s="550">
        <v>0</v>
      </c>
      <c r="AS9" s="550">
        <v>0</v>
      </c>
      <c r="AT9" s="550">
        <v>0</v>
      </c>
      <c r="AU9" s="550">
        <v>0</v>
      </c>
      <c r="AV9" s="550">
        <v>0</v>
      </c>
      <c r="AW9" s="550">
        <v>0</v>
      </c>
      <c r="AX9" s="550">
        <v>0</v>
      </c>
      <c r="AY9" s="550">
        <v>0</v>
      </c>
      <c r="AZ9" s="550">
        <v>0</v>
      </c>
      <c r="BA9" s="550">
        <v>0</v>
      </c>
      <c r="BB9" s="550">
        <v>0</v>
      </c>
      <c r="BC9" s="550">
        <v>0</v>
      </c>
      <c r="BD9" s="550">
        <v>0</v>
      </c>
      <c r="BE9" s="550">
        <v>0</v>
      </c>
      <c r="BF9" s="550">
        <v>0</v>
      </c>
      <c r="BG9" s="550">
        <v>0</v>
      </c>
      <c r="BH9" s="550">
        <v>0</v>
      </c>
      <c r="BI9" s="550">
        <v>0</v>
      </c>
      <c r="BJ9" s="550">
        <v>0</v>
      </c>
      <c r="BK9" s="550">
        <v>0</v>
      </c>
      <c r="BL9" s="550">
        <v>0</v>
      </c>
      <c r="BM9" s="550">
        <v>0</v>
      </c>
      <c r="BN9" s="550">
        <v>0</v>
      </c>
      <c r="BO9" s="550">
        <v>0</v>
      </c>
      <c r="BP9" s="550">
        <v>0</v>
      </c>
      <c r="BQ9" s="550">
        <v>0</v>
      </c>
      <c r="BR9" s="550">
        <v>0</v>
      </c>
      <c r="BS9" s="550">
        <v>0</v>
      </c>
      <c r="BT9" s="550">
        <v>0</v>
      </c>
      <c r="BU9" s="550">
        <v>0</v>
      </c>
      <c r="BV9" s="550">
        <v>0</v>
      </c>
      <c r="BW9" s="550">
        <v>0</v>
      </c>
      <c r="BX9" s="550">
        <v>0</v>
      </c>
      <c r="BY9" s="550">
        <v>0</v>
      </c>
      <c r="BZ9" s="550">
        <v>0</v>
      </c>
      <c r="CA9" s="550">
        <v>0</v>
      </c>
      <c r="CB9" s="550">
        <v>0</v>
      </c>
      <c r="CC9" s="550">
        <v>0</v>
      </c>
      <c r="CD9" s="550">
        <v>0</v>
      </c>
      <c r="CE9" s="559">
        <v>0</v>
      </c>
      <c r="CF9" s="559">
        <v>0</v>
      </c>
      <c r="CG9" s="559">
        <v>0</v>
      </c>
      <c r="CH9" s="559">
        <v>0</v>
      </c>
      <c r="CI9" s="559">
        <v>0</v>
      </c>
      <c r="CJ9" s="559">
        <v>0</v>
      </c>
      <c r="CK9" s="559">
        <v>0</v>
      </c>
      <c r="CL9" s="559">
        <v>0</v>
      </c>
      <c r="CM9" s="559">
        <v>0</v>
      </c>
      <c r="CN9" s="559">
        <v>0</v>
      </c>
      <c r="CO9" s="559">
        <v>0</v>
      </c>
      <c r="CP9" s="559">
        <v>0</v>
      </c>
      <c r="CQ9" s="559">
        <v>0</v>
      </c>
      <c r="CR9" s="559">
        <v>0</v>
      </c>
      <c r="CS9" s="559">
        <v>0</v>
      </c>
      <c r="CT9" s="559">
        <v>0</v>
      </c>
      <c r="CU9" s="559">
        <v>0</v>
      </c>
      <c r="CV9" s="559">
        <v>0</v>
      </c>
      <c r="CW9" s="559">
        <v>0</v>
      </c>
      <c r="CX9" s="559">
        <v>0</v>
      </c>
      <c r="CY9" s="560">
        <v>0</v>
      </c>
      <c r="CZ9" s="561">
        <v>0</v>
      </c>
      <c r="DA9" s="562">
        <v>0</v>
      </c>
      <c r="DB9" s="562">
        <v>0</v>
      </c>
      <c r="DC9" s="562">
        <v>0</v>
      </c>
      <c r="DD9" s="562">
        <v>0</v>
      </c>
      <c r="DE9" s="562">
        <v>0</v>
      </c>
      <c r="DF9" s="562">
        <v>0</v>
      </c>
      <c r="DG9" s="562">
        <v>0</v>
      </c>
      <c r="DH9" s="562">
        <v>0</v>
      </c>
      <c r="DI9" s="562">
        <v>0</v>
      </c>
      <c r="DJ9" s="562">
        <v>0</v>
      </c>
      <c r="DK9" s="562">
        <v>0</v>
      </c>
      <c r="DL9" s="562">
        <v>0</v>
      </c>
      <c r="DM9" s="562">
        <v>0</v>
      </c>
      <c r="DN9" s="562">
        <v>0</v>
      </c>
      <c r="DO9" s="562">
        <v>0</v>
      </c>
      <c r="DP9" s="562">
        <v>0</v>
      </c>
      <c r="DQ9" s="562">
        <v>0</v>
      </c>
      <c r="DR9" s="562">
        <v>0</v>
      </c>
      <c r="DS9" s="562">
        <v>0</v>
      </c>
      <c r="DT9" s="562">
        <v>0</v>
      </c>
      <c r="DU9" s="562">
        <v>0</v>
      </c>
      <c r="DV9" s="562">
        <v>0</v>
      </c>
      <c r="DW9" s="563">
        <v>0</v>
      </c>
      <c r="DX9" s="575"/>
    </row>
    <row r="10" spans="2:128" x14ac:dyDescent="0.2">
      <c r="B10" s="570"/>
      <c r="C10" s="571"/>
      <c r="D10" s="572"/>
      <c r="E10" s="572"/>
      <c r="F10" s="572"/>
      <c r="G10" s="572"/>
      <c r="H10" s="572"/>
      <c r="I10" s="573"/>
      <c r="J10" s="573"/>
      <c r="K10" s="573"/>
      <c r="L10" s="573"/>
      <c r="M10" s="573"/>
      <c r="N10" s="573"/>
      <c r="O10" s="573"/>
      <c r="P10" s="573"/>
      <c r="Q10" s="573"/>
      <c r="R10" s="574"/>
      <c r="S10" s="573"/>
      <c r="T10" s="573"/>
      <c r="U10" s="569" t="s">
        <v>799</v>
      </c>
      <c r="V10" s="557" t="s">
        <v>124</v>
      </c>
      <c r="W10" s="558" t="s">
        <v>496</v>
      </c>
      <c r="X10" s="550">
        <v>0</v>
      </c>
      <c r="Y10" s="550">
        <v>0</v>
      </c>
      <c r="Z10" s="550">
        <v>0</v>
      </c>
      <c r="AA10" s="550">
        <v>0</v>
      </c>
      <c r="AB10" s="550">
        <v>0</v>
      </c>
      <c r="AC10" s="550">
        <v>0</v>
      </c>
      <c r="AD10" s="550">
        <v>0</v>
      </c>
      <c r="AE10" s="550">
        <v>0</v>
      </c>
      <c r="AF10" s="550">
        <v>0</v>
      </c>
      <c r="AG10" s="550">
        <v>0</v>
      </c>
      <c r="AH10" s="550">
        <v>0</v>
      </c>
      <c r="AI10" s="550">
        <v>0</v>
      </c>
      <c r="AJ10" s="550">
        <v>0</v>
      </c>
      <c r="AK10" s="550">
        <v>0</v>
      </c>
      <c r="AL10" s="550">
        <v>0</v>
      </c>
      <c r="AM10" s="550">
        <v>0</v>
      </c>
      <c r="AN10" s="550">
        <v>0</v>
      </c>
      <c r="AO10" s="550">
        <v>0</v>
      </c>
      <c r="AP10" s="550">
        <v>0</v>
      </c>
      <c r="AQ10" s="550">
        <v>0</v>
      </c>
      <c r="AR10" s="550">
        <v>0</v>
      </c>
      <c r="AS10" s="550">
        <v>0</v>
      </c>
      <c r="AT10" s="550">
        <v>0</v>
      </c>
      <c r="AU10" s="550">
        <v>0</v>
      </c>
      <c r="AV10" s="550">
        <v>0</v>
      </c>
      <c r="AW10" s="550">
        <v>0</v>
      </c>
      <c r="AX10" s="550">
        <v>0</v>
      </c>
      <c r="AY10" s="550">
        <v>0</v>
      </c>
      <c r="AZ10" s="550">
        <v>0</v>
      </c>
      <c r="BA10" s="550">
        <v>0</v>
      </c>
      <c r="BB10" s="550">
        <v>0</v>
      </c>
      <c r="BC10" s="550">
        <v>0</v>
      </c>
      <c r="BD10" s="550">
        <v>0</v>
      </c>
      <c r="BE10" s="550">
        <v>0</v>
      </c>
      <c r="BF10" s="550">
        <v>0</v>
      </c>
      <c r="BG10" s="550">
        <v>0</v>
      </c>
      <c r="BH10" s="550">
        <v>0</v>
      </c>
      <c r="BI10" s="550">
        <v>0</v>
      </c>
      <c r="BJ10" s="550">
        <v>0</v>
      </c>
      <c r="BK10" s="550">
        <v>0</v>
      </c>
      <c r="BL10" s="550">
        <v>0</v>
      </c>
      <c r="BM10" s="550">
        <v>0</v>
      </c>
      <c r="BN10" s="550">
        <v>0</v>
      </c>
      <c r="BO10" s="550">
        <v>0</v>
      </c>
      <c r="BP10" s="550">
        <v>0</v>
      </c>
      <c r="BQ10" s="550">
        <v>0</v>
      </c>
      <c r="BR10" s="550">
        <v>0</v>
      </c>
      <c r="BS10" s="550">
        <v>0</v>
      </c>
      <c r="BT10" s="550">
        <v>0</v>
      </c>
      <c r="BU10" s="550">
        <v>0</v>
      </c>
      <c r="BV10" s="550">
        <v>0</v>
      </c>
      <c r="BW10" s="550">
        <v>0</v>
      </c>
      <c r="BX10" s="550">
        <v>0</v>
      </c>
      <c r="BY10" s="550">
        <v>0</v>
      </c>
      <c r="BZ10" s="550">
        <v>0</v>
      </c>
      <c r="CA10" s="550">
        <v>0</v>
      </c>
      <c r="CB10" s="550">
        <v>0</v>
      </c>
      <c r="CC10" s="550">
        <v>0</v>
      </c>
      <c r="CD10" s="550">
        <v>0</v>
      </c>
      <c r="CE10" s="550">
        <v>0</v>
      </c>
      <c r="CF10" s="550">
        <v>0</v>
      </c>
      <c r="CG10" s="550">
        <v>0</v>
      </c>
      <c r="CH10" s="550">
        <v>0</v>
      </c>
      <c r="CI10" s="550">
        <v>0</v>
      </c>
      <c r="CJ10" s="550">
        <v>0</v>
      </c>
      <c r="CK10" s="550">
        <v>0</v>
      </c>
      <c r="CL10" s="550">
        <v>0</v>
      </c>
      <c r="CM10" s="550">
        <v>0</v>
      </c>
      <c r="CN10" s="550">
        <v>0</v>
      </c>
      <c r="CO10" s="550">
        <v>0</v>
      </c>
      <c r="CP10" s="550">
        <v>0</v>
      </c>
      <c r="CQ10" s="550">
        <v>0</v>
      </c>
      <c r="CR10" s="550">
        <v>0</v>
      </c>
      <c r="CS10" s="550">
        <v>0</v>
      </c>
      <c r="CT10" s="550">
        <v>0</v>
      </c>
      <c r="CU10" s="550">
        <v>0</v>
      </c>
      <c r="CV10" s="550">
        <v>0</v>
      </c>
      <c r="CW10" s="550">
        <v>0</v>
      </c>
      <c r="CX10" s="550">
        <v>0</v>
      </c>
      <c r="CY10" s="550">
        <v>0</v>
      </c>
      <c r="CZ10" s="561">
        <v>0</v>
      </c>
      <c r="DA10" s="562">
        <v>0</v>
      </c>
      <c r="DB10" s="562">
        <v>0</v>
      </c>
      <c r="DC10" s="562">
        <v>0</v>
      </c>
      <c r="DD10" s="562">
        <v>0</v>
      </c>
      <c r="DE10" s="562">
        <v>0</v>
      </c>
      <c r="DF10" s="562">
        <v>0</v>
      </c>
      <c r="DG10" s="562">
        <v>0</v>
      </c>
      <c r="DH10" s="562">
        <v>0</v>
      </c>
      <c r="DI10" s="562">
        <v>0</v>
      </c>
      <c r="DJ10" s="562">
        <v>0</v>
      </c>
      <c r="DK10" s="562">
        <v>0</v>
      </c>
      <c r="DL10" s="562">
        <v>0</v>
      </c>
      <c r="DM10" s="562">
        <v>0</v>
      </c>
      <c r="DN10" s="562">
        <v>0</v>
      </c>
      <c r="DO10" s="562">
        <v>0</v>
      </c>
      <c r="DP10" s="562">
        <v>0</v>
      </c>
      <c r="DQ10" s="562">
        <v>0</v>
      </c>
      <c r="DR10" s="562">
        <v>0</v>
      </c>
      <c r="DS10" s="562">
        <v>0</v>
      </c>
      <c r="DT10" s="562">
        <v>0</v>
      </c>
      <c r="DU10" s="562">
        <v>0</v>
      </c>
      <c r="DV10" s="562">
        <v>0</v>
      </c>
      <c r="DW10" s="563">
        <v>0</v>
      </c>
    </row>
    <row r="11" spans="2:128" x14ac:dyDescent="0.2">
      <c r="B11" s="576"/>
      <c r="C11" s="577"/>
      <c r="D11" s="578"/>
      <c r="E11" s="578"/>
      <c r="F11" s="578"/>
      <c r="G11" s="578"/>
      <c r="H11" s="578"/>
      <c r="I11" s="579"/>
      <c r="J11" s="579"/>
      <c r="K11" s="579"/>
      <c r="L11" s="579"/>
      <c r="M11" s="579"/>
      <c r="N11" s="579"/>
      <c r="O11" s="579"/>
      <c r="P11" s="579"/>
      <c r="Q11" s="579"/>
      <c r="R11" s="580"/>
      <c r="S11" s="579"/>
      <c r="T11" s="579"/>
      <c r="U11" s="569" t="s">
        <v>498</v>
      </c>
      <c r="V11" s="557" t="s">
        <v>124</v>
      </c>
      <c r="W11" s="581" t="s">
        <v>496</v>
      </c>
      <c r="X11" s="550">
        <v>0</v>
      </c>
      <c r="Y11" s="550">
        <v>0</v>
      </c>
      <c r="Z11" s="550">
        <v>0</v>
      </c>
      <c r="AA11" s="550">
        <v>0</v>
      </c>
      <c r="AB11" s="550">
        <v>0</v>
      </c>
      <c r="AC11" s="550">
        <v>20</v>
      </c>
      <c r="AD11" s="550">
        <v>20</v>
      </c>
      <c r="AE11" s="550">
        <v>20</v>
      </c>
      <c r="AF11" s="550">
        <v>20</v>
      </c>
      <c r="AG11" s="550">
        <v>20</v>
      </c>
      <c r="AH11" s="550">
        <v>20</v>
      </c>
      <c r="AI11" s="550">
        <v>20</v>
      </c>
      <c r="AJ11" s="550">
        <v>20</v>
      </c>
      <c r="AK11" s="550">
        <v>20</v>
      </c>
      <c r="AL11" s="550">
        <v>20</v>
      </c>
      <c r="AM11" s="550">
        <v>20</v>
      </c>
      <c r="AN11" s="550">
        <v>20</v>
      </c>
      <c r="AO11" s="550">
        <v>20</v>
      </c>
      <c r="AP11" s="550">
        <v>20</v>
      </c>
      <c r="AQ11" s="550">
        <v>20</v>
      </c>
      <c r="AR11" s="550">
        <v>20</v>
      </c>
      <c r="AS11" s="550">
        <v>20</v>
      </c>
      <c r="AT11" s="550">
        <v>20</v>
      </c>
      <c r="AU11" s="550">
        <v>20</v>
      </c>
      <c r="AV11" s="550">
        <v>20</v>
      </c>
      <c r="AW11" s="550">
        <v>20</v>
      </c>
      <c r="AX11" s="550">
        <v>20</v>
      </c>
      <c r="AY11" s="550">
        <v>20</v>
      </c>
      <c r="AZ11" s="550">
        <v>20</v>
      </c>
      <c r="BA11" s="550">
        <v>20</v>
      </c>
      <c r="BB11" s="550">
        <v>20</v>
      </c>
      <c r="BC11" s="550">
        <v>20</v>
      </c>
      <c r="BD11" s="550">
        <v>20</v>
      </c>
      <c r="BE11" s="550">
        <v>20</v>
      </c>
      <c r="BF11" s="550">
        <v>20</v>
      </c>
      <c r="BG11" s="550">
        <v>20</v>
      </c>
      <c r="BH11" s="550">
        <v>20</v>
      </c>
      <c r="BI11" s="550">
        <v>20</v>
      </c>
      <c r="BJ11" s="550">
        <v>20</v>
      </c>
      <c r="BK11" s="550">
        <v>20</v>
      </c>
      <c r="BL11" s="550">
        <v>20</v>
      </c>
      <c r="BM11" s="550">
        <v>20</v>
      </c>
      <c r="BN11" s="550">
        <v>20</v>
      </c>
      <c r="BO11" s="550">
        <v>20</v>
      </c>
      <c r="BP11" s="550">
        <v>20</v>
      </c>
      <c r="BQ11" s="550">
        <v>20</v>
      </c>
      <c r="BR11" s="550">
        <v>20</v>
      </c>
      <c r="BS11" s="550">
        <v>20</v>
      </c>
      <c r="BT11" s="550">
        <v>20</v>
      </c>
      <c r="BU11" s="550">
        <v>20</v>
      </c>
      <c r="BV11" s="550">
        <v>20</v>
      </c>
      <c r="BW11" s="550">
        <v>20</v>
      </c>
      <c r="BX11" s="550">
        <v>20</v>
      </c>
      <c r="BY11" s="550">
        <v>20</v>
      </c>
      <c r="BZ11" s="550">
        <v>20</v>
      </c>
      <c r="CA11" s="550">
        <v>20</v>
      </c>
      <c r="CB11" s="550">
        <v>20</v>
      </c>
      <c r="CC11" s="550">
        <v>20</v>
      </c>
      <c r="CD11" s="550">
        <v>20</v>
      </c>
      <c r="CE11" s="559">
        <v>20</v>
      </c>
      <c r="CF11" s="559">
        <v>20</v>
      </c>
      <c r="CG11" s="559">
        <v>20</v>
      </c>
      <c r="CH11" s="559">
        <v>20</v>
      </c>
      <c r="CI11" s="559">
        <v>20</v>
      </c>
      <c r="CJ11" s="559">
        <v>20</v>
      </c>
      <c r="CK11" s="559">
        <v>20</v>
      </c>
      <c r="CL11" s="559">
        <v>20</v>
      </c>
      <c r="CM11" s="559">
        <v>20</v>
      </c>
      <c r="CN11" s="559">
        <v>20</v>
      </c>
      <c r="CO11" s="559">
        <v>20</v>
      </c>
      <c r="CP11" s="559">
        <v>20</v>
      </c>
      <c r="CQ11" s="559">
        <v>20</v>
      </c>
      <c r="CR11" s="559">
        <v>20</v>
      </c>
      <c r="CS11" s="559">
        <v>20</v>
      </c>
      <c r="CT11" s="559">
        <v>20</v>
      </c>
      <c r="CU11" s="559">
        <v>20</v>
      </c>
      <c r="CV11" s="559">
        <v>20</v>
      </c>
      <c r="CW11" s="559">
        <v>20</v>
      </c>
      <c r="CX11" s="559">
        <v>20</v>
      </c>
      <c r="CY11" s="560">
        <v>20</v>
      </c>
      <c r="CZ11" s="561">
        <v>0</v>
      </c>
      <c r="DA11" s="562">
        <v>0</v>
      </c>
      <c r="DB11" s="562">
        <v>0</v>
      </c>
      <c r="DC11" s="562">
        <v>0</v>
      </c>
      <c r="DD11" s="562">
        <v>0</v>
      </c>
      <c r="DE11" s="562">
        <v>0</v>
      </c>
      <c r="DF11" s="562">
        <v>0</v>
      </c>
      <c r="DG11" s="562">
        <v>0</v>
      </c>
      <c r="DH11" s="562">
        <v>0</v>
      </c>
      <c r="DI11" s="562">
        <v>0</v>
      </c>
      <c r="DJ11" s="562">
        <v>0</v>
      </c>
      <c r="DK11" s="562">
        <v>0</v>
      </c>
      <c r="DL11" s="562">
        <v>0</v>
      </c>
      <c r="DM11" s="562">
        <v>0</v>
      </c>
      <c r="DN11" s="562">
        <v>0</v>
      </c>
      <c r="DO11" s="562">
        <v>0</v>
      </c>
      <c r="DP11" s="562">
        <v>0</v>
      </c>
      <c r="DQ11" s="562">
        <v>0</v>
      </c>
      <c r="DR11" s="562">
        <v>0</v>
      </c>
      <c r="DS11" s="562">
        <v>0</v>
      </c>
      <c r="DT11" s="562">
        <v>0</v>
      </c>
      <c r="DU11" s="562">
        <v>0</v>
      </c>
      <c r="DV11" s="562">
        <v>0</v>
      </c>
      <c r="DW11" s="563">
        <v>0</v>
      </c>
    </row>
    <row r="12" spans="2:128" x14ac:dyDescent="0.2">
      <c r="B12" s="582"/>
      <c r="C12" s="583"/>
      <c r="D12" s="584"/>
      <c r="E12" s="584"/>
      <c r="F12" s="584"/>
      <c r="G12" s="584"/>
      <c r="H12" s="584"/>
      <c r="I12" s="585"/>
      <c r="J12" s="585"/>
      <c r="K12" s="585"/>
      <c r="L12" s="585"/>
      <c r="M12" s="585"/>
      <c r="N12" s="585"/>
      <c r="O12" s="585"/>
      <c r="P12" s="585"/>
      <c r="Q12" s="585"/>
      <c r="R12" s="586"/>
      <c r="S12" s="585"/>
      <c r="T12" s="585"/>
      <c r="U12" s="569" t="s">
        <v>499</v>
      </c>
      <c r="V12" s="557" t="s">
        <v>124</v>
      </c>
      <c r="W12" s="581" t="s">
        <v>496</v>
      </c>
      <c r="X12" s="550">
        <v>0</v>
      </c>
      <c r="Y12" s="550">
        <v>0</v>
      </c>
      <c r="Z12" s="550">
        <v>0</v>
      </c>
      <c r="AA12" s="550">
        <v>0</v>
      </c>
      <c r="AB12" s="550">
        <v>0</v>
      </c>
      <c r="AC12" s="550">
        <v>42</v>
      </c>
      <c r="AD12" s="550">
        <v>42</v>
      </c>
      <c r="AE12" s="550">
        <v>42</v>
      </c>
      <c r="AF12" s="550">
        <v>42</v>
      </c>
      <c r="AG12" s="550">
        <v>42</v>
      </c>
      <c r="AH12" s="550">
        <v>42</v>
      </c>
      <c r="AI12" s="550">
        <v>42</v>
      </c>
      <c r="AJ12" s="550">
        <v>42</v>
      </c>
      <c r="AK12" s="550">
        <v>42</v>
      </c>
      <c r="AL12" s="550">
        <v>42</v>
      </c>
      <c r="AM12" s="550">
        <v>42</v>
      </c>
      <c r="AN12" s="550">
        <v>42</v>
      </c>
      <c r="AO12" s="550">
        <v>42</v>
      </c>
      <c r="AP12" s="550">
        <v>42</v>
      </c>
      <c r="AQ12" s="550">
        <v>42</v>
      </c>
      <c r="AR12" s="550">
        <v>42</v>
      </c>
      <c r="AS12" s="550">
        <v>42</v>
      </c>
      <c r="AT12" s="550">
        <v>42</v>
      </c>
      <c r="AU12" s="550">
        <v>42</v>
      </c>
      <c r="AV12" s="550">
        <v>42</v>
      </c>
      <c r="AW12" s="550">
        <v>42</v>
      </c>
      <c r="AX12" s="550">
        <v>42</v>
      </c>
      <c r="AY12" s="550">
        <v>42</v>
      </c>
      <c r="AZ12" s="550">
        <v>42</v>
      </c>
      <c r="BA12" s="550">
        <v>42</v>
      </c>
      <c r="BB12" s="550">
        <v>42</v>
      </c>
      <c r="BC12" s="550">
        <v>42</v>
      </c>
      <c r="BD12" s="550">
        <v>42</v>
      </c>
      <c r="BE12" s="550">
        <v>42</v>
      </c>
      <c r="BF12" s="550">
        <v>42</v>
      </c>
      <c r="BG12" s="550">
        <v>42</v>
      </c>
      <c r="BH12" s="550">
        <v>42</v>
      </c>
      <c r="BI12" s="550">
        <v>42</v>
      </c>
      <c r="BJ12" s="550">
        <v>42</v>
      </c>
      <c r="BK12" s="550">
        <v>42</v>
      </c>
      <c r="BL12" s="550">
        <v>42</v>
      </c>
      <c r="BM12" s="550">
        <v>42</v>
      </c>
      <c r="BN12" s="550">
        <v>42</v>
      </c>
      <c r="BO12" s="550">
        <v>42</v>
      </c>
      <c r="BP12" s="550">
        <v>42</v>
      </c>
      <c r="BQ12" s="550">
        <v>42</v>
      </c>
      <c r="BR12" s="550">
        <v>42</v>
      </c>
      <c r="BS12" s="550">
        <v>42</v>
      </c>
      <c r="BT12" s="550">
        <v>42</v>
      </c>
      <c r="BU12" s="550">
        <v>42</v>
      </c>
      <c r="BV12" s="550">
        <v>42</v>
      </c>
      <c r="BW12" s="550">
        <v>42</v>
      </c>
      <c r="BX12" s="550">
        <v>42</v>
      </c>
      <c r="BY12" s="550">
        <v>42</v>
      </c>
      <c r="BZ12" s="550">
        <v>42</v>
      </c>
      <c r="CA12" s="550">
        <v>42</v>
      </c>
      <c r="CB12" s="550">
        <v>42</v>
      </c>
      <c r="CC12" s="550">
        <v>42</v>
      </c>
      <c r="CD12" s="550">
        <v>42</v>
      </c>
      <c r="CE12" s="559">
        <v>42</v>
      </c>
      <c r="CF12" s="559">
        <v>42</v>
      </c>
      <c r="CG12" s="559">
        <v>42</v>
      </c>
      <c r="CH12" s="559">
        <v>42</v>
      </c>
      <c r="CI12" s="559">
        <v>42</v>
      </c>
      <c r="CJ12" s="559">
        <v>42</v>
      </c>
      <c r="CK12" s="559">
        <v>42</v>
      </c>
      <c r="CL12" s="559">
        <v>42</v>
      </c>
      <c r="CM12" s="559">
        <v>42</v>
      </c>
      <c r="CN12" s="559">
        <v>42</v>
      </c>
      <c r="CO12" s="559">
        <v>42</v>
      </c>
      <c r="CP12" s="559">
        <v>42</v>
      </c>
      <c r="CQ12" s="559">
        <v>42</v>
      </c>
      <c r="CR12" s="559">
        <v>42</v>
      </c>
      <c r="CS12" s="559">
        <v>42</v>
      </c>
      <c r="CT12" s="559">
        <v>42</v>
      </c>
      <c r="CU12" s="559">
        <v>42</v>
      </c>
      <c r="CV12" s="559">
        <v>42</v>
      </c>
      <c r="CW12" s="559">
        <v>42</v>
      </c>
      <c r="CX12" s="559">
        <v>42</v>
      </c>
      <c r="CY12" s="560">
        <v>42</v>
      </c>
      <c r="CZ12" s="561">
        <v>0</v>
      </c>
      <c r="DA12" s="562">
        <v>0</v>
      </c>
      <c r="DB12" s="562">
        <v>0</v>
      </c>
      <c r="DC12" s="562">
        <v>0</v>
      </c>
      <c r="DD12" s="562">
        <v>0</v>
      </c>
      <c r="DE12" s="562">
        <v>0</v>
      </c>
      <c r="DF12" s="562">
        <v>0</v>
      </c>
      <c r="DG12" s="562">
        <v>0</v>
      </c>
      <c r="DH12" s="562">
        <v>0</v>
      </c>
      <c r="DI12" s="562">
        <v>0</v>
      </c>
      <c r="DJ12" s="562">
        <v>0</v>
      </c>
      <c r="DK12" s="562">
        <v>0</v>
      </c>
      <c r="DL12" s="562">
        <v>0</v>
      </c>
      <c r="DM12" s="562">
        <v>0</v>
      </c>
      <c r="DN12" s="562">
        <v>0</v>
      </c>
      <c r="DO12" s="562">
        <v>0</v>
      </c>
      <c r="DP12" s="562">
        <v>0</v>
      </c>
      <c r="DQ12" s="562">
        <v>0</v>
      </c>
      <c r="DR12" s="562">
        <v>0</v>
      </c>
      <c r="DS12" s="562">
        <v>0</v>
      </c>
      <c r="DT12" s="562">
        <v>0</v>
      </c>
      <c r="DU12" s="562">
        <v>0</v>
      </c>
      <c r="DV12" s="562">
        <v>0</v>
      </c>
      <c r="DW12" s="563">
        <v>0</v>
      </c>
    </row>
    <row r="13" spans="2:128" x14ac:dyDescent="0.2">
      <c r="B13" s="582"/>
      <c r="C13" s="583"/>
      <c r="D13" s="584"/>
      <c r="E13" s="584"/>
      <c r="F13" s="584"/>
      <c r="G13" s="584"/>
      <c r="H13" s="584"/>
      <c r="I13" s="585"/>
      <c r="J13" s="585"/>
      <c r="K13" s="585"/>
      <c r="L13" s="585"/>
      <c r="M13" s="585"/>
      <c r="N13" s="585"/>
      <c r="O13" s="585"/>
      <c r="P13" s="585"/>
      <c r="Q13" s="585"/>
      <c r="R13" s="586"/>
      <c r="S13" s="585"/>
      <c r="T13" s="585"/>
      <c r="U13" s="587" t="s">
        <v>500</v>
      </c>
      <c r="V13" s="588" t="s">
        <v>124</v>
      </c>
      <c r="W13" s="581" t="s">
        <v>496</v>
      </c>
      <c r="X13" s="550">
        <v>0</v>
      </c>
      <c r="Y13" s="550">
        <v>0</v>
      </c>
      <c r="Z13" s="550">
        <v>0</v>
      </c>
      <c r="AA13" s="550">
        <v>0</v>
      </c>
      <c r="AB13" s="550">
        <v>0</v>
      </c>
      <c r="AC13" s="550">
        <v>0</v>
      </c>
      <c r="AD13" s="550">
        <v>0</v>
      </c>
      <c r="AE13" s="550">
        <v>0</v>
      </c>
      <c r="AF13" s="550">
        <v>0</v>
      </c>
      <c r="AG13" s="550">
        <v>0</v>
      </c>
      <c r="AH13" s="550">
        <v>0</v>
      </c>
      <c r="AI13" s="550">
        <v>0</v>
      </c>
      <c r="AJ13" s="550">
        <v>0</v>
      </c>
      <c r="AK13" s="550">
        <v>0</v>
      </c>
      <c r="AL13" s="550">
        <v>0</v>
      </c>
      <c r="AM13" s="550">
        <v>0</v>
      </c>
      <c r="AN13" s="550">
        <v>0</v>
      </c>
      <c r="AO13" s="550">
        <v>0</v>
      </c>
      <c r="AP13" s="550">
        <v>0</v>
      </c>
      <c r="AQ13" s="550">
        <v>0</v>
      </c>
      <c r="AR13" s="550">
        <v>0</v>
      </c>
      <c r="AS13" s="550">
        <v>0</v>
      </c>
      <c r="AT13" s="550">
        <v>0</v>
      </c>
      <c r="AU13" s="550">
        <v>0</v>
      </c>
      <c r="AV13" s="550">
        <v>0</v>
      </c>
      <c r="AW13" s="550">
        <v>0</v>
      </c>
      <c r="AX13" s="550">
        <v>0</v>
      </c>
      <c r="AY13" s="550">
        <v>0</v>
      </c>
      <c r="AZ13" s="550">
        <v>0</v>
      </c>
      <c r="BA13" s="550">
        <v>0</v>
      </c>
      <c r="BB13" s="550">
        <v>0</v>
      </c>
      <c r="BC13" s="550">
        <v>0</v>
      </c>
      <c r="BD13" s="550">
        <v>0</v>
      </c>
      <c r="BE13" s="550">
        <v>0</v>
      </c>
      <c r="BF13" s="550">
        <v>0</v>
      </c>
      <c r="BG13" s="550">
        <v>0</v>
      </c>
      <c r="BH13" s="550">
        <v>0</v>
      </c>
      <c r="BI13" s="550">
        <v>0</v>
      </c>
      <c r="BJ13" s="550">
        <v>0</v>
      </c>
      <c r="BK13" s="550">
        <v>0</v>
      </c>
      <c r="BL13" s="550">
        <v>0</v>
      </c>
      <c r="BM13" s="550">
        <v>0</v>
      </c>
      <c r="BN13" s="550">
        <v>0</v>
      </c>
      <c r="BO13" s="550">
        <v>0</v>
      </c>
      <c r="BP13" s="550">
        <v>0</v>
      </c>
      <c r="BQ13" s="550">
        <v>0</v>
      </c>
      <c r="BR13" s="550">
        <v>0</v>
      </c>
      <c r="BS13" s="550">
        <v>0</v>
      </c>
      <c r="BT13" s="550">
        <v>0</v>
      </c>
      <c r="BU13" s="550">
        <v>0</v>
      </c>
      <c r="BV13" s="550">
        <v>0</v>
      </c>
      <c r="BW13" s="550">
        <v>0</v>
      </c>
      <c r="BX13" s="550">
        <v>0</v>
      </c>
      <c r="BY13" s="550">
        <v>0</v>
      </c>
      <c r="BZ13" s="550">
        <v>0</v>
      </c>
      <c r="CA13" s="550">
        <v>0</v>
      </c>
      <c r="CB13" s="550">
        <v>0</v>
      </c>
      <c r="CC13" s="550">
        <v>0</v>
      </c>
      <c r="CD13" s="550">
        <v>0</v>
      </c>
      <c r="CE13" s="559">
        <v>0</v>
      </c>
      <c r="CF13" s="559">
        <v>0</v>
      </c>
      <c r="CG13" s="559">
        <v>0</v>
      </c>
      <c r="CH13" s="559">
        <v>0</v>
      </c>
      <c r="CI13" s="559">
        <v>0</v>
      </c>
      <c r="CJ13" s="559">
        <v>0</v>
      </c>
      <c r="CK13" s="559">
        <v>0</v>
      </c>
      <c r="CL13" s="559">
        <v>0</v>
      </c>
      <c r="CM13" s="559">
        <v>0</v>
      </c>
      <c r="CN13" s="559">
        <v>0</v>
      </c>
      <c r="CO13" s="559">
        <v>0</v>
      </c>
      <c r="CP13" s="559">
        <v>0</v>
      </c>
      <c r="CQ13" s="559">
        <v>0</v>
      </c>
      <c r="CR13" s="559">
        <v>0</v>
      </c>
      <c r="CS13" s="559">
        <v>0</v>
      </c>
      <c r="CT13" s="559">
        <v>0</v>
      </c>
      <c r="CU13" s="559">
        <v>0</v>
      </c>
      <c r="CV13" s="559">
        <v>0</v>
      </c>
      <c r="CW13" s="559">
        <v>0</v>
      </c>
      <c r="CX13" s="559">
        <v>0</v>
      </c>
      <c r="CY13" s="560">
        <v>0</v>
      </c>
      <c r="CZ13" s="561">
        <v>0</v>
      </c>
      <c r="DA13" s="562">
        <v>0</v>
      </c>
      <c r="DB13" s="562">
        <v>0</v>
      </c>
      <c r="DC13" s="562">
        <v>0</v>
      </c>
      <c r="DD13" s="562">
        <v>0</v>
      </c>
      <c r="DE13" s="562">
        <v>0</v>
      </c>
      <c r="DF13" s="562">
        <v>0</v>
      </c>
      <c r="DG13" s="562">
        <v>0</v>
      </c>
      <c r="DH13" s="562">
        <v>0</v>
      </c>
      <c r="DI13" s="562">
        <v>0</v>
      </c>
      <c r="DJ13" s="562">
        <v>0</v>
      </c>
      <c r="DK13" s="562">
        <v>0</v>
      </c>
      <c r="DL13" s="562">
        <v>0</v>
      </c>
      <c r="DM13" s="562">
        <v>0</v>
      </c>
      <c r="DN13" s="562">
        <v>0</v>
      </c>
      <c r="DO13" s="562">
        <v>0</v>
      </c>
      <c r="DP13" s="562">
        <v>0</v>
      </c>
      <c r="DQ13" s="562">
        <v>0</v>
      </c>
      <c r="DR13" s="562">
        <v>0</v>
      </c>
      <c r="DS13" s="562">
        <v>0</v>
      </c>
      <c r="DT13" s="562">
        <v>0</v>
      </c>
      <c r="DU13" s="562">
        <v>0</v>
      </c>
      <c r="DV13" s="562">
        <v>0</v>
      </c>
      <c r="DW13" s="563">
        <v>0</v>
      </c>
    </row>
    <row r="14" spans="2:128" x14ac:dyDescent="0.2">
      <c r="B14" s="582"/>
      <c r="C14" s="583"/>
      <c r="D14" s="584"/>
      <c r="E14" s="584"/>
      <c r="F14" s="584"/>
      <c r="G14" s="584"/>
      <c r="H14" s="584"/>
      <c r="I14" s="585"/>
      <c r="J14" s="585"/>
      <c r="K14" s="585"/>
      <c r="L14" s="585"/>
      <c r="M14" s="585"/>
      <c r="N14" s="585"/>
      <c r="O14" s="585"/>
      <c r="P14" s="585"/>
      <c r="Q14" s="585"/>
      <c r="R14" s="586"/>
      <c r="S14" s="585"/>
      <c r="T14" s="585"/>
      <c r="U14" s="569" t="s">
        <v>501</v>
      </c>
      <c r="V14" s="557" t="s">
        <v>124</v>
      </c>
      <c r="W14" s="581" t="s">
        <v>496</v>
      </c>
      <c r="X14" s="550">
        <v>0.3493</v>
      </c>
      <c r="Y14" s="550">
        <v>0.3992</v>
      </c>
      <c r="Z14" s="550">
        <v>0.499</v>
      </c>
      <c r="AA14" s="550">
        <v>1.996</v>
      </c>
      <c r="AB14" s="550">
        <v>1.7464999999999999</v>
      </c>
      <c r="AC14" s="550">
        <v>0</v>
      </c>
      <c r="AD14" s="550">
        <v>0</v>
      </c>
      <c r="AE14" s="550">
        <v>0</v>
      </c>
      <c r="AF14" s="550">
        <v>0</v>
      </c>
      <c r="AG14" s="550">
        <v>0</v>
      </c>
      <c r="AH14" s="550">
        <v>0</v>
      </c>
      <c r="AI14" s="550">
        <v>0</v>
      </c>
      <c r="AJ14" s="550">
        <v>0</v>
      </c>
      <c r="AK14" s="550">
        <v>0</v>
      </c>
      <c r="AL14" s="550">
        <v>0</v>
      </c>
      <c r="AM14" s="550">
        <v>0</v>
      </c>
      <c r="AN14" s="550">
        <v>0</v>
      </c>
      <c r="AO14" s="550">
        <v>0</v>
      </c>
      <c r="AP14" s="550">
        <v>0</v>
      </c>
      <c r="AQ14" s="550">
        <v>0</v>
      </c>
      <c r="AR14" s="550">
        <v>0.11528280632411068</v>
      </c>
      <c r="AS14" s="550">
        <v>0.13175177865612647</v>
      </c>
      <c r="AT14" s="550">
        <v>0.1646897233201581</v>
      </c>
      <c r="AU14" s="550">
        <v>0.65875889328063242</v>
      </c>
      <c r="AV14" s="550">
        <v>0.57641403162055338</v>
      </c>
      <c r="AW14" s="550">
        <v>0</v>
      </c>
      <c r="AX14" s="550">
        <v>0</v>
      </c>
      <c r="AY14" s="550">
        <v>0</v>
      </c>
      <c r="AZ14" s="550">
        <v>0</v>
      </c>
      <c r="BA14" s="550">
        <v>0</v>
      </c>
      <c r="BB14" s="550">
        <v>0</v>
      </c>
      <c r="BC14" s="550">
        <v>0</v>
      </c>
      <c r="BD14" s="550">
        <v>0</v>
      </c>
      <c r="BE14" s="550">
        <v>0</v>
      </c>
      <c r="BF14" s="550">
        <v>0</v>
      </c>
      <c r="BG14" s="550">
        <v>0</v>
      </c>
      <c r="BH14" s="550">
        <v>0</v>
      </c>
      <c r="BI14" s="550">
        <v>0</v>
      </c>
      <c r="BJ14" s="550">
        <v>0</v>
      </c>
      <c r="BK14" s="550">
        <v>0</v>
      </c>
      <c r="BL14" s="550">
        <v>0.11528280632411068</v>
      </c>
      <c r="BM14" s="550">
        <v>0.13175177865612647</v>
      </c>
      <c r="BN14" s="550">
        <v>0.1646897233201581</v>
      </c>
      <c r="BO14" s="550">
        <v>0.65875889328063242</v>
      </c>
      <c r="BP14" s="550">
        <v>0.57641403162055338</v>
      </c>
      <c r="BQ14" s="550">
        <v>0</v>
      </c>
      <c r="BR14" s="550">
        <v>0</v>
      </c>
      <c r="BS14" s="550">
        <v>0</v>
      </c>
      <c r="BT14" s="550">
        <v>0</v>
      </c>
      <c r="BU14" s="550">
        <v>0</v>
      </c>
      <c r="BV14" s="550">
        <v>0</v>
      </c>
      <c r="BW14" s="550">
        <v>0</v>
      </c>
      <c r="BX14" s="550">
        <v>0</v>
      </c>
      <c r="BY14" s="550">
        <v>0</v>
      </c>
      <c r="BZ14" s="550">
        <v>0</v>
      </c>
      <c r="CA14" s="550">
        <v>0</v>
      </c>
      <c r="CB14" s="550">
        <v>0</v>
      </c>
      <c r="CC14" s="550">
        <v>0</v>
      </c>
      <c r="CD14" s="550">
        <v>0</v>
      </c>
      <c r="CE14" s="559">
        <v>0</v>
      </c>
      <c r="CF14" s="559">
        <v>0.28682638339920946</v>
      </c>
      <c r="CG14" s="559">
        <v>0.32780158102766799</v>
      </c>
      <c r="CH14" s="559">
        <v>0.40975197628458493</v>
      </c>
      <c r="CI14" s="559">
        <v>1.6390079051383397</v>
      </c>
      <c r="CJ14" s="559">
        <v>1.4341319169960474</v>
      </c>
      <c r="CK14" s="559">
        <v>0</v>
      </c>
      <c r="CL14" s="559">
        <v>0</v>
      </c>
      <c r="CM14" s="559">
        <v>0</v>
      </c>
      <c r="CN14" s="559">
        <v>0</v>
      </c>
      <c r="CO14" s="559">
        <v>0</v>
      </c>
      <c r="CP14" s="559">
        <v>0</v>
      </c>
      <c r="CQ14" s="559">
        <v>0</v>
      </c>
      <c r="CR14" s="559">
        <v>0</v>
      </c>
      <c r="CS14" s="559">
        <v>0</v>
      </c>
      <c r="CT14" s="559">
        <v>0</v>
      </c>
      <c r="CU14" s="559">
        <v>0</v>
      </c>
      <c r="CV14" s="559">
        <v>0</v>
      </c>
      <c r="CW14" s="559">
        <v>0</v>
      </c>
      <c r="CX14" s="559">
        <v>0</v>
      </c>
      <c r="CY14" s="560">
        <v>0</v>
      </c>
      <c r="CZ14" s="561">
        <v>0</v>
      </c>
      <c r="DA14" s="562">
        <v>0</v>
      </c>
      <c r="DB14" s="562">
        <v>0</v>
      </c>
      <c r="DC14" s="562">
        <v>0</v>
      </c>
      <c r="DD14" s="562">
        <v>0</v>
      </c>
      <c r="DE14" s="562">
        <v>0</v>
      </c>
      <c r="DF14" s="562">
        <v>0</v>
      </c>
      <c r="DG14" s="562">
        <v>0</v>
      </c>
      <c r="DH14" s="562">
        <v>0</v>
      </c>
      <c r="DI14" s="562">
        <v>0</v>
      </c>
      <c r="DJ14" s="562">
        <v>0</v>
      </c>
      <c r="DK14" s="562">
        <v>0</v>
      </c>
      <c r="DL14" s="562">
        <v>0</v>
      </c>
      <c r="DM14" s="562">
        <v>0</v>
      </c>
      <c r="DN14" s="562">
        <v>0</v>
      </c>
      <c r="DO14" s="562">
        <v>0</v>
      </c>
      <c r="DP14" s="562">
        <v>0</v>
      </c>
      <c r="DQ14" s="562">
        <v>0</v>
      </c>
      <c r="DR14" s="562">
        <v>0</v>
      </c>
      <c r="DS14" s="562">
        <v>0</v>
      </c>
      <c r="DT14" s="562">
        <v>0</v>
      </c>
      <c r="DU14" s="562">
        <v>0</v>
      </c>
      <c r="DV14" s="562">
        <v>0</v>
      </c>
      <c r="DW14" s="563">
        <v>0</v>
      </c>
    </row>
    <row r="15" spans="2:128" x14ac:dyDescent="0.2">
      <c r="B15" s="589"/>
      <c r="C15" s="583"/>
      <c r="D15" s="584"/>
      <c r="E15" s="584"/>
      <c r="F15" s="584"/>
      <c r="G15" s="584"/>
      <c r="H15" s="584"/>
      <c r="I15" s="585"/>
      <c r="J15" s="585"/>
      <c r="K15" s="585"/>
      <c r="L15" s="585"/>
      <c r="M15" s="585"/>
      <c r="N15" s="585"/>
      <c r="O15" s="585"/>
      <c r="P15" s="585"/>
      <c r="Q15" s="585"/>
      <c r="R15" s="586"/>
      <c r="S15" s="585"/>
      <c r="T15" s="585"/>
      <c r="U15" s="569" t="s">
        <v>502</v>
      </c>
      <c r="V15" s="557" t="s">
        <v>124</v>
      </c>
      <c r="W15" s="581" t="s">
        <v>496</v>
      </c>
      <c r="X15" s="550">
        <v>0</v>
      </c>
      <c r="Y15" s="550">
        <v>0</v>
      </c>
      <c r="Z15" s="550">
        <v>0</v>
      </c>
      <c r="AA15" s="550">
        <v>0</v>
      </c>
      <c r="AB15" s="550">
        <v>0</v>
      </c>
      <c r="AC15" s="550">
        <v>0.27</v>
      </c>
      <c r="AD15" s="550">
        <v>0.27</v>
      </c>
      <c r="AE15" s="550">
        <v>0.27</v>
      </c>
      <c r="AF15" s="550">
        <v>0.27</v>
      </c>
      <c r="AG15" s="550">
        <v>0.27</v>
      </c>
      <c r="AH15" s="550">
        <v>0.27</v>
      </c>
      <c r="AI15" s="550">
        <v>0.27</v>
      </c>
      <c r="AJ15" s="550">
        <v>0.27</v>
      </c>
      <c r="AK15" s="550">
        <v>0.27</v>
      </c>
      <c r="AL15" s="550">
        <v>0.27</v>
      </c>
      <c r="AM15" s="550">
        <v>0.27</v>
      </c>
      <c r="AN15" s="550">
        <v>0.27</v>
      </c>
      <c r="AO15" s="550">
        <v>0.27</v>
      </c>
      <c r="AP15" s="550">
        <v>0.27</v>
      </c>
      <c r="AQ15" s="550">
        <v>0.27</v>
      </c>
      <c r="AR15" s="550">
        <v>0.27</v>
      </c>
      <c r="AS15" s="550">
        <v>0.27</v>
      </c>
      <c r="AT15" s="550">
        <v>0.27</v>
      </c>
      <c r="AU15" s="550">
        <v>0.27</v>
      </c>
      <c r="AV15" s="550">
        <v>0.27</v>
      </c>
      <c r="AW15" s="550">
        <v>0.27</v>
      </c>
      <c r="AX15" s="550">
        <v>0.27</v>
      </c>
      <c r="AY15" s="550">
        <v>0.27</v>
      </c>
      <c r="AZ15" s="550">
        <v>0.27</v>
      </c>
      <c r="BA15" s="550">
        <v>0.27</v>
      </c>
      <c r="BB15" s="550">
        <v>0.27</v>
      </c>
      <c r="BC15" s="550">
        <v>0.27</v>
      </c>
      <c r="BD15" s="550">
        <v>0.27</v>
      </c>
      <c r="BE15" s="550">
        <v>0.27</v>
      </c>
      <c r="BF15" s="550">
        <v>0.27</v>
      </c>
      <c r="BG15" s="550">
        <v>0.27</v>
      </c>
      <c r="BH15" s="550">
        <v>0.27</v>
      </c>
      <c r="BI15" s="550">
        <v>0.27</v>
      </c>
      <c r="BJ15" s="550">
        <v>0.27</v>
      </c>
      <c r="BK15" s="550">
        <v>0.27</v>
      </c>
      <c r="BL15" s="550">
        <v>0.27</v>
      </c>
      <c r="BM15" s="550">
        <v>0.27</v>
      </c>
      <c r="BN15" s="550">
        <v>0.27</v>
      </c>
      <c r="BO15" s="550">
        <v>0.27</v>
      </c>
      <c r="BP15" s="550">
        <v>0.27</v>
      </c>
      <c r="BQ15" s="550">
        <v>0.27</v>
      </c>
      <c r="BR15" s="550">
        <v>0.27</v>
      </c>
      <c r="BS15" s="550">
        <v>0.27</v>
      </c>
      <c r="BT15" s="550">
        <v>0.27</v>
      </c>
      <c r="BU15" s="550">
        <v>0.27</v>
      </c>
      <c r="BV15" s="550">
        <v>0.27</v>
      </c>
      <c r="BW15" s="550">
        <v>0.27</v>
      </c>
      <c r="BX15" s="550">
        <v>0.27</v>
      </c>
      <c r="BY15" s="550">
        <v>0.27</v>
      </c>
      <c r="BZ15" s="550">
        <v>0.27</v>
      </c>
      <c r="CA15" s="550">
        <v>0.27</v>
      </c>
      <c r="CB15" s="550">
        <v>0.27</v>
      </c>
      <c r="CC15" s="550">
        <v>0.27</v>
      </c>
      <c r="CD15" s="550">
        <v>0.27</v>
      </c>
      <c r="CE15" s="559">
        <v>0.27</v>
      </c>
      <c r="CF15" s="559">
        <v>0.27</v>
      </c>
      <c r="CG15" s="559">
        <v>0.27</v>
      </c>
      <c r="CH15" s="559">
        <v>0.27</v>
      </c>
      <c r="CI15" s="559">
        <v>0.27</v>
      </c>
      <c r="CJ15" s="559">
        <v>0.27</v>
      </c>
      <c r="CK15" s="559">
        <v>0.27</v>
      </c>
      <c r="CL15" s="559">
        <v>0.27</v>
      </c>
      <c r="CM15" s="559">
        <v>0.27</v>
      </c>
      <c r="CN15" s="559">
        <v>0.27</v>
      </c>
      <c r="CO15" s="559">
        <v>0.27</v>
      </c>
      <c r="CP15" s="559">
        <v>0.27</v>
      </c>
      <c r="CQ15" s="559">
        <v>0.27</v>
      </c>
      <c r="CR15" s="559">
        <v>0.27</v>
      </c>
      <c r="CS15" s="559">
        <v>0.27</v>
      </c>
      <c r="CT15" s="559">
        <v>0.27</v>
      </c>
      <c r="CU15" s="559">
        <v>0.27</v>
      </c>
      <c r="CV15" s="559">
        <v>0.27</v>
      </c>
      <c r="CW15" s="559">
        <v>0.27</v>
      </c>
      <c r="CX15" s="559">
        <v>0.27</v>
      </c>
      <c r="CY15" s="560">
        <v>0.27</v>
      </c>
      <c r="CZ15" s="561">
        <v>0</v>
      </c>
      <c r="DA15" s="562">
        <v>0</v>
      </c>
      <c r="DB15" s="562">
        <v>0</v>
      </c>
      <c r="DC15" s="562">
        <v>0</v>
      </c>
      <c r="DD15" s="562">
        <v>0</v>
      </c>
      <c r="DE15" s="562">
        <v>0</v>
      </c>
      <c r="DF15" s="562">
        <v>0</v>
      </c>
      <c r="DG15" s="562">
        <v>0</v>
      </c>
      <c r="DH15" s="562">
        <v>0</v>
      </c>
      <c r="DI15" s="562">
        <v>0</v>
      </c>
      <c r="DJ15" s="562">
        <v>0</v>
      </c>
      <c r="DK15" s="562">
        <v>0</v>
      </c>
      <c r="DL15" s="562">
        <v>0</v>
      </c>
      <c r="DM15" s="562">
        <v>0</v>
      </c>
      <c r="DN15" s="562">
        <v>0</v>
      </c>
      <c r="DO15" s="562">
        <v>0</v>
      </c>
      <c r="DP15" s="562">
        <v>0</v>
      </c>
      <c r="DQ15" s="562">
        <v>0</v>
      </c>
      <c r="DR15" s="562">
        <v>0</v>
      </c>
      <c r="DS15" s="562">
        <v>0</v>
      </c>
      <c r="DT15" s="562">
        <v>0</v>
      </c>
      <c r="DU15" s="562">
        <v>0</v>
      </c>
      <c r="DV15" s="562">
        <v>0</v>
      </c>
      <c r="DW15" s="563">
        <v>0</v>
      </c>
    </row>
    <row r="16" spans="2:128" x14ac:dyDescent="0.2">
      <c r="B16" s="589"/>
      <c r="C16" s="583"/>
      <c r="D16" s="584"/>
      <c r="E16" s="584"/>
      <c r="F16" s="584"/>
      <c r="G16" s="584"/>
      <c r="H16" s="584"/>
      <c r="I16" s="585"/>
      <c r="J16" s="585"/>
      <c r="K16" s="585"/>
      <c r="L16" s="585"/>
      <c r="M16" s="585"/>
      <c r="N16" s="585"/>
      <c r="O16" s="585"/>
      <c r="P16" s="585"/>
      <c r="Q16" s="585"/>
      <c r="R16" s="586"/>
      <c r="S16" s="585"/>
      <c r="T16" s="585"/>
      <c r="U16" s="569" t="s">
        <v>503</v>
      </c>
      <c r="V16" s="557" t="s">
        <v>124</v>
      </c>
      <c r="W16" s="581" t="s">
        <v>496</v>
      </c>
      <c r="X16" s="550">
        <v>3.1742759999999999</v>
      </c>
      <c r="Y16" s="550">
        <v>3.6277439999999999</v>
      </c>
      <c r="Z16" s="550">
        <v>4.5346799999999998</v>
      </c>
      <c r="AA16" s="550">
        <v>18.138719999999999</v>
      </c>
      <c r="AB16" s="550">
        <v>15.871379999999997</v>
      </c>
      <c r="AC16" s="550">
        <v>0</v>
      </c>
      <c r="AD16" s="550">
        <v>0</v>
      </c>
      <c r="AE16" s="550">
        <v>0</v>
      </c>
      <c r="AF16" s="550">
        <v>0</v>
      </c>
      <c r="AG16" s="550">
        <v>0</v>
      </c>
      <c r="AH16" s="550">
        <v>0</v>
      </c>
      <c r="AI16" s="550">
        <v>0</v>
      </c>
      <c r="AJ16" s="550">
        <v>0</v>
      </c>
      <c r="AK16" s="550">
        <v>0</v>
      </c>
      <c r="AL16" s="550">
        <v>0</v>
      </c>
      <c r="AM16" s="550">
        <v>0</v>
      </c>
      <c r="AN16" s="550">
        <v>0</v>
      </c>
      <c r="AO16" s="550">
        <v>0</v>
      </c>
      <c r="AP16" s="550">
        <v>0</v>
      </c>
      <c r="AQ16" s="550">
        <v>0</v>
      </c>
      <c r="AR16" s="550">
        <v>1.0476365454545455</v>
      </c>
      <c r="AS16" s="550">
        <v>1.1972989090909092</v>
      </c>
      <c r="AT16" s="550">
        <v>1.496623636363636</v>
      </c>
      <c r="AU16" s="550">
        <v>5.9864945454545442</v>
      </c>
      <c r="AV16" s="550">
        <v>5.2381827272727266</v>
      </c>
      <c r="AW16" s="550">
        <v>0</v>
      </c>
      <c r="AX16" s="550">
        <v>0</v>
      </c>
      <c r="AY16" s="550">
        <v>0</v>
      </c>
      <c r="AZ16" s="550">
        <v>0</v>
      </c>
      <c r="BA16" s="550">
        <v>0</v>
      </c>
      <c r="BB16" s="550">
        <v>0</v>
      </c>
      <c r="BC16" s="550">
        <v>0</v>
      </c>
      <c r="BD16" s="550">
        <v>0</v>
      </c>
      <c r="BE16" s="550">
        <v>0</v>
      </c>
      <c r="BF16" s="550">
        <v>0</v>
      </c>
      <c r="BG16" s="550">
        <v>0</v>
      </c>
      <c r="BH16" s="550">
        <v>0</v>
      </c>
      <c r="BI16" s="550">
        <v>0</v>
      </c>
      <c r="BJ16" s="550">
        <v>0</v>
      </c>
      <c r="BK16" s="550">
        <v>0</v>
      </c>
      <c r="BL16" s="550">
        <v>1.0476365454545455</v>
      </c>
      <c r="BM16" s="550">
        <v>1.1972989090909092</v>
      </c>
      <c r="BN16" s="550">
        <v>1.496623636363636</v>
      </c>
      <c r="BO16" s="550">
        <v>5.9864945454545442</v>
      </c>
      <c r="BP16" s="550">
        <v>5.2381827272727266</v>
      </c>
      <c r="BQ16" s="550">
        <v>0</v>
      </c>
      <c r="BR16" s="550">
        <v>0</v>
      </c>
      <c r="BS16" s="550">
        <v>0</v>
      </c>
      <c r="BT16" s="550">
        <v>0</v>
      </c>
      <c r="BU16" s="550">
        <v>0</v>
      </c>
      <c r="BV16" s="550">
        <v>0</v>
      </c>
      <c r="BW16" s="550">
        <v>0</v>
      </c>
      <c r="BX16" s="550">
        <v>0</v>
      </c>
      <c r="BY16" s="550">
        <v>0</v>
      </c>
      <c r="BZ16" s="550">
        <v>0</v>
      </c>
      <c r="CA16" s="550">
        <v>0</v>
      </c>
      <c r="CB16" s="550">
        <v>0</v>
      </c>
      <c r="CC16" s="550">
        <v>0</v>
      </c>
      <c r="CD16" s="550">
        <v>0</v>
      </c>
      <c r="CE16" s="559">
        <v>0</v>
      </c>
      <c r="CF16" s="559">
        <v>2.6065448181818178</v>
      </c>
      <c r="CG16" s="559">
        <v>2.9789083636363634</v>
      </c>
      <c r="CH16" s="559">
        <v>3.7236354545454544</v>
      </c>
      <c r="CI16" s="559">
        <v>14.894541818181818</v>
      </c>
      <c r="CJ16" s="559">
        <v>13.032724090909088</v>
      </c>
      <c r="CK16" s="559">
        <v>0</v>
      </c>
      <c r="CL16" s="559">
        <v>0</v>
      </c>
      <c r="CM16" s="559">
        <v>0</v>
      </c>
      <c r="CN16" s="559">
        <v>0</v>
      </c>
      <c r="CO16" s="559">
        <v>0</v>
      </c>
      <c r="CP16" s="559">
        <v>0</v>
      </c>
      <c r="CQ16" s="559">
        <v>0</v>
      </c>
      <c r="CR16" s="559">
        <v>0</v>
      </c>
      <c r="CS16" s="559">
        <v>0</v>
      </c>
      <c r="CT16" s="559">
        <v>0</v>
      </c>
      <c r="CU16" s="559">
        <v>0</v>
      </c>
      <c r="CV16" s="559">
        <v>0</v>
      </c>
      <c r="CW16" s="559">
        <v>0</v>
      </c>
      <c r="CX16" s="559">
        <v>0</v>
      </c>
      <c r="CY16" s="560">
        <v>0</v>
      </c>
      <c r="CZ16" s="561">
        <v>0</v>
      </c>
      <c r="DA16" s="562">
        <v>0</v>
      </c>
      <c r="DB16" s="562">
        <v>0</v>
      </c>
      <c r="DC16" s="562">
        <v>0</v>
      </c>
      <c r="DD16" s="562">
        <v>0</v>
      </c>
      <c r="DE16" s="562">
        <v>0</v>
      </c>
      <c r="DF16" s="562">
        <v>0</v>
      </c>
      <c r="DG16" s="562">
        <v>0</v>
      </c>
      <c r="DH16" s="562">
        <v>0</v>
      </c>
      <c r="DI16" s="562">
        <v>0</v>
      </c>
      <c r="DJ16" s="562">
        <v>0</v>
      </c>
      <c r="DK16" s="562">
        <v>0</v>
      </c>
      <c r="DL16" s="562">
        <v>0</v>
      </c>
      <c r="DM16" s="562">
        <v>0</v>
      </c>
      <c r="DN16" s="562">
        <v>0</v>
      </c>
      <c r="DO16" s="562">
        <v>0</v>
      </c>
      <c r="DP16" s="562">
        <v>0</v>
      </c>
      <c r="DQ16" s="562">
        <v>0</v>
      </c>
      <c r="DR16" s="562">
        <v>0</v>
      </c>
      <c r="DS16" s="562">
        <v>0</v>
      </c>
      <c r="DT16" s="562">
        <v>0</v>
      </c>
      <c r="DU16" s="562">
        <v>0</v>
      </c>
      <c r="DV16" s="562">
        <v>0</v>
      </c>
      <c r="DW16" s="563">
        <v>0</v>
      </c>
    </row>
    <row r="17" spans="2:127" x14ac:dyDescent="0.2">
      <c r="B17" s="589"/>
      <c r="C17" s="583"/>
      <c r="D17" s="584"/>
      <c r="E17" s="584"/>
      <c r="F17" s="584"/>
      <c r="G17" s="584"/>
      <c r="H17" s="584"/>
      <c r="I17" s="585"/>
      <c r="J17" s="585"/>
      <c r="K17" s="585"/>
      <c r="L17" s="585"/>
      <c r="M17" s="585"/>
      <c r="N17" s="585"/>
      <c r="O17" s="585"/>
      <c r="P17" s="585"/>
      <c r="Q17" s="585"/>
      <c r="R17" s="586"/>
      <c r="S17" s="585"/>
      <c r="T17" s="585"/>
      <c r="U17" s="569" t="s">
        <v>504</v>
      </c>
      <c r="V17" s="557" t="s">
        <v>124</v>
      </c>
      <c r="W17" s="581" t="s">
        <v>496</v>
      </c>
      <c r="X17" s="550">
        <v>0</v>
      </c>
      <c r="Y17" s="550">
        <v>0</v>
      </c>
      <c r="Z17" s="550">
        <v>0</v>
      </c>
      <c r="AA17" s="550">
        <v>0</v>
      </c>
      <c r="AB17" s="550">
        <v>0</v>
      </c>
      <c r="AC17" s="550">
        <v>5.0926207795298248</v>
      </c>
      <c r="AD17" s="550">
        <v>4.717638849840367</v>
      </c>
      <c r="AE17" s="550">
        <v>4.4839252655435562</v>
      </c>
      <c r="AF17" s="550">
        <v>4.4042914780239384</v>
      </c>
      <c r="AG17" s="550">
        <v>4.1041454743390675</v>
      </c>
      <c r="AH17" s="550">
        <v>3.8742834114216604</v>
      </c>
      <c r="AI17" s="550">
        <v>3.644421348504252</v>
      </c>
      <c r="AJ17" s="550">
        <v>3.4145592855868445</v>
      </c>
      <c r="AK17" s="550">
        <v>3.184697222669437</v>
      </c>
      <c r="AL17" s="550">
        <v>2.954835159752029</v>
      </c>
      <c r="AM17" s="550">
        <v>2.7249730968346211</v>
      </c>
      <c r="AN17" s="550">
        <v>2.4951110339172127</v>
      </c>
      <c r="AO17" s="550">
        <v>2.2652489709998047</v>
      </c>
      <c r="AP17" s="550">
        <v>2.0353869080823976</v>
      </c>
      <c r="AQ17" s="550">
        <v>1.8055248451649897</v>
      </c>
      <c r="AR17" s="550">
        <v>1.5756627822475824</v>
      </c>
      <c r="AS17" s="550">
        <v>1.3458007193301746</v>
      </c>
      <c r="AT17" s="550">
        <v>1.1159386564127669</v>
      </c>
      <c r="AU17" s="550">
        <v>0.88607659349535917</v>
      </c>
      <c r="AV17" s="550">
        <v>0.65621453057795143</v>
      </c>
      <c r="AW17" s="550">
        <v>0.65621453057795143</v>
      </c>
      <c r="AX17" s="550">
        <v>0.65621453057795143</v>
      </c>
      <c r="AY17" s="550">
        <v>0.65621453057795143</v>
      </c>
      <c r="AZ17" s="550">
        <v>0.65621453057795143</v>
      </c>
      <c r="BA17" s="550">
        <v>0.65621453057795143</v>
      </c>
      <c r="BB17" s="550">
        <v>0.65621453057795143</v>
      </c>
      <c r="BC17" s="550">
        <v>0.65621453057795143</v>
      </c>
      <c r="BD17" s="550">
        <v>0.65621453057795143</v>
      </c>
      <c r="BE17" s="550">
        <v>0.65621453057795143</v>
      </c>
      <c r="BF17" s="550">
        <v>0.65621453057795143</v>
      </c>
      <c r="BG17" s="550">
        <v>0.65621453057795143</v>
      </c>
      <c r="BH17" s="550">
        <v>0.65621453057795143</v>
      </c>
      <c r="BI17" s="550">
        <v>0.65621453057795143</v>
      </c>
      <c r="BJ17" s="550">
        <v>0.65621453057795143</v>
      </c>
      <c r="BK17" s="550">
        <v>0.65621453057795143</v>
      </c>
      <c r="BL17" s="550">
        <v>0.65621453057795143</v>
      </c>
      <c r="BM17" s="550">
        <v>0.65621453057795143</v>
      </c>
      <c r="BN17" s="550">
        <v>0.65621453057795143</v>
      </c>
      <c r="BO17" s="550">
        <v>0.65621453057795143</v>
      </c>
      <c r="BP17" s="550">
        <v>0.65621453057795143</v>
      </c>
      <c r="BQ17" s="550">
        <v>0.65621453057795143</v>
      </c>
      <c r="BR17" s="550">
        <v>0.65621453057795143</v>
      </c>
      <c r="BS17" s="550">
        <v>0.65621453057795143</v>
      </c>
      <c r="BT17" s="550">
        <v>0.65621453057795143</v>
      </c>
      <c r="BU17" s="550">
        <v>0.65621453057795143</v>
      </c>
      <c r="BV17" s="550">
        <v>0.65621453057795143</v>
      </c>
      <c r="BW17" s="550">
        <v>0.65621453057795143</v>
      </c>
      <c r="BX17" s="550">
        <v>0.65621453057795143</v>
      </c>
      <c r="BY17" s="550">
        <v>0.65621453057795143</v>
      </c>
      <c r="BZ17" s="550">
        <v>0.65621453057795143</v>
      </c>
      <c r="CA17" s="550">
        <v>0.65621453057795143</v>
      </c>
      <c r="CB17" s="550">
        <v>0.65621453057795143</v>
      </c>
      <c r="CC17" s="550">
        <v>0.65621453057795143</v>
      </c>
      <c r="CD17" s="550">
        <v>0.65621453057795143</v>
      </c>
      <c r="CE17" s="559">
        <v>0.65621453057795143</v>
      </c>
      <c r="CF17" s="559">
        <v>0.65621453057795143</v>
      </c>
      <c r="CG17" s="559">
        <v>0.65621453057795143</v>
      </c>
      <c r="CH17" s="559">
        <v>0.65621453057795143</v>
      </c>
      <c r="CI17" s="559">
        <v>0.65621453057795143</v>
      </c>
      <c r="CJ17" s="559">
        <v>0.65621453057795143</v>
      </c>
      <c r="CK17" s="559">
        <v>0.65621453057795143</v>
      </c>
      <c r="CL17" s="559">
        <v>0.65621453057795143</v>
      </c>
      <c r="CM17" s="559">
        <v>0.65621453057795143</v>
      </c>
      <c r="CN17" s="559">
        <v>0.65621453057795143</v>
      </c>
      <c r="CO17" s="559">
        <v>0.65621453057795143</v>
      </c>
      <c r="CP17" s="559">
        <v>0.65621453057795143</v>
      </c>
      <c r="CQ17" s="559">
        <v>0.65621453057795143</v>
      </c>
      <c r="CR17" s="559">
        <v>0.65621453057795143</v>
      </c>
      <c r="CS17" s="559">
        <v>0.65621453057795143</v>
      </c>
      <c r="CT17" s="559">
        <v>0.65621453057795143</v>
      </c>
      <c r="CU17" s="559">
        <v>0.65621453057795143</v>
      </c>
      <c r="CV17" s="559">
        <v>0.65621453057795143</v>
      </c>
      <c r="CW17" s="559">
        <v>0.65621453057795143</v>
      </c>
      <c r="CX17" s="559">
        <v>0.65621453057795143</v>
      </c>
      <c r="CY17" s="560">
        <v>0.65621453057795143</v>
      </c>
      <c r="CZ17" s="561">
        <v>0</v>
      </c>
      <c r="DA17" s="562">
        <v>0</v>
      </c>
      <c r="DB17" s="562">
        <v>0</v>
      </c>
      <c r="DC17" s="562">
        <v>0</v>
      </c>
      <c r="DD17" s="562">
        <v>0</v>
      </c>
      <c r="DE17" s="562">
        <v>0</v>
      </c>
      <c r="DF17" s="562">
        <v>0</v>
      </c>
      <c r="DG17" s="562">
        <v>0</v>
      </c>
      <c r="DH17" s="562">
        <v>0</v>
      </c>
      <c r="DI17" s="562">
        <v>0</v>
      </c>
      <c r="DJ17" s="562">
        <v>0</v>
      </c>
      <c r="DK17" s="562">
        <v>0</v>
      </c>
      <c r="DL17" s="562">
        <v>0</v>
      </c>
      <c r="DM17" s="562">
        <v>0</v>
      </c>
      <c r="DN17" s="562">
        <v>0</v>
      </c>
      <c r="DO17" s="562">
        <v>0</v>
      </c>
      <c r="DP17" s="562">
        <v>0</v>
      </c>
      <c r="DQ17" s="562">
        <v>0</v>
      </c>
      <c r="DR17" s="562">
        <v>0</v>
      </c>
      <c r="DS17" s="562">
        <v>0</v>
      </c>
      <c r="DT17" s="562">
        <v>0</v>
      </c>
      <c r="DU17" s="562">
        <v>0</v>
      </c>
      <c r="DV17" s="562">
        <v>0</v>
      </c>
      <c r="DW17" s="563">
        <v>0</v>
      </c>
    </row>
    <row r="18" spans="2:127" x14ac:dyDescent="0.2">
      <c r="B18" s="589"/>
      <c r="C18" s="583"/>
      <c r="D18" s="584"/>
      <c r="E18" s="584"/>
      <c r="F18" s="584"/>
      <c r="G18" s="584"/>
      <c r="H18" s="584"/>
      <c r="I18" s="585"/>
      <c r="J18" s="585"/>
      <c r="K18" s="585"/>
      <c r="L18" s="585"/>
      <c r="M18" s="585"/>
      <c r="N18" s="585"/>
      <c r="O18" s="585"/>
      <c r="P18" s="585"/>
      <c r="Q18" s="585"/>
      <c r="R18" s="586"/>
      <c r="S18" s="585"/>
      <c r="T18" s="585"/>
      <c r="U18" s="590" t="s">
        <v>505</v>
      </c>
      <c r="V18" s="557" t="s">
        <v>124</v>
      </c>
      <c r="W18" s="581" t="s">
        <v>496</v>
      </c>
      <c r="X18" s="550">
        <v>0</v>
      </c>
      <c r="Y18" s="550">
        <v>0</v>
      </c>
      <c r="Z18" s="550">
        <v>0</v>
      </c>
      <c r="AA18" s="550">
        <v>0</v>
      </c>
      <c r="AB18" s="550">
        <v>0</v>
      </c>
      <c r="AC18" s="550">
        <v>0</v>
      </c>
      <c r="AD18" s="550">
        <v>0</v>
      </c>
      <c r="AE18" s="550">
        <v>0</v>
      </c>
      <c r="AF18" s="550">
        <v>0</v>
      </c>
      <c r="AG18" s="550">
        <v>0</v>
      </c>
      <c r="AH18" s="550">
        <v>0</v>
      </c>
      <c r="AI18" s="550">
        <v>0</v>
      </c>
      <c r="AJ18" s="550">
        <v>0</v>
      </c>
      <c r="AK18" s="550">
        <v>0</v>
      </c>
      <c r="AL18" s="550">
        <v>0</v>
      </c>
      <c r="AM18" s="550">
        <v>0</v>
      </c>
      <c r="AN18" s="550">
        <v>0</v>
      </c>
      <c r="AO18" s="550">
        <v>0</v>
      </c>
      <c r="AP18" s="550">
        <v>0</v>
      </c>
      <c r="AQ18" s="550">
        <v>0</v>
      </c>
      <c r="AR18" s="550">
        <v>0</v>
      </c>
      <c r="AS18" s="550">
        <v>0</v>
      </c>
      <c r="AT18" s="550">
        <v>0</v>
      </c>
      <c r="AU18" s="550">
        <v>0</v>
      </c>
      <c r="AV18" s="550">
        <v>0</v>
      </c>
      <c r="AW18" s="550">
        <v>0</v>
      </c>
      <c r="AX18" s="550">
        <v>0</v>
      </c>
      <c r="AY18" s="550">
        <v>0</v>
      </c>
      <c r="AZ18" s="550">
        <v>0</v>
      </c>
      <c r="BA18" s="550">
        <v>0</v>
      </c>
      <c r="BB18" s="550">
        <v>0</v>
      </c>
      <c r="BC18" s="550">
        <v>0</v>
      </c>
      <c r="BD18" s="550">
        <v>0</v>
      </c>
      <c r="BE18" s="550">
        <v>0</v>
      </c>
      <c r="BF18" s="550">
        <v>0</v>
      </c>
      <c r="BG18" s="550">
        <v>0</v>
      </c>
      <c r="BH18" s="550">
        <v>0</v>
      </c>
      <c r="BI18" s="550">
        <v>0</v>
      </c>
      <c r="BJ18" s="550">
        <v>0</v>
      </c>
      <c r="BK18" s="550">
        <v>0</v>
      </c>
      <c r="BL18" s="550">
        <v>0</v>
      </c>
      <c r="BM18" s="550">
        <v>0</v>
      </c>
      <c r="BN18" s="550">
        <v>0</v>
      </c>
      <c r="BO18" s="550">
        <v>0</v>
      </c>
      <c r="BP18" s="550">
        <v>0</v>
      </c>
      <c r="BQ18" s="550">
        <v>0</v>
      </c>
      <c r="BR18" s="550">
        <v>0</v>
      </c>
      <c r="BS18" s="550">
        <v>0</v>
      </c>
      <c r="BT18" s="550">
        <v>0</v>
      </c>
      <c r="BU18" s="550">
        <v>0</v>
      </c>
      <c r="BV18" s="550">
        <v>0</v>
      </c>
      <c r="BW18" s="550">
        <v>0</v>
      </c>
      <c r="BX18" s="550">
        <v>0</v>
      </c>
      <c r="BY18" s="550">
        <v>0</v>
      </c>
      <c r="BZ18" s="550">
        <v>0</v>
      </c>
      <c r="CA18" s="550">
        <v>0</v>
      </c>
      <c r="CB18" s="550">
        <v>0</v>
      </c>
      <c r="CC18" s="550">
        <v>0</v>
      </c>
      <c r="CD18" s="550">
        <v>0</v>
      </c>
      <c r="CE18" s="550">
        <v>0</v>
      </c>
      <c r="CF18" s="550">
        <v>0</v>
      </c>
      <c r="CG18" s="550">
        <v>0</v>
      </c>
      <c r="CH18" s="550">
        <v>0</v>
      </c>
      <c r="CI18" s="550">
        <v>0</v>
      </c>
      <c r="CJ18" s="550">
        <v>0</v>
      </c>
      <c r="CK18" s="550">
        <v>0</v>
      </c>
      <c r="CL18" s="550">
        <v>0</v>
      </c>
      <c r="CM18" s="550">
        <v>0</v>
      </c>
      <c r="CN18" s="550">
        <v>0</v>
      </c>
      <c r="CO18" s="550">
        <v>0</v>
      </c>
      <c r="CP18" s="550">
        <v>0</v>
      </c>
      <c r="CQ18" s="550">
        <v>0</v>
      </c>
      <c r="CR18" s="550">
        <v>0</v>
      </c>
      <c r="CS18" s="550">
        <v>0</v>
      </c>
      <c r="CT18" s="550">
        <v>0</v>
      </c>
      <c r="CU18" s="550">
        <v>0</v>
      </c>
      <c r="CV18" s="550">
        <v>0</v>
      </c>
      <c r="CW18" s="550">
        <v>0</v>
      </c>
      <c r="CX18" s="550">
        <v>0</v>
      </c>
      <c r="CY18" s="550">
        <v>0</v>
      </c>
      <c r="CZ18" s="561">
        <v>0</v>
      </c>
      <c r="DA18" s="562">
        <v>0</v>
      </c>
      <c r="DB18" s="562">
        <v>0</v>
      </c>
      <c r="DC18" s="562">
        <v>0</v>
      </c>
      <c r="DD18" s="562">
        <v>0</v>
      </c>
      <c r="DE18" s="562">
        <v>0</v>
      </c>
      <c r="DF18" s="562">
        <v>0</v>
      </c>
      <c r="DG18" s="562">
        <v>0</v>
      </c>
      <c r="DH18" s="562">
        <v>0</v>
      </c>
      <c r="DI18" s="562">
        <v>0</v>
      </c>
      <c r="DJ18" s="562">
        <v>0</v>
      </c>
      <c r="DK18" s="562">
        <v>0</v>
      </c>
      <c r="DL18" s="562">
        <v>0</v>
      </c>
      <c r="DM18" s="562">
        <v>0</v>
      </c>
      <c r="DN18" s="562">
        <v>0</v>
      </c>
      <c r="DO18" s="562">
        <v>0</v>
      </c>
      <c r="DP18" s="562">
        <v>0</v>
      </c>
      <c r="DQ18" s="562">
        <v>0</v>
      </c>
      <c r="DR18" s="562">
        <v>0</v>
      </c>
      <c r="DS18" s="562">
        <v>0</v>
      </c>
      <c r="DT18" s="562">
        <v>0</v>
      </c>
      <c r="DU18" s="562">
        <v>0</v>
      </c>
      <c r="DV18" s="562">
        <v>0</v>
      </c>
      <c r="DW18" s="563">
        <v>0</v>
      </c>
    </row>
    <row r="19" spans="2:127" ht="15.75" thickBot="1" x14ac:dyDescent="0.25">
      <c r="B19" s="591"/>
      <c r="C19" s="592"/>
      <c r="D19" s="593"/>
      <c r="E19" s="593"/>
      <c r="F19" s="593"/>
      <c r="G19" s="593"/>
      <c r="H19" s="593"/>
      <c r="I19" s="594"/>
      <c r="J19" s="594"/>
      <c r="K19" s="594"/>
      <c r="L19" s="594"/>
      <c r="M19" s="594"/>
      <c r="N19" s="594"/>
      <c r="O19" s="594"/>
      <c r="P19" s="594"/>
      <c r="Q19" s="594"/>
      <c r="R19" s="595"/>
      <c r="S19" s="594"/>
      <c r="T19" s="594"/>
      <c r="U19" s="596" t="s">
        <v>127</v>
      </c>
      <c r="V19" s="597" t="s">
        <v>506</v>
      </c>
      <c r="W19" s="598" t="s">
        <v>496</v>
      </c>
      <c r="X19" s="599">
        <f>SUM(X8:X18)</f>
        <v>711.92357600000003</v>
      </c>
      <c r="Y19" s="599">
        <f t="shared" ref="Y19:CJ19" si="8">SUM(Y8:Y18)</f>
        <v>813.62694399999998</v>
      </c>
      <c r="Z19" s="599">
        <f t="shared" si="8"/>
        <v>1017.03368</v>
      </c>
      <c r="AA19" s="599">
        <f t="shared" si="8"/>
        <v>4068.13472</v>
      </c>
      <c r="AB19" s="599">
        <f t="shared" si="8"/>
        <v>3559.6178800000002</v>
      </c>
      <c r="AC19" s="599">
        <f t="shared" si="8"/>
        <v>67.362620779529834</v>
      </c>
      <c r="AD19" s="599">
        <f t="shared" si="8"/>
        <v>66.987638849840366</v>
      </c>
      <c r="AE19" s="599">
        <f t="shared" si="8"/>
        <v>66.753925265543558</v>
      </c>
      <c r="AF19" s="599">
        <f t="shared" si="8"/>
        <v>66.674291478023946</v>
      </c>
      <c r="AG19" s="599">
        <f t="shared" si="8"/>
        <v>66.374145474339073</v>
      </c>
      <c r="AH19" s="599">
        <f t="shared" si="8"/>
        <v>66.144283411421668</v>
      </c>
      <c r="AI19" s="599">
        <f t="shared" si="8"/>
        <v>65.914421348504248</v>
      </c>
      <c r="AJ19" s="599">
        <f t="shared" si="8"/>
        <v>65.684559285586843</v>
      </c>
      <c r="AK19" s="599">
        <f t="shared" si="8"/>
        <v>65.454697222669438</v>
      </c>
      <c r="AL19" s="599">
        <f t="shared" si="8"/>
        <v>65.224835159752033</v>
      </c>
      <c r="AM19" s="599">
        <f t="shared" si="8"/>
        <v>64.994973096834627</v>
      </c>
      <c r="AN19" s="599">
        <f t="shared" si="8"/>
        <v>64.765111033917222</v>
      </c>
      <c r="AO19" s="599">
        <f t="shared" si="8"/>
        <v>64.535248970999803</v>
      </c>
      <c r="AP19" s="599">
        <f t="shared" si="8"/>
        <v>64.305386908082397</v>
      </c>
      <c r="AQ19" s="599">
        <f t="shared" si="8"/>
        <v>64.075524845164992</v>
      </c>
      <c r="AR19" s="599">
        <f t="shared" si="8"/>
        <v>298.80858213402627</v>
      </c>
      <c r="AS19" s="599">
        <f t="shared" si="8"/>
        <v>332.14485140707717</v>
      </c>
      <c r="AT19" s="599">
        <f t="shared" si="8"/>
        <v>399.04725201609654</v>
      </c>
      <c r="AU19" s="599">
        <f t="shared" si="8"/>
        <v>1405.8013300322305</v>
      </c>
      <c r="AV19" s="599">
        <f t="shared" si="8"/>
        <v>1237.7408112894711</v>
      </c>
      <c r="AW19" s="599">
        <f t="shared" si="8"/>
        <v>62.926214530577951</v>
      </c>
      <c r="AX19" s="599">
        <f t="shared" si="8"/>
        <v>62.926214530577951</v>
      </c>
      <c r="AY19" s="599">
        <f t="shared" si="8"/>
        <v>62.926214530577951</v>
      </c>
      <c r="AZ19" s="599">
        <f t="shared" si="8"/>
        <v>62.926214530577951</v>
      </c>
      <c r="BA19" s="599">
        <f t="shared" si="8"/>
        <v>62.926214530577951</v>
      </c>
      <c r="BB19" s="599">
        <f t="shared" si="8"/>
        <v>62.926214530577951</v>
      </c>
      <c r="BC19" s="599">
        <f t="shared" si="8"/>
        <v>62.926214530577951</v>
      </c>
      <c r="BD19" s="599">
        <f t="shared" si="8"/>
        <v>62.926214530577951</v>
      </c>
      <c r="BE19" s="599">
        <f t="shared" si="8"/>
        <v>62.926214530577951</v>
      </c>
      <c r="BF19" s="599">
        <f t="shared" si="8"/>
        <v>62.926214530577951</v>
      </c>
      <c r="BG19" s="599">
        <f t="shared" si="8"/>
        <v>62.926214530577951</v>
      </c>
      <c r="BH19" s="599">
        <f t="shared" si="8"/>
        <v>62.926214530577951</v>
      </c>
      <c r="BI19" s="599">
        <f t="shared" si="8"/>
        <v>62.926214530577951</v>
      </c>
      <c r="BJ19" s="599">
        <f t="shared" si="8"/>
        <v>62.926214530577951</v>
      </c>
      <c r="BK19" s="599">
        <f t="shared" si="8"/>
        <v>62.926214530577951</v>
      </c>
      <c r="BL19" s="599">
        <f t="shared" si="8"/>
        <v>297.88913388235659</v>
      </c>
      <c r="BM19" s="599">
        <f t="shared" si="8"/>
        <v>331.45526521832494</v>
      </c>
      <c r="BN19" s="599">
        <f t="shared" si="8"/>
        <v>398.5875278902617</v>
      </c>
      <c r="BO19" s="599">
        <f t="shared" si="8"/>
        <v>1405.5714679693131</v>
      </c>
      <c r="BP19" s="599">
        <f t="shared" si="8"/>
        <v>1237.7408112894711</v>
      </c>
      <c r="BQ19" s="599">
        <f t="shared" si="8"/>
        <v>62.926214530577951</v>
      </c>
      <c r="BR19" s="599">
        <f t="shared" si="8"/>
        <v>62.926214530577951</v>
      </c>
      <c r="BS19" s="599">
        <f t="shared" si="8"/>
        <v>62.926214530577951</v>
      </c>
      <c r="BT19" s="599">
        <f t="shared" si="8"/>
        <v>62.926214530577951</v>
      </c>
      <c r="BU19" s="599">
        <f t="shared" si="8"/>
        <v>62.926214530577951</v>
      </c>
      <c r="BV19" s="599">
        <f t="shared" si="8"/>
        <v>62.926214530577951</v>
      </c>
      <c r="BW19" s="599">
        <f t="shared" si="8"/>
        <v>62.926214530577951</v>
      </c>
      <c r="BX19" s="599">
        <f t="shared" si="8"/>
        <v>62.926214530577951</v>
      </c>
      <c r="BY19" s="599">
        <f t="shared" si="8"/>
        <v>62.926214530577951</v>
      </c>
      <c r="BZ19" s="599">
        <f t="shared" si="8"/>
        <v>62.926214530577951</v>
      </c>
      <c r="CA19" s="599">
        <f t="shared" si="8"/>
        <v>62.926214530577951</v>
      </c>
      <c r="CB19" s="599">
        <f t="shared" si="8"/>
        <v>62.926214530577951</v>
      </c>
      <c r="CC19" s="599">
        <f t="shared" si="8"/>
        <v>62.926214530577951</v>
      </c>
      <c r="CD19" s="599">
        <f t="shared" si="8"/>
        <v>62.926214530577951</v>
      </c>
      <c r="CE19" s="599">
        <f t="shared" si="8"/>
        <v>62.926214530577951</v>
      </c>
      <c r="CF19" s="599">
        <f t="shared" si="8"/>
        <v>647.51958573215904</v>
      </c>
      <c r="CG19" s="599">
        <f t="shared" si="8"/>
        <v>731.03292447524188</v>
      </c>
      <c r="CH19" s="599">
        <f t="shared" si="8"/>
        <v>898.05960196140802</v>
      </c>
      <c r="CI19" s="599">
        <f t="shared" si="8"/>
        <v>3403.4597642538984</v>
      </c>
      <c r="CJ19" s="599">
        <f t="shared" si="8"/>
        <v>2985.8930705384832</v>
      </c>
      <c r="CK19" s="599">
        <f t="shared" ref="CK19:DW19" si="9">SUM(CK8:CK18)</f>
        <v>62.926214530577951</v>
      </c>
      <c r="CL19" s="599">
        <f t="shared" si="9"/>
        <v>62.926214530577951</v>
      </c>
      <c r="CM19" s="599">
        <f t="shared" si="9"/>
        <v>62.926214530577951</v>
      </c>
      <c r="CN19" s="599">
        <f t="shared" si="9"/>
        <v>62.926214530577951</v>
      </c>
      <c r="CO19" s="599">
        <f t="shared" si="9"/>
        <v>62.926214530577951</v>
      </c>
      <c r="CP19" s="599">
        <f t="shared" si="9"/>
        <v>62.926214530577951</v>
      </c>
      <c r="CQ19" s="599">
        <f t="shared" si="9"/>
        <v>62.926214530577951</v>
      </c>
      <c r="CR19" s="599">
        <f t="shared" si="9"/>
        <v>62.926214530577951</v>
      </c>
      <c r="CS19" s="599">
        <f t="shared" si="9"/>
        <v>62.926214530577951</v>
      </c>
      <c r="CT19" s="599">
        <f t="shared" si="9"/>
        <v>62.926214530577951</v>
      </c>
      <c r="CU19" s="599">
        <f t="shared" si="9"/>
        <v>62.926214530577951</v>
      </c>
      <c r="CV19" s="599">
        <f t="shared" si="9"/>
        <v>62.926214530577951</v>
      </c>
      <c r="CW19" s="599">
        <f t="shared" si="9"/>
        <v>62.926214530577951</v>
      </c>
      <c r="CX19" s="599">
        <f t="shared" si="9"/>
        <v>62.926214530577951</v>
      </c>
      <c r="CY19" s="600">
        <f t="shared" si="9"/>
        <v>62.926214530577951</v>
      </c>
      <c r="CZ19" s="601">
        <f t="shared" si="9"/>
        <v>0</v>
      </c>
      <c r="DA19" s="602">
        <f t="shared" si="9"/>
        <v>0</v>
      </c>
      <c r="DB19" s="602">
        <f t="shared" si="9"/>
        <v>0</v>
      </c>
      <c r="DC19" s="602">
        <f t="shared" si="9"/>
        <v>0</v>
      </c>
      <c r="DD19" s="602">
        <f t="shared" si="9"/>
        <v>0</v>
      </c>
      <c r="DE19" s="602">
        <f t="shared" si="9"/>
        <v>0</v>
      </c>
      <c r="DF19" s="602">
        <f t="shared" si="9"/>
        <v>0</v>
      </c>
      <c r="DG19" s="602">
        <f t="shared" si="9"/>
        <v>0</v>
      </c>
      <c r="DH19" s="602">
        <f t="shared" si="9"/>
        <v>0</v>
      </c>
      <c r="DI19" s="602">
        <f t="shared" si="9"/>
        <v>0</v>
      </c>
      <c r="DJ19" s="602">
        <f t="shared" si="9"/>
        <v>0</v>
      </c>
      <c r="DK19" s="602">
        <f t="shared" si="9"/>
        <v>0</v>
      </c>
      <c r="DL19" s="602">
        <f t="shared" si="9"/>
        <v>0</v>
      </c>
      <c r="DM19" s="602">
        <f t="shared" si="9"/>
        <v>0</v>
      </c>
      <c r="DN19" s="602">
        <f t="shared" si="9"/>
        <v>0</v>
      </c>
      <c r="DO19" s="602">
        <f t="shared" si="9"/>
        <v>0</v>
      </c>
      <c r="DP19" s="602">
        <f t="shared" si="9"/>
        <v>0</v>
      </c>
      <c r="DQ19" s="602">
        <f t="shared" si="9"/>
        <v>0</v>
      </c>
      <c r="DR19" s="602">
        <f t="shared" si="9"/>
        <v>0</v>
      </c>
      <c r="DS19" s="602">
        <f t="shared" si="9"/>
        <v>0</v>
      </c>
      <c r="DT19" s="602">
        <f t="shared" si="9"/>
        <v>0</v>
      </c>
      <c r="DU19" s="602">
        <f t="shared" si="9"/>
        <v>0</v>
      </c>
      <c r="DV19" s="602">
        <f t="shared" si="9"/>
        <v>0</v>
      </c>
      <c r="DW19" s="603">
        <f t="shared" si="9"/>
        <v>0</v>
      </c>
    </row>
    <row r="20" spans="2:127" ht="25.5" x14ac:dyDescent="0.2">
      <c r="B20" s="549" t="s">
        <v>491</v>
      </c>
      <c r="C20" s="604" t="s">
        <v>792</v>
      </c>
      <c r="D20" s="605" t="s">
        <v>793</v>
      </c>
      <c r="E20" s="551" t="s">
        <v>558</v>
      </c>
      <c r="F20" s="550" t="s">
        <v>791</v>
      </c>
      <c r="G20" s="606" t="s">
        <v>59</v>
      </c>
      <c r="H20" s="552" t="s">
        <v>493</v>
      </c>
      <c r="I20" s="552">
        <f>MAX(X20:AV20)</f>
        <v>2</v>
      </c>
      <c r="J20" s="552">
        <f>SUMPRODUCT($X$2:$CY$2,$X20:$CY20)*365</f>
        <v>17415.565009643418</v>
      </c>
      <c r="K20" s="552">
        <f>SUMPRODUCT($X$2:$CY$2,$X21:$CY21)+SUMPRODUCT($X$2:$CY$2,$X22:$CY22)+SUMPRODUCT($X$2:$CY$2,$X23:$CY23)</f>
        <v>8747.0769287184685</v>
      </c>
      <c r="L20" s="552">
        <f>SUMPRODUCT($X$2:$CY$2,$X24:$CY24) +SUMPRODUCT($X$2:$CY$2,$X25:$CY25)</f>
        <v>2266.4091450905817</v>
      </c>
      <c r="M20" s="552">
        <f>SUMPRODUCT($X$2:$CY$2,$X26:$CY26)</f>
        <v>0</v>
      </c>
      <c r="N20" s="552">
        <f>SUMPRODUCT($X$2:$CY$2,$X29:$CY29) +SUMPRODUCT($X$2:$CY$2,$X30:$CY30)</f>
        <v>160.77071056331243</v>
      </c>
      <c r="O20" s="552">
        <f>SUMPRODUCT($X$2:$CY$2,$X27:$CY27) +SUMPRODUCT($X$2:$CY$2,$X28:$CY28) +SUMPRODUCT($X$2:$CY$2,$X31:$CY31)</f>
        <v>68.144442264482308</v>
      </c>
      <c r="P20" s="552">
        <f>SUM(K20:O20)</f>
        <v>11242.401226636845</v>
      </c>
      <c r="Q20" s="552">
        <f>(SUM(K20:M20)*100000)/(J20*1000)</f>
        <v>63.239326818915245</v>
      </c>
      <c r="R20" s="553">
        <f>(P20*100000)/(J20*1000)</f>
        <v>64.55375533559581</v>
      </c>
      <c r="S20" s="554">
        <v>3</v>
      </c>
      <c r="T20" s="555">
        <v>3</v>
      </c>
      <c r="U20" s="556" t="s">
        <v>494</v>
      </c>
      <c r="V20" s="557" t="s">
        <v>124</v>
      </c>
      <c r="W20" s="558" t="s">
        <v>75</v>
      </c>
      <c r="X20" s="550">
        <v>0</v>
      </c>
      <c r="Y20" s="550">
        <v>0</v>
      </c>
      <c r="Z20" s="550">
        <v>0</v>
      </c>
      <c r="AA20" s="550">
        <v>0</v>
      </c>
      <c r="AB20" s="550">
        <v>0</v>
      </c>
      <c r="AC20" s="550">
        <v>2</v>
      </c>
      <c r="AD20" s="550">
        <v>2</v>
      </c>
      <c r="AE20" s="550">
        <v>2</v>
      </c>
      <c r="AF20" s="550">
        <v>2</v>
      </c>
      <c r="AG20" s="550">
        <v>2</v>
      </c>
      <c r="AH20" s="550">
        <v>2</v>
      </c>
      <c r="AI20" s="550">
        <v>2</v>
      </c>
      <c r="AJ20" s="550">
        <v>2</v>
      </c>
      <c r="AK20" s="550">
        <v>2</v>
      </c>
      <c r="AL20" s="550">
        <v>2</v>
      </c>
      <c r="AM20" s="550">
        <v>2</v>
      </c>
      <c r="AN20" s="550">
        <v>2</v>
      </c>
      <c r="AO20" s="550">
        <v>2</v>
      </c>
      <c r="AP20" s="550">
        <v>2</v>
      </c>
      <c r="AQ20" s="550">
        <v>2</v>
      </c>
      <c r="AR20" s="550">
        <v>2</v>
      </c>
      <c r="AS20" s="550">
        <v>2</v>
      </c>
      <c r="AT20" s="550">
        <v>2</v>
      </c>
      <c r="AU20" s="550">
        <v>2</v>
      </c>
      <c r="AV20" s="550">
        <v>2</v>
      </c>
      <c r="AW20" s="550">
        <v>2</v>
      </c>
      <c r="AX20" s="550">
        <v>2</v>
      </c>
      <c r="AY20" s="550">
        <v>2</v>
      </c>
      <c r="AZ20" s="550">
        <v>2</v>
      </c>
      <c r="BA20" s="550">
        <v>2</v>
      </c>
      <c r="BB20" s="550">
        <v>2</v>
      </c>
      <c r="BC20" s="550">
        <v>2</v>
      </c>
      <c r="BD20" s="550">
        <v>2</v>
      </c>
      <c r="BE20" s="550">
        <v>2</v>
      </c>
      <c r="BF20" s="550">
        <v>2</v>
      </c>
      <c r="BG20" s="550">
        <v>2</v>
      </c>
      <c r="BH20" s="550">
        <v>2</v>
      </c>
      <c r="BI20" s="550">
        <v>2</v>
      </c>
      <c r="BJ20" s="550">
        <v>2</v>
      </c>
      <c r="BK20" s="550">
        <v>2</v>
      </c>
      <c r="BL20" s="550">
        <v>2</v>
      </c>
      <c r="BM20" s="550">
        <v>2</v>
      </c>
      <c r="BN20" s="550">
        <v>2</v>
      </c>
      <c r="BO20" s="550">
        <v>2</v>
      </c>
      <c r="BP20" s="550">
        <v>2</v>
      </c>
      <c r="BQ20" s="550">
        <v>2</v>
      </c>
      <c r="BR20" s="550">
        <v>2</v>
      </c>
      <c r="BS20" s="550">
        <v>2</v>
      </c>
      <c r="BT20" s="550">
        <v>2</v>
      </c>
      <c r="BU20" s="550">
        <v>2</v>
      </c>
      <c r="BV20" s="550">
        <v>2</v>
      </c>
      <c r="BW20" s="550">
        <v>2</v>
      </c>
      <c r="BX20" s="550">
        <v>2</v>
      </c>
      <c r="BY20" s="550">
        <v>2</v>
      </c>
      <c r="BZ20" s="550">
        <v>2</v>
      </c>
      <c r="CA20" s="550">
        <v>2</v>
      </c>
      <c r="CB20" s="550">
        <v>2</v>
      </c>
      <c r="CC20" s="550">
        <v>2</v>
      </c>
      <c r="CD20" s="550">
        <v>2</v>
      </c>
      <c r="CE20" s="559">
        <v>2</v>
      </c>
      <c r="CF20" s="559">
        <v>2</v>
      </c>
      <c r="CG20" s="559">
        <v>2</v>
      </c>
      <c r="CH20" s="559">
        <v>2</v>
      </c>
      <c r="CI20" s="559">
        <v>2</v>
      </c>
      <c r="CJ20" s="559">
        <v>2</v>
      </c>
      <c r="CK20" s="559">
        <v>2</v>
      </c>
      <c r="CL20" s="559">
        <v>2</v>
      </c>
      <c r="CM20" s="559">
        <v>2</v>
      </c>
      <c r="CN20" s="559">
        <v>2</v>
      </c>
      <c r="CO20" s="559">
        <v>2</v>
      </c>
      <c r="CP20" s="559">
        <v>2</v>
      </c>
      <c r="CQ20" s="559">
        <v>2</v>
      </c>
      <c r="CR20" s="559">
        <v>2</v>
      </c>
      <c r="CS20" s="559">
        <v>2</v>
      </c>
      <c r="CT20" s="559">
        <v>2</v>
      </c>
      <c r="CU20" s="559">
        <v>2</v>
      </c>
      <c r="CV20" s="559">
        <v>2</v>
      </c>
      <c r="CW20" s="559">
        <v>2</v>
      </c>
      <c r="CX20" s="559">
        <v>2</v>
      </c>
      <c r="CY20" s="560">
        <v>2</v>
      </c>
      <c r="CZ20" s="561">
        <v>0</v>
      </c>
      <c r="DA20" s="562">
        <v>0</v>
      </c>
      <c r="DB20" s="562">
        <v>0</v>
      </c>
      <c r="DC20" s="562">
        <v>0</v>
      </c>
      <c r="DD20" s="562">
        <v>0</v>
      </c>
      <c r="DE20" s="562">
        <v>0</v>
      </c>
      <c r="DF20" s="562">
        <v>0</v>
      </c>
      <c r="DG20" s="562">
        <v>0</v>
      </c>
      <c r="DH20" s="562">
        <v>0</v>
      </c>
      <c r="DI20" s="562">
        <v>0</v>
      </c>
      <c r="DJ20" s="562">
        <v>0</v>
      </c>
      <c r="DK20" s="562">
        <v>0</v>
      </c>
      <c r="DL20" s="562">
        <v>0</v>
      </c>
      <c r="DM20" s="562">
        <v>0</v>
      </c>
      <c r="DN20" s="562">
        <v>0</v>
      </c>
      <c r="DO20" s="562">
        <v>0</v>
      </c>
      <c r="DP20" s="562">
        <v>0</v>
      </c>
      <c r="DQ20" s="562">
        <v>0</v>
      </c>
      <c r="DR20" s="562">
        <v>0</v>
      </c>
      <c r="DS20" s="562">
        <v>0</v>
      </c>
      <c r="DT20" s="562">
        <v>0</v>
      </c>
      <c r="DU20" s="562">
        <v>0</v>
      </c>
      <c r="DV20" s="562">
        <v>0</v>
      </c>
      <c r="DW20" s="563">
        <v>0</v>
      </c>
    </row>
    <row r="21" spans="2:127" x14ac:dyDescent="0.2">
      <c r="B21" s="564"/>
      <c r="C21" s="565"/>
      <c r="D21" s="566"/>
      <c r="E21" s="567"/>
      <c r="F21" s="567"/>
      <c r="G21" s="566"/>
      <c r="H21" s="567"/>
      <c r="I21" s="567"/>
      <c r="J21" s="567"/>
      <c r="K21" s="567"/>
      <c r="L21" s="567"/>
      <c r="M21" s="567"/>
      <c r="N21" s="567"/>
      <c r="O21" s="567"/>
      <c r="P21" s="567"/>
      <c r="Q21" s="567"/>
      <c r="R21" s="568"/>
      <c r="S21" s="567"/>
      <c r="T21" s="567"/>
      <c r="U21" s="569" t="s">
        <v>495</v>
      </c>
      <c r="V21" s="557" t="s">
        <v>124</v>
      </c>
      <c r="W21" s="558" t="s">
        <v>496</v>
      </c>
      <c r="X21" s="550">
        <v>460.60000000000008</v>
      </c>
      <c r="Y21" s="550">
        <v>526.4</v>
      </c>
      <c r="Z21" s="550">
        <v>658</v>
      </c>
      <c r="AA21" s="550">
        <v>2632</v>
      </c>
      <c r="AB21" s="550">
        <v>2303</v>
      </c>
      <c r="AC21" s="550">
        <v>0</v>
      </c>
      <c r="AD21" s="550">
        <v>0</v>
      </c>
      <c r="AE21" s="550">
        <v>0</v>
      </c>
      <c r="AF21" s="550">
        <v>0</v>
      </c>
      <c r="AG21" s="550">
        <v>0</v>
      </c>
      <c r="AH21" s="550">
        <v>0</v>
      </c>
      <c r="AI21" s="550">
        <v>0</v>
      </c>
      <c r="AJ21" s="550">
        <v>0</v>
      </c>
      <c r="AK21" s="550">
        <v>0</v>
      </c>
      <c r="AL21" s="550">
        <v>0</v>
      </c>
      <c r="AM21" s="550">
        <v>0</v>
      </c>
      <c r="AN21" s="550">
        <v>0</v>
      </c>
      <c r="AO21" s="550">
        <v>0</v>
      </c>
      <c r="AP21" s="550">
        <v>0</v>
      </c>
      <c r="AQ21" s="550">
        <v>0</v>
      </c>
      <c r="AR21" s="550">
        <v>188.99999999999997</v>
      </c>
      <c r="AS21" s="550">
        <v>215.99999999999997</v>
      </c>
      <c r="AT21" s="550">
        <v>269.99999999999994</v>
      </c>
      <c r="AU21" s="550">
        <v>1079.9999999999998</v>
      </c>
      <c r="AV21" s="550">
        <v>944.99999999999989</v>
      </c>
      <c r="AW21" s="550">
        <v>0</v>
      </c>
      <c r="AX21" s="550">
        <v>0</v>
      </c>
      <c r="AY21" s="550">
        <v>0</v>
      </c>
      <c r="AZ21" s="550">
        <v>0</v>
      </c>
      <c r="BA21" s="550">
        <v>0</v>
      </c>
      <c r="BB21" s="550">
        <v>0</v>
      </c>
      <c r="BC21" s="550">
        <v>0</v>
      </c>
      <c r="BD21" s="550">
        <v>0</v>
      </c>
      <c r="BE21" s="550">
        <v>0</v>
      </c>
      <c r="BF21" s="550">
        <v>0</v>
      </c>
      <c r="BG21" s="550">
        <v>0</v>
      </c>
      <c r="BH21" s="550">
        <v>0</v>
      </c>
      <c r="BI21" s="550">
        <v>0</v>
      </c>
      <c r="BJ21" s="550">
        <v>0</v>
      </c>
      <c r="BK21" s="550">
        <v>0</v>
      </c>
      <c r="BL21" s="550">
        <v>188.99999999999997</v>
      </c>
      <c r="BM21" s="550">
        <v>215.99999999999997</v>
      </c>
      <c r="BN21" s="550">
        <v>269.99999999999994</v>
      </c>
      <c r="BO21" s="550">
        <v>1079.9999999999998</v>
      </c>
      <c r="BP21" s="550">
        <v>944.99999999999989</v>
      </c>
      <c r="BQ21" s="550">
        <v>0</v>
      </c>
      <c r="BR21" s="550">
        <v>0</v>
      </c>
      <c r="BS21" s="550">
        <v>0</v>
      </c>
      <c r="BT21" s="550">
        <v>0</v>
      </c>
      <c r="BU21" s="550">
        <v>0</v>
      </c>
      <c r="BV21" s="550">
        <v>0</v>
      </c>
      <c r="BW21" s="550">
        <v>0</v>
      </c>
      <c r="BX21" s="550">
        <v>0</v>
      </c>
      <c r="BY21" s="550">
        <v>0</v>
      </c>
      <c r="BZ21" s="550">
        <v>0</v>
      </c>
      <c r="CA21" s="550">
        <v>0</v>
      </c>
      <c r="CB21" s="550">
        <v>0</v>
      </c>
      <c r="CC21" s="550">
        <v>0</v>
      </c>
      <c r="CD21" s="550">
        <v>0</v>
      </c>
      <c r="CE21" s="559">
        <v>0</v>
      </c>
      <c r="CF21" s="559">
        <v>460.6</v>
      </c>
      <c r="CG21" s="559">
        <v>526.4</v>
      </c>
      <c r="CH21" s="559">
        <v>658</v>
      </c>
      <c r="CI21" s="559">
        <v>2632</v>
      </c>
      <c r="CJ21" s="559">
        <v>2303</v>
      </c>
      <c r="CK21" s="559">
        <v>0</v>
      </c>
      <c r="CL21" s="559">
        <v>0</v>
      </c>
      <c r="CM21" s="559">
        <v>0</v>
      </c>
      <c r="CN21" s="559">
        <v>0</v>
      </c>
      <c r="CO21" s="559">
        <v>0</v>
      </c>
      <c r="CP21" s="559">
        <v>0</v>
      </c>
      <c r="CQ21" s="559">
        <v>0</v>
      </c>
      <c r="CR21" s="559">
        <v>0</v>
      </c>
      <c r="CS21" s="559">
        <v>0</v>
      </c>
      <c r="CT21" s="559">
        <v>0</v>
      </c>
      <c r="CU21" s="559">
        <v>0</v>
      </c>
      <c r="CV21" s="559">
        <v>0</v>
      </c>
      <c r="CW21" s="559">
        <v>0</v>
      </c>
      <c r="CX21" s="559">
        <v>0</v>
      </c>
      <c r="CY21" s="560">
        <v>0</v>
      </c>
      <c r="CZ21" s="561">
        <v>0</v>
      </c>
      <c r="DA21" s="562">
        <v>0</v>
      </c>
      <c r="DB21" s="562">
        <v>0</v>
      </c>
      <c r="DC21" s="562">
        <v>0</v>
      </c>
      <c r="DD21" s="562">
        <v>0</v>
      </c>
      <c r="DE21" s="562">
        <v>0</v>
      </c>
      <c r="DF21" s="562">
        <v>0</v>
      </c>
      <c r="DG21" s="562">
        <v>0</v>
      </c>
      <c r="DH21" s="562">
        <v>0</v>
      </c>
      <c r="DI21" s="562">
        <v>0</v>
      </c>
      <c r="DJ21" s="562">
        <v>0</v>
      </c>
      <c r="DK21" s="562">
        <v>0</v>
      </c>
      <c r="DL21" s="562">
        <v>0</v>
      </c>
      <c r="DM21" s="562">
        <v>0</v>
      </c>
      <c r="DN21" s="562">
        <v>0</v>
      </c>
      <c r="DO21" s="562">
        <v>0</v>
      </c>
      <c r="DP21" s="562">
        <v>0</v>
      </c>
      <c r="DQ21" s="562">
        <v>0</v>
      </c>
      <c r="DR21" s="562">
        <v>0</v>
      </c>
      <c r="DS21" s="562">
        <v>0</v>
      </c>
      <c r="DT21" s="562">
        <v>0</v>
      </c>
      <c r="DU21" s="562">
        <v>0</v>
      </c>
      <c r="DV21" s="562">
        <v>0</v>
      </c>
      <c r="DW21" s="563">
        <v>0</v>
      </c>
    </row>
    <row r="22" spans="2:127" x14ac:dyDescent="0.2">
      <c r="B22" s="570"/>
      <c r="C22" s="571"/>
      <c r="D22" s="572"/>
      <c r="E22" s="572"/>
      <c r="F22" s="572"/>
      <c r="G22" s="572"/>
      <c r="H22" s="572"/>
      <c r="I22" s="573"/>
      <c r="J22" s="573"/>
      <c r="K22" s="573"/>
      <c r="L22" s="573"/>
      <c r="M22" s="573"/>
      <c r="N22" s="573"/>
      <c r="O22" s="573"/>
      <c r="P22" s="573"/>
      <c r="Q22" s="573"/>
      <c r="R22" s="574"/>
      <c r="S22" s="573"/>
      <c r="T22" s="573"/>
      <c r="U22" s="569" t="s">
        <v>497</v>
      </c>
      <c r="V22" s="557" t="s">
        <v>124</v>
      </c>
      <c r="W22" s="558" t="s">
        <v>496</v>
      </c>
      <c r="X22" s="550">
        <v>0</v>
      </c>
      <c r="Y22" s="550">
        <v>0</v>
      </c>
      <c r="Z22" s="550">
        <v>0</v>
      </c>
      <c r="AA22" s="550">
        <v>0</v>
      </c>
      <c r="AB22" s="550">
        <v>0</v>
      </c>
      <c r="AC22" s="550">
        <v>0</v>
      </c>
      <c r="AD22" s="550">
        <v>0</v>
      </c>
      <c r="AE22" s="550">
        <v>0</v>
      </c>
      <c r="AF22" s="550">
        <v>0</v>
      </c>
      <c r="AG22" s="550">
        <v>0</v>
      </c>
      <c r="AH22" s="550">
        <v>0</v>
      </c>
      <c r="AI22" s="550">
        <v>0</v>
      </c>
      <c r="AJ22" s="550">
        <v>0</v>
      </c>
      <c r="AK22" s="550">
        <v>0</v>
      </c>
      <c r="AL22" s="550">
        <v>0</v>
      </c>
      <c r="AM22" s="550">
        <v>0</v>
      </c>
      <c r="AN22" s="550">
        <v>0</v>
      </c>
      <c r="AO22" s="550">
        <v>0</v>
      </c>
      <c r="AP22" s="550">
        <v>0</v>
      </c>
      <c r="AQ22" s="550">
        <v>0</v>
      </c>
      <c r="AR22" s="550">
        <v>0</v>
      </c>
      <c r="AS22" s="550">
        <v>0</v>
      </c>
      <c r="AT22" s="550">
        <v>0</v>
      </c>
      <c r="AU22" s="550">
        <v>0</v>
      </c>
      <c r="AV22" s="550">
        <v>0</v>
      </c>
      <c r="AW22" s="550">
        <v>0</v>
      </c>
      <c r="AX22" s="550">
        <v>0</v>
      </c>
      <c r="AY22" s="550">
        <v>0</v>
      </c>
      <c r="AZ22" s="550">
        <v>0</v>
      </c>
      <c r="BA22" s="550">
        <v>0</v>
      </c>
      <c r="BB22" s="550">
        <v>0</v>
      </c>
      <c r="BC22" s="550">
        <v>0</v>
      </c>
      <c r="BD22" s="550">
        <v>0</v>
      </c>
      <c r="BE22" s="550">
        <v>0</v>
      </c>
      <c r="BF22" s="550">
        <v>0</v>
      </c>
      <c r="BG22" s="550">
        <v>0</v>
      </c>
      <c r="BH22" s="550">
        <v>0</v>
      </c>
      <c r="BI22" s="550">
        <v>0</v>
      </c>
      <c r="BJ22" s="550">
        <v>0</v>
      </c>
      <c r="BK22" s="550">
        <v>0</v>
      </c>
      <c r="BL22" s="550">
        <v>0</v>
      </c>
      <c r="BM22" s="550">
        <v>0</v>
      </c>
      <c r="BN22" s="550">
        <v>0</v>
      </c>
      <c r="BO22" s="550">
        <v>0</v>
      </c>
      <c r="BP22" s="550">
        <v>0</v>
      </c>
      <c r="BQ22" s="550">
        <v>0</v>
      </c>
      <c r="BR22" s="550">
        <v>0</v>
      </c>
      <c r="BS22" s="550">
        <v>0</v>
      </c>
      <c r="BT22" s="550">
        <v>0</v>
      </c>
      <c r="BU22" s="550">
        <v>0</v>
      </c>
      <c r="BV22" s="550">
        <v>0</v>
      </c>
      <c r="BW22" s="550">
        <v>0</v>
      </c>
      <c r="BX22" s="550">
        <v>0</v>
      </c>
      <c r="BY22" s="550">
        <v>0</v>
      </c>
      <c r="BZ22" s="550">
        <v>0</v>
      </c>
      <c r="CA22" s="550">
        <v>0</v>
      </c>
      <c r="CB22" s="550">
        <v>0</v>
      </c>
      <c r="CC22" s="550">
        <v>0</v>
      </c>
      <c r="CD22" s="550">
        <v>0</v>
      </c>
      <c r="CE22" s="559">
        <v>0</v>
      </c>
      <c r="CF22" s="559">
        <v>0</v>
      </c>
      <c r="CG22" s="559">
        <v>0</v>
      </c>
      <c r="CH22" s="559">
        <v>0</v>
      </c>
      <c r="CI22" s="559">
        <v>0</v>
      </c>
      <c r="CJ22" s="559">
        <v>0</v>
      </c>
      <c r="CK22" s="559">
        <v>0</v>
      </c>
      <c r="CL22" s="559">
        <v>0</v>
      </c>
      <c r="CM22" s="559">
        <v>0</v>
      </c>
      <c r="CN22" s="559">
        <v>0</v>
      </c>
      <c r="CO22" s="559">
        <v>0</v>
      </c>
      <c r="CP22" s="559">
        <v>0</v>
      </c>
      <c r="CQ22" s="559">
        <v>0</v>
      </c>
      <c r="CR22" s="559">
        <v>0</v>
      </c>
      <c r="CS22" s="559">
        <v>0</v>
      </c>
      <c r="CT22" s="559">
        <v>0</v>
      </c>
      <c r="CU22" s="559">
        <v>0</v>
      </c>
      <c r="CV22" s="559">
        <v>0</v>
      </c>
      <c r="CW22" s="559">
        <v>0</v>
      </c>
      <c r="CX22" s="559">
        <v>0</v>
      </c>
      <c r="CY22" s="560">
        <v>0</v>
      </c>
      <c r="CZ22" s="561">
        <v>0</v>
      </c>
      <c r="DA22" s="562">
        <v>0</v>
      </c>
      <c r="DB22" s="562">
        <v>0</v>
      </c>
      <c r="DC22" s="562">
        <v>0</v>
      </c>
      <c r="DD22" s="562">
        <v>0</v>
      </c>
      <c r="DE22" s="562">
        <v>0</v>
      </c>
      <c r="DF22" s="562">
        <v>0</v>
      </c>
      <c r="DG22" s="562">
        <v>0</v>
      </c>
      <c r="DH22" s="562">
        <v>0</v>
      </c>
      <c r="DI22" s="562">
        <v>0</v>
      </c>
      <c r="DJ22" s="562">
        <v>0</v>
      </c>
      <c r="DK22" s="562">
        <v>0</v>
      </c>
      <c r="DL22" s="562">
        <v>0</v>
      </c>
      <c r="DM22" s="562">
        <v>0</v>
      </c>
      <c r="DN22" s="562">
        <v>0</v>
      </c>
      <c r="DO22" s="562">
        <v>0</v>
      </c>
      <c r="DP22" s="562">
        <v>0</v>
      </c>
      <c r="DQ22" s="562">
        <v>0</v>
      </c>
      <c r="DR22" s="562">
        <v>0</v>
      </c>
      <c r="DS22" s="562">
        <v>0</v>
      </c>
      <c r="DT22" s="562">
        <v>0</v>
      </c>
      <c r="DU22" s="562">
        <v>0</v>
      </c>
      <c r="DV22" s="562">
        <v>0</v>
      </c>
      <c r="DW22" s="563">
        <v>0</v>
      </c>
    </row>
    <row r="23" spans="2:127" x14ac:dyDescent="0.2">
      <c r="B23" s="570"/>
      <c r="C23" s="571"/>
      <c r="D23" s="572"/>
      <c r="E23" s="572"/>
      <c r="F23" s="572"/>
      <c r="G23" s="572"/>
      <c r="H23" s="572"/>
      <c r="I23" s="573"/>
      <c r="J23" s="573"/>
      <c r="K23" s="573"/>
      <c r="L23" s="573"/>
      <c r="M23" s="573"/>
      <c r="N23" s="573"/>
      <c r="O23" s="573"/>
      <c r="P23" s="573"/>
      <c r="Q23" s="573"/>
      <c r="R23" s="574"/>
      <c r="S23" s="573"/>
      <c r="T23" s="573"/>
      <c r="U23" s="569" t="s">
        <v>799</v>
      </c>
      <c r="V23" s="557" t="s">
        <v>124</v>
      </c>
      <c r="W23" s="558" t="s">
        <v>496</v>
      </c>
      <c r="X23" s="550">
        <v>0</v>
      </c>
      <c r="Y23" s="550">
        <v>0</v>
      </c>
      <c r="Z23" s="550">
        <v>0</v>
      </c>
      <c r="AA23" s="550">
        <v>0</v>
      </c>
      <c r="AB23" s="550">
        <v>0</v>
      </c>
      <c r="AC23" s="550">
        <v>0</v>
      </c>
      <c r="AD23" s="550">
        <v>0</v>
      </c>
      <c r="AE23" s="550">
        <v>0</v>
      </c>
      <c r="AF23" s="550">
        <v>0</v>
      </c>
      <c r="AG23" s="550">
        <v>0</v>
      </c>
      <c r="AH23" s="550">
        <v>0</v>
      </c>
      <c r="AI23" s="550">
        <v>0</v>
      </c>
      <c r="AJ23" s="550">
        <v>0</v>
      </c>
      <c r="AK23" s="550">
        <v>0</v>
      </c>
      <c r="AL23" s="550">
        <v>0</v>
      </c>
      <c r="AM23" s="550">
        <v>0</v>
      </c>
      <c r="AN23" s="550">
        <v>0</v>
      </c>
      <c r="AO23" s="550">
        <v>0</v>
      </c>
      <c r="AP23" s="550">
        <v>0</v>
      </c>
      <c r="AQ23" s="550">
        <v>0</v>
      </c>
      <c r="AR23" s="550">
        <v>0</v>
      </c>
      <c r="AS23" s="550">
        <v>0</v>
      </c>
      <c r="AT23" s="550">
        <v>0</v>
      </c>
      <c r="AU23" s="550">
        <v>0</v>
      </c>
      <c r="AV23" s="550">
        <v>0</v>
      </c>
      <c r="AW23" s="550">
        <v>0</v>
      </c>
      <c r="AX23" s="550">
        <v>0</v>
      </c>
      <c r="AY23" s="550">
        <v>0</v>
      </c>
      <c r="AZ23" s="550">
        <v>0</v>
      </c>
      <c r="BA23" s="550">
        <v>0</v>
      </c>
      <c r="BB23" s="550">
        <v>0</v>
      </c>
      <c r="BC23" s="550">
        <v>0</v>
      </c>
      <c r="BD23" s="550">
        <v>0</v>
      </c>
      <c r="BE23" s="550">
        <v>0</v>
      </c>
      <c r="BF23" s="550">
        <v>0</v>
      </c>
      <c r="BG23" s="550">
        <v>0</v>
      </c>
      <c r="BH23" s="550">
        <v>0</v>
      </c>
      <c r="BI23" s="550">
        <v>0</v>
      </c>
      <c r="BJ23" s="550">
        <v>0</v>
      </c>
      <c r="BK23" s="550">
        <v>0</v>
      </c>
      <c r="BL23" s="550">
        <v>0</v>
      </c>
      <c r="BM23" s="550">
        <v>0</v>
      </c>
      <c r="BN23" s="550">
        <v>0</v>
      </c>
      <c r="BO23" s="550">
        <v>0</v>
      </c>
      <c r="BP23" s="550">
        <v>0</v>
      </c>
      <c r="BQ23" s="550">
        <v>0</v>
      </c>
      <c r="BR23" s="550">
        <v>0</v>
      </c>
      <c r="BS23" s="550">
        <v>0</v>
      </c>
      <c r="BT23" s="550">
        <v>0</v>
      </c>
      <c r="BU23" s="550">
        <v>0</v>
      </c>
      <c r="BV23" s="550">
        <v>0</v>
      </c>
      <c r="BW23" s="550">
        <v>0</v>
      </c>
      <c r="BX23" s="550">
        <v>0</v>
      </c>
      <c r="BY23" s="550">
        <v>0</v>
      </c>
      <c r="BZ23" s="550">
        <v>0</v>
      </c>
      <c r="CA23" s="550">
        <v>0</v>
      </c>
      <c r="CB23" s="550">
        <v>0</v>
      </c>
      <c r="CC23" s="550">
        <v>0</v>
      </c>
      <c r="CD23" s="550">
        <v>0</v>
      </c>
      <c r="CE23" s="550">
        <v>0</v>
      </c>
      <c r="CF23" s="550">
        <v>0</v>
      </c>
      <c r="CG23" s="550">
        <v>0</v>
      </c>
      <c r="CH23" s="550">
        <v>0</v>
      </c>
      <c r="CI23" s="550">
        <v>0</v>
      </c>
      <c r="CJ23" s="550">
        <v>0</v>
      </c>
      <c r="CK23" s="550">
        <v>0</v>
      </c>
      <c r="CL23" s="550">
        <v>0</v>
      </c>
      <c r="CM23" s="550">
        <v>0</v>
      </c>
      <c r="CN23" s="550">
        <v>0</v>
      </c>
      <c r="CO23" s="550">
        <v>0</v>
      </c>
      <c r="CP23" s="550">
        <v>0</v>
      </c>
      <c r="CQ23" s="550">
        <v>0</v>
      </c>
      <c r="CR23" s="550">
        <v>0</v>
      </c>
      <c r="CS23" s="550">
        <v>0</v>
      </c>
      <c r="CT23" s="550">
        <v>0</v>
      </c>
      <c r="CU23" s="550">
        <v>0</v>
      </c>
      <c r="CV23" s="550">
        <v>0</v>
      </c>
      <c r="CW23" s="550">
        <v>0</v>
      </c>
      <c r="CX23" s="550">
        <v>0</v>
      </c>
      <c r="CY23" s="550">
        <v>0</v>
      </c>
      <c r="CZ23" s="561">
        <v>0</v>
      </c>
      <c r="DA23" s="562">
        <v>0</v>
      </c>
      <c r="DB23" s="562">
        <v>0</v>
      </c>
      <c r="DC23" s="562">
        <v>0</v>
      </c>
      <c r="DD23" s="562">
        <v>0</v>
      </c>
      <c r="DE23" s="562">
        <v>0</v>
      </c>
      <c r="DF23" s="562">
        <v>0</v>
      </c>
      <c r="DG23" s="562">
        <v>0</v>
      </c>
      <c r="DH23" s="562">
        <v>0</v>
      </c>
      <c r="DI23" s="562">
        <v>0</v>
      </c>
      <c r="DJ23" s="562">
        <v>0</v>
      </c>
      <c r="DK23" s="562">
        <v>0</v>
      </c>
      <c r="DL23" s="562">
        <v>0</v>
      </c>
      <c r="DM23" s="562">
        <v>0</v>
      </c>
      <c r="DN23" s="562">
        <v>0</v>
      </c>
      <c r="DO23" s="562">
        <v>0</v>
      </c>
      <c r="DP23" s="562">
        <v>0</v>
      </c>
      <c r="DQ23" s="562">
        <v>0</v>
      </c>
      <c r="DR23" s="562">
        <v>0</v>
      </c>
      <c r="DS23" s="562">
        <v>0</v>
      </c>
      <c r="DT23" s="562">
        <v>0</v>
      </c>
      <c r="DU23" s="562">
        <v>0</v>
      </c>
      <c r="DV23" s="562">
        <v>0</v>
      </c>
      <c r="DW23" s="563">
        <v>0</v>
      </c>
    </row>
    <row r="24" spans="2:127" x14ac:dyDescent="0.2">
      <c r="B24" s="576"/>
      <c r="C24" s="577"/>
      <c r="D24" s="578"/>
      <c r="E24" s="578"/>
      <c r="F24" s="578"/>
      <c r="G24" s="578"/>
      <c r="H24" s="578"/>
      <c r="I24" s="579"/>
      <c r="J24" s="579"/>
      <c r="K24" s="579"/>
      <c r="L24" s="579"/>
      <c r="M24" s="579"/>
      <c r="N24" s="579"/>
      <c r="O24" s="579"/>
      <c r="P24" s="579"/>
      <c r="Q24" s="579"/>
      <c r="R24" s="580"/>
      <c r="S24" s="579"/>
      <c r="T24" s="579"/>
      <c r="U24" s="569" t="s">
        <v>498</v>
      </c>
      <c r="V24" s="557" t="s">
        <v>124</v>
      </c>
      <c r="W24" s="581" t="s">
        <v>496</v>
      </c>
      <c r="X24" s="550">
        <v>0</v>
      </c>
      <c r="Y24" s="550">
        <v>0</v>
      </c>
      <c r="Z24" s="550">
        <v>0</v>
      </c>
      <c r="AA24" s="550">
        <v>0</v>
      </c>
      <c r="AB24" s="550">
        <v>0</v>
      </c>
      <c r="AC24" s="550">
        <v>13.999999999999998</v>
      </c>
      <c r="AD24" s="550">
        <v>13.999999999999998</v>
      </c>
      <c r="AE24" s="550">
        <v>13.999999999999998</v>
      </c>
      <c r="AF24" s="550">
        <v>13.999999999999998</v>
      </c>
      <c r="AG24" s="550">
        <v>13.999999999999998</v>
      </c>
      <c r="AH24" s="550">
        <v>13.999999999999998</v>
      </c>
      <c r="AI24" s="550">
        <v>13.999999999999998</v>
      </c>
      <c r="AJ24" s="550">
        <v>13.999999999999998</v>
      </c>
      <c r="AK24" s="550">
        <v>13.999999999999998</v>
      </c>
      <c r="AL24" s="550">
        <v>13.999999999999998</v>
      </c>
      <c r="AM24" s="550">
        <v>13.999999999999998</v>
      </c>
      <c r="AN24" s="550">
        <v>13.999999999999998</v>
      </c>
      <c r="AO24" s="550">
        <v>13.999999999999998</v>
      </c>
      <c r="AP24" s="550">
        <v>13.999999999999998</v>
      </c>
      <c r="AQ24" s="550">
        <v>13.999999999999998</v>
      </c>
      <c r="AR24" s="550">
        <v>13.999999999999998</v>
      </c>
      <c r="AS24" s="550">
        <v>13.999999999999998</v>
      </c>
      <c r="AT24" s="550">
        <v>13.999999999999998</v>
      </c>
      <c r="AU24" s="550">
        <v>13.999999999999998</v>
      </c>
      <c r="AV24" s="550">
        <v>13.999999999999998</v>
      </c>
      <c r="AW24" s="550">
        <v>13.999999999999998</v>
      </c>
      <c r="AX24" s="550">
        <v>13.999999999999998</v>
      </c>
      <c r="AY24" s="550">
        <v>13.999999999999998</v>
      </c>
      <c r="AZ24" s="550">
        <v>13.999999999999998</v>
      </c>
      <c r="BA24" s="550">
        <v>13.999999999999998</v>
      </c>
      <c r="BB24" s="550">
        <v>13.999999999999998</v>
      </c>
      <c r="BC24" s="550">
        <v>13.999999999999998</v>
      </c>
      <c r="BD24" s="550">
        <v>13.999999999999998</v>
      </c>
      <c r="BE24" s="550">
        <v>13.999999999999998</v>
      </c>
      <c r="BF24" s="550">
        <v>13.999999999999998</v>
      </c>
      <c r="BG24" s="550">
        <v>13.999999999999998</v>
      </c>
      <c r="BH24" s="550">
        <v>13.999999999999998</v>
      </c>
      <c r="BI24" s="550">
        <v>13.999999999999998</v>
      </c>
      <c r="BJ24" s="550">
        <v>13.999999999999998</v>
      </c>
      <c r="BK24" s="550">
        <v>13.999999999999998</v>
      </c>
      <c r="BL24" s="550">
        <v>13.999999999999998</v>
      </c>
      <c r="BM24" s="550">
        <v>13.999999999999998</v>
      </c>
      <c r="BN24" s="550">
        <v>13.999999999999998</v>
      </c>
      <c r="BO24" s="550">
        <v>13.999999999999998</v>
      </c>
      <c r="BP24" s="550">
        <v>13.999999999999998</v>
      </c>
      <c r="BQ24" s="550">
        <v>13.999999999999998</v>
      </c>
      <c r="BR24" s="550">
        <v>13.999999999999998</v>
      </c>
      <c r="BS24" s="550">
        <v>13.999999999999998</v>
      </c>
      <c r="BT24" s="550">
        <v>13.999999999999998</v>
      </c>
      <c r="BU24" s="550">
        <v>13.999999999999998</v>
      </c>
      <c r="BV24" s="550">
        <v>13.999999999999998</v>
      </c>
      <c r="BW24" s="550">
        <v>13.999999999999998</v>
      </c>
      <c r="BX24" s="550">
        <v>13.999999999999998</v>
      </c>
      <c r="BY24" s="550">
        <v>13.999999999999998</v>
      </c>
      <c r="BZ24" s="550">
        <v>13.999999999999998</v>
      </c>
      <c r="CA24" s="550">
        <v>13.999999999999998</v>
      </c>
      <c r="CB24" s="550">
        <v>13.999999999999998</v>
      </c>
      <c r="CC24" s="550">
        <v>13.999999999999998</v>
      </c>
      <c r="CD24" s="550">
        <v>13.999999999999998</v>
      </c>
      <c r="CE24" s="559">
        <v>13.999999999999998</v>
      </c>
      <c r="CF24" s="559">
        <v>13.999999999999998</v>
      </c>
      <c r="CG24" s="559">
        <v>13.999999999999998</v>
      </c>
      <c r="CH24" s="559">
        <v>13.999999999999998</v>
      </c>
      <c r="CI24" s="559">
        <v>13.999999999999998</v>
      </c>
      <c r="CJ24" s="559">
        <v>13.999999999999998</v>
      </c>
      <c r="CK24" s="559">
        <v>13.999999999999998</v>
      </c>
      <c r="CL24" s="559">
        <v>13.999999999999998</v>
      </c>
      <c r="CM24" s="559">
        <v>13.999999999999998</v>
      </c>
      <c r="CN24" s="559">
        <v>13.999999999999998</v>
      </c>
      <c r="CO24" s="559">
        <v>13.999999999999998</v>
      </c>
      <c r="CP24" s="559">
        <v>13.999999999999998</v>
      </c>
      <c r="CQ24" s="559">
        <v>13.999999999999998</v>
      </c>
      <c r="CR24" s="559">
        <v>13.999999999999998</v>
      </c>
      <c r="CS24" s="559">
        <v>13.999999999999998</v>
      </c>
      <c r="CT24" s="559">
        <v>13.999999999999998</v>
      </c>
      <c r="CU24" s="559">
        <v>13.999999999999998</v>
      </c>
      <c r="CV24" s="559">
        <v>13.999999999999998</v>
      </c>
      <c r="CW24" s="559">
        <v>13.999999999999998</v>
      </c>
      <c r="CX24" s="559">
        <v>13.999999999999998</v>
      </c>
      <c r="CY24" s="560">
        <v>13.999999999999998</v>
      </c>
      <c r="CZ24" s="561">
        <v>0</v>
      </c>
      <c r="DA24" s="562">
        <v>0</v>
      </c>
      <c r="DB24" s="562">
        <v>0</v>
      </c>
      <c r="DC24" s="562">
        <v>0</v>
      </c>
      <c r="DD24" s="562">
        <v>0</v>
      </c>
      <c r="DE24" s="562">
        <v>0</v>
      </c>
      <c r="DF24" s="562">
        <v>0</v>
      </c>
      <c r="DG24" s="562">
        <v>0</v>
      </c>
      <c r="DH24" s="562">
        <v>0</v>
      </c>
      <c r="DI24" s="562">
        <v>0</v>
      </c>
      <c r="DJ24" s="562">
        <v>0</v>
      </c>
      <c r="DK24" s="562">
        <v>0</v>
      </c>
      <c r="DL24" s="562">
        <v>0</v>
      </c>
      <c r="DM24" s="562">
        <v>0</v>
      </c>
      <c r="DN24" s="562">
        <v>0</v>
      </c>
      <c r="DO24" s="562">
        <v>0</v>
      </c>
      <c r="DP24" s="562">
        <v>0</v>
      </c>
      <c r="DQ24" s="562">
        <v>0</v>
      </c>
      <c r="DR24" s="562">
        <v>0</v>
      </c>
      <c r="DS24" s="562">
        <v>0</v>
      </c>
      <c r="DT24" s="562">
        <v>0</v>
      </c>
      <c r="DU24" s="562">
        <v>0</v>
      </c>
      <c r="DV24" s="562">
        <v>0</v>
      </c>
      <c r="DW24" s="563">
        <v>0</v>
      </c>
    </row>
    <row r="25" spans="2:127" x14ac:dyDescent="0.2">
      <c r="B25" s="582"/>
      <c r="C25" s="583"/>
      <c r="D25" s="584"/>
      <c r="E25" s="584"/>
      <c r="F25" s="584"/>
      <c r="G25" s="584"/>
      <c r="H25" s="584"/>
      <c r="I25" s="585"/>
      <c r="J25" s="585"/>
      <c r="K25" s="585"/>
      <c r="L25" s="585"/>
      <c r="M25" s="585"/>
      <c r="N25" s="585"/>
      <c r="O25" s="585"/>
      <c r="P25" s="585"/>
      <c r="Q25" s="585"/>
      <c r="R25" s="586"/>
      <c r="S25" s="585"/>
      <c r="T25" s="585"/>
      <c r="U25" s="569" t="s">
        <v>499</v>
      </c>
      <c r="V25" s="557" t="s">
        <v>124</v>
      </c>
      <c r="W25" s="581" t="s">
        <v>496</v>
      </c>
      <c r="X25" s="550">
        <v>0</v>
      </c>
      <c r="Y25" s="550">
        <v>0</v>
      </c>
      <c r="Z25" s="550">
        <v>0</v>
      </c>
      <c r="AA25" s="550">
        <v>0</v>
      </c>
      <c r="AB25" s="550">
        <v>0</v>
      </c>
      <c r="AC25" s="550">
        <v>81</v>
      </c>
      <c r="AD25" s="550">
        <v>81</v>
      </c>
      <c r="AE25" s="550">
        <v>81</v>
      </c>
      <c r="AF25" s="550">
        <v>81</v>
      </c>
      <c r="AG25" s="550">
        <v>81</v>
      </c>
      <c r="AH25" s="550">
        <v>81</v>
      </c>
      <c r="AI25" s="550">
        <v>81</v>
      </c>
      <c r="AJ25" s="550">
        <v>81</v>
      </c>
      <c r="AK25" s="550">
        <v>81</v>
      </c>
      <c r="AL25" s="550">
        <v>81</v>
      </c>
      <c r="AM25" s="550">
        <v>81</v>
      </c>
      <c r="AN25" s="550">
        <v>81</v>
      </c>
      <c r="AO25" s="550">
        <v>81</v>
      </c>
      <c r="AP25" s="550">
        <v>81</v>
      </c>
      <c r="AQ25" s="550">
        <v>81</v>
      </c>
      <c r="AR25" s="550">
        <v>81</v>
      </c>
      <c r="AS25" s="550">
        <v>81</v>
      </c>
      <c r="AT25" s="550">
        <v>81</v>
      </c>
      <c r="AU25" s="550">
        <v>81</v>
      </c>
      <c r="AV25" s="550">
        <v>81</v>
      </c>
      <c r="AW25" s="550">
        <v>81</v>
      </c>
      <c r="AX25" s="550">
        <v>81</v>
      </c>
      <c r="AY25" s="550">
        <v>81</v>
      </c>
      <c r="AZ25" s="550">
        <v>81</v>
      </c>
      <c r="BA25" s="550">
        <v>81</v>
      </c>
      <c r="BB25" s="550">
        <v>81</v>
      </c>
      <c r="BC25" s="550">
        <v>81</v>
      </c>
      <c r="BD25" s="550">
        <v>81</v>
      </c>
      <c r="BE25" s="550">
        <v>81</v>
      </c>
      <c r="BF25" s="550">
        <v>81</v>
      </c>
      <c r="BG25" s="550">
        <v>81</v>
      </c>
      <c r="BH25" s="550">
        <v>81</v>
      </c>
      <c r="BI25" s="550">
        <v>81</v>
      </c>
      <c r="BJ25" s="550">
        <v>81</v>
      </c>
      <c r="BK25" s="550">
        <v>81</v>
      </c>
      <c r="BL25" s="550">
        <v>81</v>
      </c>
      <c r="BM25" s="550">
        <v>81</v>
      </c>
      <c r="BN25" s="550">
        <v>81</v>
      </c>
      <c r="BO25" s="550">
        <v>81</v>
      </c>
      <c r="BP25" s="550">
        <v>81</v>
      </c>
      <c r="BQ25" s="550">
        <v>81</v>
      </c>
      <c r="BR25" s="550">
        <v>81</v>
      </c>
      <c r="BS25" s="550">
        <v>81</v>
      </c>
      <c r="BT25" s="550">
        <v>81</v>
      </c>
      <c r="BU25" s="550">
        <v>81</v>
      </c>
      <c r="BV25" s="550">
        <v>81</v>
      </c>
      <c r="BW25" s="550">
        <v>81</v>
      </c>
      <c r="BX25" s="550">
        <v>81</v>
      </c>
      <c r="BY25" s="550">
        <v>81</v>
      </c>
      <c r="BZ25" s="550">
        <v>81</v>
      </c>
      <c r="CA25" s="550">
        <v>81</v>
      </c>
      <c r="CB25" s="550">
        <v>81</v>
      </c>
      <c r="CC25" s="550">
        <v>81</v>
      </c>
      <c r="CD25" s="550">
        <v>81</v>
      </c>
      <c r="CE25" s="559">
        <v>81</v>
      </c>
      <c r="CF25" s="559">
        <v>81</v>
      </c>
      <c r="CG25" s="559">
        <v>81</v>
      </c>
      <c r="CH25" s="559">
        <v>81</v>
      </c>
      <c r="CI25" s="559">
        <v>81</v>
      </c>
      <c r="CJ25" s="559">
        <v>81</v>
      </c>
      <c r="CK25" s="559">
        <v>81</v>
      </c>
      <c r="CL25" s="559">
        <v>81</v>
      </c>
      <c r="CM25" s="559">
        <v>81</v>
      </c>
      <c r="CN25" s="559">
        <v>81</v>
      </c>
      <c r="CO25" s="559">
        <v>81</v>
      </c>
      <c r="CP25" s="559">
        <v>81</v>
      </c>
      <c r="CQ25" s="559">
        <v>81</v>
      </c>
      <c r="CR25" s="559">
        <v>81</v>
      </c>
      <c r="CS25" s="559">
        <v>81</v>
      </c>
      <c r="CT25" s="559">
        <v>81</v>
      </c>
      <c r="CU25" s="559">
        <v>81</v>
      </c>
      <c r="CV25" s="559">
        <v>81</v>
      </c>
      <c r="CW25" s="559">
        <v>81</v>
      </c>
      <c r="CX25" s="559">
        <v>81</v>
      </c>
      <c r="CY25" s="560">
        <v>81</v>
      </c>
      <c r="CZ25" s="561">
        <v>0</v>
      </c>
      <c r="DA25" s="562">
        <v>0</v>
      </c>
      <c r="DB25" s="562">
        <v>0</v>
      </c>
      <c r="DC25" s="562">
        <v>0</v>
      </c>
      <c r="DD25" s="562">
        <v>0</v>
      </c>
      <c r="DE25" s="562">
        <v>0</v>
      </c>
      <c r="DF25" s="562">
        <v>0</v>
      </c>
      <c r="DG25" s="562">
        <v>0</v>
      </c>
      <c r="DH25" s="562">
        <v>0</v>
      </c>
      <c r="DI25" s="562">
        <v>0</v>
      </c>
      <c r="DJ25" s="562">
        <v>0</v>
      </c>
      <c r="DK25" s="562">
        <v>0</v>
      </c>
      <c r="DL25" s="562">
        <v>0</v>
      </c>
      <c r="DM25" s="562">
        <v>0</v>
      </c>
      <c r="DN25" s="562">
        <v>0</v>
      </c>
      <c r="DO25" s="562">
        <v>0</v>
      </c>
      <c r="DP25" s="562">
        <v>0</v>
      </c>
      <c r="DQ25" s="562">
        <v>0</v>
      </c>
      <c r="DR25" s="562">
        <v>0</v>
      </c>
      <c r="DS25" s="562">
        <v>0</v>
      </c>
      <c r="DT25" s="562">
        <v>0</v>
      </c>
      <c r="DU25" s="562">
        <v>0</v>
      </c>
      <c r="DV25" s="562">
        <v>0</v>
      </c>
      <c r="DW25" s="563">
        <v>0</v>
      </c>
    </row>
    <row r="26" spans="2:127" x14ac:dyDescent="0.2">
      <c r="B26" s="582"/>
      <c r="C26" s="583"/>
      <c r="D26" s="584"/>
      <c r="E26" s="584"/>
      <c r="F26" s="584"/>
      <c r="G26" s="584"/>
      <c r="H26" s="584"/>
      <c r="I26" s="585"/>
      <c r="J26" s="585"/>
      <c r="K26" s="585"/>
      <c r="L26" s="585"/>
      <c r="M26" s="585"/>
      <c r="N26" s="585"/>
      <c r="O26" s="585"/>
      <c r="P26" s="585"/>
      <c r="Q26" s="585"/>
      <c r="R26" s="586"/>
      <c r="S26" s="585"/>
      <c r="T26" s="585"/>
      <c r="U26" s="587" t="s">
        <v>500</v>
      </c>
      <c r="V26" s="588" t="s">
        <v>124</v>
      </c>
      <c r="W26" s="581" t="s">
        <v>496</v>
      </c>
      <c r="X26" s="550">
        <v>0</v>
      </c>
      <c r="Y26" s="550">
        <v>0</v>
      </c>
      <c r="Z26" s="550">
        <v>0</v>
      </c>
      <c r="AA26" s="550">
        <v>0</v>
      </c>
      <c r="AB26" s="550">
        <v>0</v>
      </c>
      <c r="AC26" s="550">
        <v>0</v>
      </c>
      <c r="AD26" s="550">
        <v>0</v>
      </c>
      <c r="AE26" s="550">
        <v>0</v>
      </c>
      <c r="AF26" s="550">
        <v>0</v>
      </c>
      <c r="AG26" s="550">
        <v>0</v>
      </c>
      <c r="AH26" s="550">
        <v>0</v>
      </c>
      <c r="AI26" s="550">
        <v>0</v>
      </c>
      <c r="AJ26" s="550">
        <v>0</v>
      </c>
      <c r="AK26" s="550">
        <v>0</v>
      </c>
      <c r="AL26" s="550">
        <v>0</v>
      </c>
      <c r="AM26" s="550">
        <v>0</v>
      </c>
      <c r="AN26" s="550">
        <v>0</v>
      </c>
      <c r="AO26" s="550">
        <v>0</v>
      </c>
      <c r="AP26" s="550">
        <v>0</v>
      </c>
      <c r="AQ26" s="550">
        <v>0</v>
      </c>
      <c r="AR26" s="550">
        <v>0</v>
      </c>
      <c r="AS26" s="550">
        <v>0</v>
      </c>
      <c r="AT26" s="550">
        <v>0</v>
      </c>
      <c r="AU26" s="550">
        <v>0</v>
      </c>
      <c r="AV26" s="550">
        <v>0</v>
      </c>
      <c r="AW26" s="550">
        <v>0</v>
      </c>
      <c r="AX26" s="550">
        <v>0</v>
      </c>
      <c r="AY26" s="550">
        <v>0</v>
      </c>
      <c r="AZ26" s="550">
        <v>0</v>
      </c>
      <c r="BA26" s="550">
        <v>0</v>
      </c>
      <c r="BB26" s="550">
        <v>0</v>
      </c>
      <c r="BC26" s="550">
        <v>0</v>
      </c>
      <c r="BD26" s="550">
        <v>0</v>
      </c>
      <c r="BE26" s="550">
        <v>0</v>
      </c>
      <c r="BF26" s="550">
        <v>0</v>
      </c>
      <c r="BG26" s="550">
        <v>0</v>
      </c>
      <c r="BH26" s="550">
        <v>0</v>
      </c>
      <c r="BI26" s="550">
        <v>0</v>
      </c>
      <c r="BJ26" s="550">
        <v>0</v>
      </c>
      <c r="BK26" s="550">
        <v>0</v>
      </c>
      <c r="BL26" s="550">
        <v>0</v>
      </c>
      <c r="BM26" s="550">
        <v>0</v>
      </c>
      <c r="BN26" s="550">
        <v>0</v>
      </c>
      <c r="BO26" s="550">
        <v>0</v>
      </c>
      <c r="BP26" s="550">
        <v>0</v>
      </c>
      <c r="BQ26" s="550">
        <v>0</v>
      </c>
      <c r="BR26" s="550">
        <v>0</v>
      </c>
      <c r="BS26" s="550">
        <v>0</v>
      </c>
      <c r="BT26" s="550">
        <v>0</v>
      </c>
      <c r="BU26" s="550">
        <v>0</v>
      </c>
      <c r="BV26" s="550">
        <v>0</v>
      </c>
      <c r="BW26" s="550">
        <v>0</v>
      </c>
      <c r="BX26" s="550">
        <v>0</v>
      </c>
      <c r="BY26" s="550">
        <v>0</v>
      </c>
      <c r="BZ26" s="550">
        <v>0</v>
      </c>
      <c r="CA26" s="550">
        <v>0</v>
      </c>
      <c r="CB26" s="550">
        <v>0</v>
      </c>
      <c r="CC26" s="550">
        <v>0</v>
      </c>
      <c r="CD26" s="550">
        <v>0</v>
      </c>
      <c r="CE26" s="559">
        <v>0</v>
      </c>
      <c r="CF26" s="559">
        <v>0</v>
      </c>
      <c r="CG26" s="559">
        <v>0</v>
      </c>
      <c r="CH26" s="559">
        <v>0</v>
      </c>
      <c r="CI26" s="559">
        <v>0</v>
      </c>
      <c r="CJ26" s="559">
        <v>0</v>
      </c>
      <c r="CK26" s="559">
        <v>0</v>
      </c>
      <c r="CL26" s="559">
        <v>0</v>
      </c>
      <c r="CM26" s="559">
        <v>0</v>
      </c>
      <c r="CN26" s="559">
        <v>0</v>
      </c>
      <c r="CO26" s="559">
        <v>0</v>
      </c>
      <c r="CP26" s="559">
        <v>0</v>
      </c>
      <c r="CQ26" s="559">
        <v>0</v>
      </c>
      <c r="CR26" s="559">
        <v>0</v>
      </c>
      <c r="CS26" s="559">
        <v>0</v>
      </c>
      <c r="CT26" s="559">
        <v>0</v>
      </c>
      <c r="CU26" s="559">
        <v>0</v>
      </c>
      <c r="CV26" s="559">
        <v>0</v>
      </c>
      <c r="CW26" s="559">
        <v>0</v>
      </c>
      <c r="CX26" s="559">
        <v>0</v>
      </c>
      <c r="CY26" s="560">
        <v>0</v>
      </c>
      <c r="CZ26" s="561">
        <v>0</v>
      </c>
      <c r="DA26" s="562">
        <v>0</v>
      </c>
      <c r="DB26" s="562">
        <v>0</v>
      </c>
      <c r="DC26" s="562">
        <v>0</v>
      </c>
      <c r="DD26" s="562">
        <v>0</v>
      </c>
      <c r="DE26" s="562">
        <v>0</v>
      </c>
      <c r="DF26" s="562">
        <v>0</v>
      </c>
      <c r="DG26" s="562">
        <v>0</v>
      </c>
      <c r="DH26" s="562">
        <v>0</v>
      </c>
      <c r="DI26" s="562">
        <v>0</v>
      </c>
      <c r="DJ26" s="562">
        <v>0</v>
      </c>
      <c r="DK26" s="562">
        <v>0</v>
      </c>
      <c r="DL26" s="562">
        <v>0</v>
      </c>
      <c r="DM26" s="562">
        <v>0</v>
      </c>
      <c r="DN26" s="562">
        <v>0</v>
      </c>
      <c r="DO26" s="562">
        <v>0</v>
      </c>
      <c r="DP26" s="562">
        <v>0</v>
      </c>
      <c r="DQ26" s="562">
        <v>0</v>
      </c>
      <c r="DR26" s="562">
        <v>0</v>
      </c>
      <c r="DS26" s="562">
        <v>0</v>
      </c>
      <c r="DT26" s="562">
        <v>0</v>
      </c>
      <c r="DU26" s="562">
        <v>0</v>
      </c>
      <c r="DV26" s="562">
        <v>0</v>
      </c>
      <c r="DW26" s="563">
        <v>0</v>
      </c>
    </row>
    <row r="27" spans="2:127" x14ac:dyDescent="0.2">
      <c r="B27" s="582"/>
      <c r="C27" s="583"/>
      <c r="D27" s="584"/>
      <c r="E27" s="584"/>
      <c r="F27" s="584"/>
      <c r="G27" s="584"/>
      <c r="H27" s="584"/>
      <c r="I27" s="585"/>
      <c r="J27" s="585"/>
      <c r="K27" s="585"/>
      <c r="L27" s="585"/>
      <c r="M27" s="585"/>
      <c r="N27" s="585"/>
      <c r="O27" s="585"/>
      <c r="P27" s="585"/>
      <c r="Q27" s="585"/>
      <c r="R27" s="586"/>
      <c r="S27" s="585"/>
      <c r="T27" s="585"/>
      <c r="U27" s="569" t="s">
        <v>501</v>
      </c>
      <c r="V27" s="557" t="s">
        <v>124</v>
      </c>
      <c r="W27" s="581" t="s">
        <v>496</v>
      </c>
      <c r="X27" s="550">
        <v>0.34720000000000006</v>
      </c>
      <c r="Y27" s="550">
        <v>0.39679999999999999</v>
      </c>
      <c r="Z27" s="550">
        <v>0.496</v>
      </c>
      <c r="AA27" s="550">
        <v>1.984</v>
      </c>
      <c r="AB27" s="550">
        <v>1.736</v>
      </c>
      <c r="AC27" s="550">
        <v>0</v>
      </c>
      <c r="AD27" s="550">
        <v>0</v>
      </c>
      <c r="AE27" s="550">
        <v>0</v>
      </c>
      <c r="AF27" s="550">
        <v>0</v>
      </c>
      <c r="AG27" s="550">
        <v>0</v>
      </c>
      <c r="AH27" s="550">
        <v>0</v>
      </c>
      <c r="AI27" s="550">
        <v>0</v>
      </c>
      <c r="AJ27" s="550">
        <v>0</v>
      </c>
      <c r="AK27" s="550">
        <v>0</v>
      </c>
      <c r="AL27" s="550">
        <v>0</v>
      </c>
      <c r="AM27" s="550">
        <v>0</v>
      </c>
      <c r="AN27" s="550">
        <v>0</v>
      </c>
      <c r="AO27" s="550">
        <v>0</v>
      </c>
      <c r="AP27" s="550">
        <v>0</v>
      </c>
      <c r="AQ27" s="550">
        <v>0</v>
      </c>
      <c r="AR27" s="550">
        <v>0.14246808510638298</v>
      </c>
      <c r="AS27" s="550">
        <v>0.1628206686930091</v>
      </c>
      <c r="AT27" s="550">
        <v>0.20352583586626136</v>
      </c>
      <c r="AU27" s="550">
        <v>0.81410334346504543</v>
      </c>
      <c r="AV27" s="550">
        <v>0.71234042553191479</v>
      </c>
      <c r="AW27" s="550">
        <v>0</v>
      </c>
      <c r="AX27" s="550">
        <v>0</v>
      </c>
      <c r="AY27" s="550">
        <v>0</v>
      </c>
      <c r="AZ27" s="550">
        <v>0</v>
      </c>
      <c r="BA27" s="550">
        <v>0</v>
      </c>
      <c r="BB27" s="550">
        <v>0</v>
      </c>
      <c r="BC27" s="550">
        <v>0</v>
      </c>
      <c r="BD27" s="550">
        <v>0</v>
      </c>
      <c r="BE27" s="550">
        <v>0</v>
      </c>
      <c r="BF27" s="550">
        <v>0</v>
      </c>
      <c r="BG27" s="550">
        <v>0</v>
      </c>
      <c r="BH27" s="550">
        <v>0</v>
      </c>
      <c r="BI27" s="550">
        <v>0</v>
      </c>
      <c r="BJ27" s="550">
        <v>0</v>
      </c>
      <c r="BK27" s="550">
        <v>0</v>
      </c>
      <c r="BL27" s="550">
        <v>0.14246808510638298</v>
      </c>
      <c r="BM27" s="550">
        <v>0.1628206686930091</v>
      </c>
      <c r="BN27" s="550">
        <v>0.20352583586626136</v>
      </c>
      <c r="BO27" s="550">
        <v>0.81410334346504543</v>
      </c>
      <c r="BP27" s="550">
        <v>0.71234042553191479</v>
      </c>
      <c r="BQ27" s="550">
        <v>0</v>
      </c>
      <c r="BR27" s="550">
        <v>0</v>
      </c>
      <c r="BS27" s="550">
        <v>0</v>
      </c>
      <c r="BT27" s="550">
        <v>0</v>
      </c>
      <c r="BU27" s="550">
        <v>0</v>
      </c>
      <c r="BV27" s="550">
        <v>0</v>
      </c>
      <c r="BW27" s="550">
        <v>0</v>
      </c>
      <c r="BX27" s="550">
        <v>0</v>
      </c>
      <c r="BY27" s="550">
        <v>0</v>
      </c>
      <c r="BZ27" s="550">
        <v>0</v>
      </c>
      <c r="CA27" s="550">
        <v>0</v>
      </c>
      <c r="CB27" s="550">
        <v>0</v>
      </c>
      <c r="CC27" s="550">
        <v>0</v>
      </c>
      <c r="CD27" s="550">
        <v>0</v>
      </c>
      <c r="CE27" s="559">
        <v>0</v>
      </c>
      <c r="CF27" s="559">
        <v>0.34720000000000006</v>
      </c>
      <c r="CG27" s="559">
        <v>0.39679999999999999</v>
      </c>
      <c r="CH27" s="559">
        <v>0.496</v>
      </c>
      <c r="CI27" s="559">
        <v>1.984</v>
      </c>
      <c r="CJ27" s="559">
        <v>1.736</v>
      </c>
      <c r="CK27" s="559">
        <v>0</v>
      </c>
      <c r="CL27" s="559">
        <v>0</v>
      </c>
      <c r="CM27" s="559">
        <v>0</v>
      </c>
      <c r="CN27" s="559">
        <v>0</v>
      </c>
      <c r="CO27" s="559">
        <v>0</v>
      </c>
      <c r="CP27" s="559">
        <v>0</v>
      </c>
      <c r="CQ27" s="559">
        <v>0</v>
      </c>
      <c r="CR27" s="559">
        <v>0</v>
      </c>
      <c r="CS27" s="559">
        <v>0</v>
      </c>
      <c r="CT27" s="559">
        <v>0</v>
      </c>
      <c r="CU27" s="559">
        <v>0</v>
      </c>
      <c r="CV27" s="559">
        <v>0</v>
      </c>
      <c r="CW27" s="559">
        <v>0</v>
      </c>
      <c r="CX27" s="559">
        <v>0</v>
      </c>
      <c r="CY27" s="560">
        <v>0</v>
      </c>
      <c r="CZ27" s="561">
        <v>0</v>
      </c>
      <c r="DA27" s="562">
        <v>0</v>
      </c>
      <c r="DB27" s="562">
        <v>0</v>
      </c>
      <c r="DC27" s="562">
        <v>0</v>
      </c>
      <c r="DD27" s="562">
        <v>0</v>
      </c>
      <c r="DE27" s="562">
        <v>0</v>
      </c>
      <c r="DF27" s="562">
        <v>0</v>
      </c>
      <c r="DG27" s="562">
        <v>0</v>
      </c>
      <c r="DH27" s="562">
        <v>0</v>
      </c>
      <c r="DI27" s="562">
        <v>0</v>
      </c>
      <c r="DJ27" s="562">
        <v>0</v>
      </c>
      <c r="DK27" s="562">
        <v>0</v>
      </c>
      <c r="DL27" s="562">
        <v>0</v>
      </c>
      <c r="DM27" s="562">
        <v>0</v>
      </c>
      <c r="DN27" s="562">
        <v>0</v>
      </c>
      <c r="DO27" s="562">
        <v>0</v>
      </c>
      <c r="DP27" s="562">
        <v>0</v>
      </c>
      <c r="DQ27" s="562">
        <v>0</v>
      </c>
      <c r="DR27" s="562">
        <v>0</v>
      </c>
      <c r="DS27" s="562">
        <v>0</v>
      </c>
      <c r="DT27" s="562">
        <v>0</v>
      </c>
      <c r="DU27" s="562">
        <v>0</v>
      </c>
      <c r="DV27" s="562">
        <v>0</v>
      </c>
      <c r="DW27" s="563">
        <v>0</v>
      </c>
    </row>
    <row r="28" spans="2:127" x14ac:dyDescent="0.2">
      <c r="B28" s="589"/>
      <c r="C28" s="583"/>
      <c r="D28" s="584"/>
      <c r="E28" s="584"/>
      <c r="F28" s="584"/>
      <c r="G28" s="584"/>
      <c r="H28" s="584"/>
      <c r="I28" s="585"/>
      <c r="J28" s="585"/>
      <c r="K28" s="585"/>
      <c r="L28" s="585"/>
      <c r="M28" s="585"/>
      <c r="N28" s="585"/>
      <c r="O28" s="585"/>
      <c r="P28" s="585"/>
      <c r="Q28" s="585"/>
      <c r="R28" s="586"/>
      <c r="S28" s="585"/>
      <c r="T28" s="585"/>
      <c r="U28" s="569" t="s">
        <v>502</v>
      </c>
      <c r="V28" s="557" t="s">
        <v>124</v>
      </c>
      <c r="W28" s="581" t="s">
        <v>496</v>
      </c>
      <c r="X28" s="550">
        <v>0</v>
      </c>
      <c r="Y28" s="550">
        <v>0</v>
      </c>
      <c r="Z28" s="550">
        <v>0</v>
      </c>
      <c r="AA28" s="550">
        <v>0</v>
      </c>
      <c r="AB28" s="550">
        <v>0</v>
      </c>
      <c r="AC28" s="550">
        <v>2.58</v>
      </c>
      <c r="AD28" s="550">
        <v>2.58</v>
      </c>
      <c r="AE28" s="550">
        <v>2.58</v>
      </c>
      <c r="AF28" s="550">
        <v>2.58</v>
      </c>
      <c r="AG28" s="550">
        <v>2.58</v>
      </c>
      <c r="AH28" s="550">
        <v>2.58</v>
      </c>
      <c r="AI28" s="550">
        <v>2.58</v>
      </c>
      <c r="AJ28" s="550">
        <v>2.58</v>
      </c>
      <c r="AK28" s="550">
        <v>2.58</v>
      </c>
      <c r="AL28" s="550">
        <v>2.58</v>
      </c>
      <c r="AM28" s="550">
        <v>2.58</v>
      </c>
      <c r="AN28" s="550">
        <v>2.58</v>
      </c>
      <c r="AO28" s="550">
        <v>2.58</v>
      </c>
      <c r="AP28" s="550">
        <v>2.58</v>
      </c>
      <c r="AQ28" s="550">
        <v>2.58</v>
      </c>
      <c r="AR28" s="550">
        <v>2.58</v>
      </c>
      <c r="AS28" s="550">
        <v>2.58</v>
      </c>
      <c r="AT28" s="550">
        <v>2.58</v>
      </c>
      <c r="AU28" s="550">
        <v>2.58</v>
      </c>
      <c r="AV28" s="550">
        <v>2.58</v>
      </c>
      <c r="AW28" s="550">
        <v>2.58</v>
      </c>
      <c r="AX28" s="550">
        <v>2.58</v>
      </c>
      <c r="AY28" s="550">
        <v>2.58</v>
      </c>
      <c r="AZ28" s="550">
        <v>2.58</v>
      </c>
      <c r="BA28" s="550">
        <v>2.58</v>
      </c>
      <c r="BB28" s="550">
        <v>2.58</v>
      </c>
      <c r="BC28" s="550">
        <v>2.58</v>
      </c>
      <c r="BD28" s="550">
        <v>2.58</v>
      </c>
      <c r="BE28" s="550">
        <v>2.58</v>
      </c>
      <c r="BF28" s="550">
        <v>2.58</v>
      </c>
      <c r="BG28" s="550">
        <v>2.58</v>
      </c>
      <c r="BH28" s="550">
        <v>2.58</v>
      </c>
      <c r="BI28" s="550">
        <v>2.58</v>
      </c>
      <c r="BJ28" s="550">
        <v>2.58</v>
      </c>
      <c r="BK28" s="550">
        <v>2.58</v>
      </c>
      <c r="BL28" s="550">
        <v>2.58</v>
      </c>
      <c r="BM28" s="550">
        <v>2.58</v>
      </c>
      <c r="BN28" s="550">
        <v>2.58</v>
      </c>
      <c r="BO28" s="550">
        <v>2.58</v>
      </c>
      <c r="BP28" s="550">
        <v>2.58</v>
      </c>
      <c r="BQ28" s="550">
        <v>2.58</v>
      </c>
      <c r="BR28" s="550">
        <v>2.58</v>
      </c>
      <c r="BS28" s="550">
        <v>2.58</v>
      </c>
      <c r="BT28" s="550">
        <v>2.58</v>
      </c>
      <c r="BU28" s="550">
        <v>2.58</v>
      </c>
      <c r="BV28" s="550">
        <v>2.58</v>
      </c>
      <c r="BW28" s="550">
        <v>2.58</v>
      </c>
      <c r="BX28" s="550">
        <v>2.58</v>
      </c>
      <c r="BY28" s="550">
        <v>2.58</v>
      </c>
      <c r="BZ28" s="550">
        <v>2.58</v>
      </c>
      <c r="CA28" s="550">
        <v>2.58</v>
      </c>
      <c r="CB28" s="550">
        <v>2.58</v>
      </c>
      <c r="CC28" s="550">
        <v>2.58</v>
      </c>
      <c r="CD28" s="550">
        <v>2.58</v>
      </c>
      <c r="CE28" s="559">
        <v>2.58</v>
      </c>
      <c r="CF28" s="559">
        <v>2.58</v>
      </c>
      <c r="CG28" s="559">
        <v>2.58</v>
      </c>
      <c r="CH28" s="559">
        <v>2.58</v>
      </c>
      <c r="CI28" s="559">
        <v>2.58</v>
      </c>
      <c r="CJ28" s="559">
        <v>2.58</v>
      </c>
      <c r="CK28" s="559">
        <v>2.58</v>
      </c>
      <c r="CL28" s="559">
        <v>2.58</v>
      </c>
      <c r="CM28" s="559">
        <v>2.58</v>
      </c>
      <c r="CN28" s="559">
        <v>2.58</v>
      </c>
      <c r="CO28" s="559">
        <v>2.58</v>
      </c>
      <c r="CP28" s="559">
        <v>2.58</v>
      </c>
      <c r="CQ28" s="559">
        <v>2.58</v>
      </c>
      <c r="CR28" s="559">
        <v>2.58</v>
      </c>
      <c r="CS28" s="559">
        <v>2.58</v>
      </c>
      <c r="CT28" s="559">
        <v>2.58</v>
      </c>
      <c r="CU28" s="559">
        <v>2.58</v>
      </c>
      <c r="CV28" s="559">
        <v>2.58</v>
      </c>
      <c r="CW28" s="559">
        <v>2.58</v>
      </c>
      <c r="CX28" s="559">
        <v>2.58</v>
      </c>
      <c r="CY28" s="560">
        <v>2.58</v>
      </c>
      <c r="CZ28" s="561">
        <v>0</v>
      </c>
      <c r="DA28" s="562">
        <v>0</v>
      </c>
      <c r="DB28" s="562">
        <v>0</v>
      </c>
      <c r="DC28" s="562">
        <v>0</v>
      </c>
      <c r="DD28" s="562">
        <v>0</v>
      </c>
      <c r="DE28" s="562">
        <v>0</v>
      </c>
      <c r="DF28" s="562">
        <v>0</v>
      </c>
      <c r="DG28" s="562">
        <v>0</v>
      </c>
      <c r="DH28" s="562">
        <v>0</v>
      </c>
      <c r="DI28" s="562">
        <v>0</v>
      </c>
      <c r="DJ28" s="562">
        <v>0</v>
      </c>
      <c r="DK28" s="562">
        <v>0</v>
      </c>
      <c r="DL28" s="562">
        <v>0</v>
      </c>
      <c r="DM28" s="562">
        <v>0</v>
      </c>
      <c r="DN28" s="562">
        <v>0</v>
      </c>
      <c r="DO28" s="562">
        <v>0</v>
      </c>
      <c r="DP28" s="562">
        <v>0</v>
      </c>
      <c r="DQ28" s="562">
        <v>0</v>
      </c>
      <c r="DR28" s="562">
        <v>0</v>
      </c>
      <c r="DS28" s="562">
        <v>0</v>
      </c>
      <c r="DT28" s="562">
        <v>0</v>
      </c>
      <c r="DU28" s="562">
        <v>0</v>
      </c>
      <c r="DV28" s="562">
        <v>0</v>
      </c>
      <c r="DW28" s="563">
        <v>0</v>
      </c>
    </row>
    <row r="29" spans="2:127" x14ac:dyDescent="0.2">
      <c r="B29" s="589"/>
      <c r="C29" s="583"/>
      <c r="D29" s="584"/>
      <c r="E29" s="584"/>
      <c r="F29" s="584"/>
      <c r="G29" s="584"/>
      <c r="H29" s="584"/>
      <c r="I29" s="585"/>
      <c r="J29" s="585"/>
      <c r="K29" s="585"/>
      <c r="L29" s="585"/>
      <c r="M29" s="585"/>
      <c r="N29" s="585"/>
      <c r="O29" s="585"/>
      <c r="P29" s="585"/>
      <c r="Q29" s="585"/>
      <c r="R29" s="586"/>
      <c r="S29" s="585"/>
      <c r="T29" s="585"/>
      <c r="U29" s="569" t="s">
        <v>503</v>
      </c>
      <c r="V29" s="557" t="s">
        <v>124</v>
      </c>
      <c r="W29" s="581" t="s">
        <v>496</v>
      </c>
      <c r="X29" s="550">
        <v>3.0718800000000002</v>
      </c>
      <c r="Y29" s="550">
        <v>3.5107200000000001</v>
      </c>
      <c r="Z29" s="550">
        <v>4.3884000000000007</v>
      </c>
      <c r="AA29" s="550">
        <v>17.553600000000003</v>
      </c>
      <c r="AB29" s="550">
        <v>15.359399999999999</v>
      </c>
      <c r="AC29" s="550">
        <v>0</v>
      </c>
      <c r="AD29" s="550">
        <v>0</v>
      </c>
      <c r="AE29" s="550">
        <v>0</v>
      </c>
      <c r="AF29" s="550">
        <v>0</v>
      </c>
      <c r="AG29" s="550">
        <v>0</v>
      </c>
      <c r="AH29" s="550">
        <v>0</v>
      </c>
      <c r="AI29" s="550">
        <v>0</v>
      </c>
      <c r="AJ29" s="550">
        <v>0</v>
      </c>
      <c r="AK29" s="550">
        <v>0</v>
      </c>
      <c r="AL29" s="550">
        <v>0</v>
      </c>
      <c r="AM29" s="550">
        <v>0</v>
      </c>
      <c r="AN29" s="550">
        <v>0</v>
      </c>
      <c r="AO29" s="550">
        <v>0</v>
      </c>
      <c r="AP29" s="550">
        <v>0</v>
      </c>
      <c r="AQ29" s="550">
        <v>0</v>
      </c>
      <c r="AR29" s="550">
        <v>1.2604978723404254</v>
      </c>
      <c r="AS29" s="550">
        <v>1.4405689969604862</v>
      </c>
      <c r="AT29" s="550">
        <v>1.8007112462006076</v>
      </c>
      <c r="AU29" s="550">
        <v>7.2028449848024305</v>
      </c>
      <c r="AV29" s="550">
        <v>6.3024893617021274</v>
      </c>
      <c r="AW29" s="550">
        <v>0</v>
      </c>
      <c r="AX29" s="550">
        <v>0</v>
      </c>
      <c r="AY29" s="550">
        <v>0</v>
      </c>
      <c r="AZ29" s="550">
        <v>0</v>
      </c>
      <c r="BA29" s="550">
        <v>0</v>
      </c>
      <c r="BB29" s="550">
        <v>0</v>
      </c>
      <c r="BC29" s="550">
        <v>0</v>
      </c>
      <c r="BD29" s="550">
        <v>0</v>
      </c>
      <c r="BE29" s="550">
        <v>0</v>
      </c>
      <c r="BF29" s="550">
        <v>0</v>
      </c>
      <c r="BG29" s="550">
        <v>0</v>
      </c>
      <c r="BH29" s="550">
        <v>0</v>
      </c>
      <c r="BI29" s="550">
        <v>0</v>
      </c>
      <c r="BJ29" s="550">
        <v>0</v>
      </c>
      <c r="BK29" s="550">
        <v>0</v>
      </c>
      <c r="BL29" s="550">
        <v>1.2604978723404254</v>
      </c>
      <c r="BM29" s="550">
        <v>1.4405689969604862</v>
      </c>
      <c r="BN29" s="550">
        <v>1.8007112462006076</v>
      </c>
      <c r="BO29" s="550">
        <v>7.2028449848024305</v>
      </c>
      <c r="BP29" s="550">
        <v>6.3024893617021274</v>
      </c>
      <c r="BQ29" s="550">
        <v>0</v>
      </c>
      <c r="BR29" s="550">
        <v>0</v>
      </c>
      <c r="BS29" s="550">
        <v>0</v>
      </c>
      <c r="BT29" s="550">
        <v>0</v>
      </c>
      <c r="BU29" s="550">
        <v>0</v>
      </c>
      <c r="BV29" s="550">
        <v>0</v>
      </c>
      <c r="BW29" s="550">
        <v>0</v>
      </c>
      <c r="BX29" s="550">
        <v>0</v>
      </c>
      <c r="BY29" s="550">
        <v>0</v>
      </c>
      <c r="BZ29" s="550">
        <v>0</v>
      </c>
      <c r="CA29" s="550">
        <v>0</v>
      </c>
      <c r="CB29" s="550">
        <v>0</v>
      </c>
      <c r="CC29" s="550">
        <v>0</v>
      </c>
      <c r="CD29" s="550">
        <v>0</v>
      </c>
      <c r="CE29" s="559">
        <v>0</v>
      </c>
      <c r="CF29" s="559">
        <v>3.0718800000000002</v>
      </c>
      <c r="CG29" s="559">
        <v>3.5107200000000001</v>
      </c>
      <c r="CH29" s="559">
        <v>4.3884000000000007</v>
      </c>
      <c r="CI29" s="559">
        <v>17.553600000000003</v>
      </c>
      <c r="CJ29" s="559">
        <v>15.359399999999999</v>
      </c>
      <c r="CK29" s="559">
        <v>0</v>
      </c>
      <c r="CL29" s="559">
        <v>0</v>
      </c>
      <c r="CM29" s="559">
        <v>0</v>
      </c>
      <c r="CN29" s="559">
        <v>0</v>
      </c>
      <c r="CO29" s="559">
        <v>0</v>
      </c>
      <c r="CP29" s="559">
        <v>0</v>
      </c>
      <c r="CQ29" s="559">
        <v>0</v>
      </c>
      <c r="CR29" s="559">
        <v>0</v>
      </c>
      <c r="CS29" s="559">
        <v>0</v>
      </c>
      <c r="CT29" s="559">
        <v>0</v>
      </c>
      <c r="CU29" s="559">
        <v>0</v>
      </c>
      <c r="CV29" s="559">
        <v>0</v>
      </c>
      <c r="CW29" s="559">
        <v>0</v>
      </c>
      <c r="CX29" s="559">
        <v>0</v>
      </c>
      <c r="CY29" s="560">
        <v>0</v>
      </c>
      <c r="CZ29" s="561">
        <v>0</v>
      </c>
      <c r="DA29" s="562">
        <v>0</v>
      </c>
      <c r="DB29" s="562">
        <v>0</v>
      </c>
      <c r="DC29" s="562">
        <v>0</v>
      </c>
      <c r="DD29" s="562">
        <v>0</v>
      </c>
      <c r="DE29" s="562">
        <v>0</v>
      </c>
      <c r="DF29" s="562">
        <v>0</v>
      </c>
      <c r="DG29" s="562">
        <v>0</v>
      </c>
      <c r="DH29" s="562">
        <v>0</v>
      </c>
      <c r="DI29" s="562">
        <v>0</v>
      </c>
      <c r="DJ29" s="562">
        <v>0</v>
      </c>
      <c r="DK29" s="562">
        <v>0</v>
      </c>
      <c r="DL29" s="562">
        <v>0</v>
      </c>
      <c r="DM29" s="562">
        <v>0</v>
      </c>
      <c r="DN29" s="562">
        <v>0</v>
      </c>
      <c r="DO29" s="562">
        <v>0</v>
      </c>
      <c r="DP29" s="562">
        <v>0</v>
      </c>
      <c r="DQ29" s="562">
        <v>0</v>
      </c>
      <c r="DR29" s="562">
        <v>0</v>
      </c>
      <c r="DS29" s="562">
        <v>0</v>
      </c>
      <c r="DT29" s="562">
        <v>0</v>
      </c>
      <c r="DU29" s="562">
        <v>0</v>
      </c>
      <c r="DV29" s="562">
        <v>0</v>
      </c>
      <c r="DW29" s="563">
        <v>0</v>
      </c>
    </row>
    <row r="30" spans="2:127" x14ac:dyDescent="0.2">
      <c r="B30" s="589"/>
      <c r="C30" s="583"/>
      <c r="D30" s="584"/>
      <c r="E30" s="584"/>
      <c r="F30" s="584"/>
      <c r="G30" s="584"/>
      <c r="H30" s="584"/>
      <c r="I30" s="585"/>
      <c r="J30" s="585"/>
      <c r="K30" s="585"/>
      <c r="L30" s="585"/>
      <c r="M30" s="585"/>
      <c r="N30" s="585"/>
      <c r="O30" s="585"/>
      <c r="P30" s="585"/>
      <c r="Q30" s="585"/>
      <c r="R30" s="586"/>
      <c r="S30" s="585"/>
      <c r="T30" s="585"/>
      <c r="U30" s="569" t="s">
        <v>504</v>
      </c>
      <c r="V30" s="557" t="s">
        <v>124</v>
      </c>
      <c r="W30" s="581" t="s">
        <v>496</v>
      </c>
      <c r="X30" s="550">
        <v>0</v>
      </c>
      <c r="Y30" s="550">
        <v>0</v>
      </c>
      <c r="Z30" s="550">
        <v>0</v>
      </c>
      <c r="AA30" s="550">
        <v>0</v>
      </c>
      <c r="AB30" s="550">
        <v>0</v>
      </c>
      <c r="AC30" s="550">
        <v>11.360461738951146</v>
      </c>
      <c r="AD30" s="550">
        <v>10.523963588105431</v>
      </c>
      <c r="AE30" s="550">
        <v>10.00260251544332</v>
      </c>
      <c r="AF30" s="550">
        <v>9.8249579125149396</v>
      </c>
      <c r="AG30" s="550">
        <v>9.1554014427563821</v>
      </c>
      <c r="AH30" s="550">
        <v>8.6426322254790868</v>
      </c>
      <c r="AI30" s="550">
        <v>8.1298630082017933</v>
      </c>
      <c r="AJ30" s="550">
        <v>7.6170937909244989</v>
      </c>
      <c r="AK30" s="550">
        <v>7.1043245736472045</v>
      </c>
      <c r="AL30" s="550">
        <v>6.5915553563699101</v>
      </c>
      <c r="AM30" s="550">
        <v>6.0787861390926166</v>
      </c>
      <c r="AN30" s="550">
        <v>5.5660169218153204</v>
      </c>
      <c r="AO30" s="550">
        <v>5.0532477045380269</v>
      </c>
      <c r="AP30" s="550">
        <v>4.5404784872607324</v>
      </c>
      <c r="AQ30" s="550">
        <v>4.027709269983438</v>
      </c>
      <c r="AR30" s="550">
        <v>3.514940052706145</v>
      </c>
      <c r="AS30" s="550">
        <v>3.0021708354288505</v>
      </c>
      <c r="AT30" s="550">
        <v>2.489401618151557</v>
      </c>
      <c r="AU30" s="550">
        <v>1.9766324008742626</v>
      </c>
      <c r="AV30" s="550">
        <v>1.4638631835969687</v>
      </c>
      <c r="AW30" s="550">
        <v>1.4638631835969687</v>
      </c>
      <c r="AX30" s="550">
        <v>1.4638631835969687</v>
      </c>
      <c r="AY30" s="550">
        <v>1.4638631835969687</v>
      </c>
      <c r="AZ30" s="550">
        <v>1.4638631835969687</v>
      </c>
      <c r="BA30" s="550">
        <v>1.4638631835969687</v>
      </c>
      <c r="BB30" s="550">
        <v>1.4638631835969687</v>
      </c>
      <c r="BC30" s="550">
        <v>1.4638631835969687</v>
      </c>
      <c r="BD30" s="550">
        <v>1.4638631835969687</v>
      </c>
      <c r="BE30" s="550">
        <v>1.4638631835969687</v>
      </c>
      <c r="BF30" s="550">
        <v>1.4638631835969687</v>
      </c>
      <c r="BG30" s="550">
        <v>1.4638631835969687</v>
      </c>
      <c r="BH30" s="550">
        <v>1.4638631835969687</v>
      </c>
      <c r="BI30" s="550">
        <v>1.4638631835969687</v>
      </c>
      <c r="BJ30" s="550">
        <v>1.4638631835969687</v>
      </c>
      <c r="BK30" s="550">
        <v>1.4638631835969687</v>
      </c>
      <c r="BL30" s="550">
        <v>1.4638631835969687</v>
      </c>
      <c r="BM30" s="550">
        <v>1.4638631835969687</v>
      </c>
      <c r="BN30" s="550">
        <v>1.4638631835969687</v>
      </c>
      <c r="BO30" s="550">
        <v>1.4638631835969687</v>
      </c>
      <c r="BP30" s="550">
        <v>1.4638631835969687</v>
      </c>
      <c r="BQ30" s="550">
        <v>1.4638631835969687</v>
      </c>
      <c r="BR30" s="550">
        <v>1.4638631835969687</v>
      </c>
      <c r="BS30" s="550">
        <v>1.4638631835969687</v>
      </c>
      <c r="BT30" s="550">
        <v>1.4638631835969687</v>
      </c>
      <c r="BU30" s="550">
        <v>1.4638631835969687</v>
      </c>
      <c r="BV30" s="550">
        <v>1.4638631835969687</v>
      </c>
      <c r="BW30" s="550">
        <v>1.4638631835969687</v>
      </c>
      <c r="BX30" s="550">
        <v>1.4638631835969687</v>
      </c>
      <c r="BY30" s="550">
        <v>1.4638631835969687</v>
      </c>
      <c r="BZ30" s="550">
        <v>1.4638631835969687</v>
      </c>
      <c r="CA30" s="550">
        <v>1.4638631835969687</v>
      </c>
      <c r="CB30" s="550">
        <v>1.4638631835969687</v>
      </c>
      <c r="CC30" s="550">
        <v>1.4638631835969687</v>
      </c>
      <c r="CD30" s="550">
        <v>1.4638631835969687</v>
      </c>
      <c r="CE30" s="559">
        <v>1.4638631835969687</v>
      </c>
      <c r="CF30" s="559">
        <v>1.4638631835969687</v>
      </c>
      <c r="CG30" s="559">
        <v>1.4638631835969687</v>
      </c>
      <c r="CH30" s="559">
        <v>1.4638631835969687</v>
      </c>
      <c r="CI30" s="559">
        <v>1.4638631835969687</v>
      </c>
      <c r="CJ30" s="559">
        <v>1.4638631835969687</v>
      </c>
      <c r="CK30" s="559">
        <v>1.4638631835969687</v>
      </c>
      <c r="CL30" s="559">
        <v>1.4638631835969687</v>
      </c>
      <c r="CM30" s="559">
        <v>1.4638631835969687</v>
      </c>
      <c r="CN30" s="559">
        <v>1.4638631835969687</v>
      </c>
      <c r="CO30" s="559">
        <v>1.4638631835969687</v>
      </c>
      <c r="CP30" s="559">
        <v>1.4638631835969687</v>
      </c>
      <c r="CQ30" s="559">
        <v>1.4638631835969687</v>
      </c>
      <c r="CR30" s="559">
        <v>1.4638631835969687</v>
      </c>
      <c r="CS30" s="559">
        <v>1.4638631835969687</v>
      </c>
      <c r="CT30" s="559">
        <v>1.4638631835969687</v>
      </c>
      <c r="CU30" s="559">
        <v>1.4638631835969687</v>
      </c>
      <c r="CV30" s="559">
        <v>1.4638631835969687</v>
      </c>
      <c r="CW30" s="559">
        <v>1.4638631835969687</v>
      </c>
      <c r="CX30" s="559">
        <v>1.4638631835969687</v>
      </c>
      <c r="CY30" s="560">
        <v>1.4638631835969687</v>
      </c>
      <c r="CZ30" s="561">
        <v>0</v>
      </c>
      <c r="DA30" s="562">
        <v>0</v>
      </c>
      <c r="DB30" s="562">
        <v>0</v>
      </c>
      <c r="DC30" s="562">
        <v>0</v>
      </c>
      <c r="DD30" s="562">
        <v>0</v>
      </c>
      <c r="DE30" s="562">
        <v>0</v>
      </c>
      <c r="DF30" s="562">
        <v>0</v>
      </c>
      <c r="DG30" s="562">
        <v>0</v>
      </c>
      <c r="DH30" s="562">
        <v>0</v>
      </c>
      <c r="DI30" s="562">
        <v>0</v>
      </c>
      <c r="DJ30" s="562">
        <v>0</v>
      </c>
      <c r="DK30" s="562">
        <v>0</v>
      </c>
      <c r="DL30" s="562">
        <v>0</v>
      </c>
      <c r="DM30" s="562">
        <v>0</v>
      </c>
      <c r="DN30" s="562">
        <v>0</v>
      </c>
      <c r="DO30" s="562">
        <v>0</v>
      </c>
      <c r="DP30" s="562">
        <v>0</v>
      </c>
      <c r="DQ30" s="562">
        <v>0</v>
      </c>
      <c r="DR30" s="562">
        <v>0</v>
      </c>
      <c r="DS30" s="562">
        <v>0</v>
      </c>
      <c r="DT30" s="562">
        <v>0</v>
      </c>
      <c r="DU30" s="562">
        <v>0</v>
      </c>
      <c r="DV30" s="562">
        <v>0</v>
      </c>
      <c r="DW30" s="563">
        <v>0</v>
      </c>
    </row>
    <row r="31" spans="2:127" x14ac:dyDescent="0.2">
      <c r="B31" s="589"/>
      <c r="C31" s="583"/>
      <c r="D31" s="584"/>
      <c r="E31" s="584"/>
      <c r="F31" s="584"/>
      <c r="G31" s="584"/>
      <c r="H31" s="584"/>
      <c r="I31" s="585"/>
      <c r="J31" s="585"/>
      <c r="K31" s="585"/>
      <c r="L31" s="585"/>
      <c r="M31" s="585"/>
      <c r="N31" s="585"/>
      <c r="O31" s="585"/>
      <c r="P31" s="585"/>
      <c r="Q31" s="585"/>
      <c r="R31" s="586"/>
      <c r="S31" s="585"/>
      <c r="T31" s="585"/>
      <c r="U31" s="590" t="s">
        <v>505</v>
      </c>
      <c r="V31" s="557" t="s">
        <v>124</v>
      </c>
      <c r="W31" s="581" t="s">
        <v>496</v>
      </c>
      <c r="X31" s="550">
        <v>0</v>
      </c>
      <c r="Y31" s="550">
        <v>0</v>
      </c>
      <c r="Z31" s="550">
        <v>0</v>
      </c>
      <c r="AA31" s="550">
        <v>0</v>
      </c>
      <c r="AB31" s="550">
        <v>0</v>
      </c>
      <c r="AC31" s="550">
        <v>0</v>
      </c>
      <c r="AD31" s="550">
        <v>0</v>
      </c>
      <c r="AE31" s="550">
        <v>0</v>
      </c>
      <c r="AF31" s="550">
        <v>0</v>
      </c>
      <c r="AG31" s="550">
        <v>0</v>
      </c>
      <c r="AH31" s="550">
        <v>0</v>
      </c>
      <c r="AI31" s="550">
        <v>0</v>
      </c>
      <c r="AJ31" s="550">
        <v>0</v>
      </c>
      <c r="AK31" s="550">
        <v>0</v>
      </c>
      <c r="AL31" s="550">
        <v>0</v>
      </c>
      <c r="AM31" s="550">
        <v>0</v>
      </c>
      <c r="AN31" s="550">
        <v>0</v>
      </c>
      <c r="AO31" s="550">
        <v>0</v>
      </c>
      <c r="AP31" s="550">
        <v>0</v>
      </c>
      <c r="AQ31" s="550">
        <v>0</v>
      </c>
      <c r="AR31" s="550">
        <v>0</v>
      </c>
      <c r="AS31" s="550">
        <v>0</v>
      </c>
      <c r="AT31" s="550">
        <v>0</v>
      </c>
      <c r="AU31" s="550">
        <v>0</v>
      </c>
      <c r="AV31" s="550">
        <v>0</v>
      </c>
      <c r="AW31" s="550">
        <v>0</v>
      </c>
      <c r="AX31" s="550">
        <v>0</v>
      </c>
      <c r="AY31" s="550">
        <v>0</v>
      </c>
      <c r="AZ31" s="550">
        <v>0</v>
      </c>
      <c r="BA31" s="550">
        <v>0</v>
      </c>
      <c r="BB31" s="550">
        <v>0</v>
      </c>
      <c r="BC31" s="550">
        <v>0</v>
      </c>
      <c r="BD31" s="550">
        <v>0</v>
      </c>
      <c r="BE31" s="550">
        <v>0</v>
      </c>
      <c r="BF31" s="550">
        <v>0</v>
      </c>
      <c r="BG31" s="550">
        <v>0</v>
      </c>
      <c r="BH31" s="550">
        <v>0</v>
      </c>
      <c r="BI31" s="550">
        <v>0</v>
      </c>
      <c r="BJ31" s="550">
        <v>0</v>
      </c>
      <c r="BK31" s="550">
        <v>0</v>
      </c>
      <c r="BL31" s="550">
        <v>0</v>
      </c>
      <c r="BM31" s="550">
        <v>0</v>
      </c>
      <c r="BN31" s="550">
        <v>0</v>
      </c>
      <c r="BO31" s="550">
        <v>0</v>
      </c>
      <c r="BP31" s="550">
        <v>0</v>
      </c>
      <c r="BQ31" s="550">
        <v>0</v>
      </c>
      <c r="BR31" s="550">
        <v>0</v>
      </c>
      <c r="BS31" s="550">
        <v>0</v>
      </c>
      <c r="BT31" s="550">
        <v>0</v>
      </c>
      <c r="BU31" s="550">
        <v>0</v>
      </c>
      <c r="BV31" s="550">
        <v>0</v>
      </c>
      <c r="BW31" s="550">
        <v>0</v>
      </c>
      <c r="BX31" s="550">
        <v>0</v>
      </c>
      <c r="BY31" s="550">
        <v>0</v>
      </c>
      <c r="BZ31" s="550">
        <v>0</v>
      </c>
      <c r="CA31" s="550">
        <v>0</v>
      </c>
      <c r="CB31" s="550">
        <v>0</v>
      </c>
      <c r="CC31" s="550">
        <v>0</v>
      </c>
      <c r="CD31" s="550">
        <v>0</v>
      </c>
      <c r="CE31" s="550">
        <v>0</v>
      </c>
      <c r="CF31" s="550">
        <v>0</v>
      </c>
      <c r="CG31" s="550">
        <v>0</v>
      </c>
      <c r="CH31" s="550">
        <v>0</v>
      </c>
      <c r="CI31" s="550">
        <v>0</v>
      </c>
      <c r="CJ31" s="550">
        <v>0</v>
      </c>
      <c r="CK31" s="550">
        <v>0</v>
      </c>
      <c r="CL31" s="550">
        <v>0</v>
      </c>
      <c r="CM31" s="550">
        <v>0</v>
      </c>
      <c r="CN31" s="550">
        <v>0</v>
      </c>
      <c r="CO31" s="550">
        <v>0</v>
      </c>
      <c r="CP31" s="550">
        <v>0</v>
      </c>
      <c r="CQ31" s="550">
        <v>0</v>
      </c>
      <c r="CR31" s="550">
        <v>0</v>
      </c>
      <c r="CS31" s="550">
        <v>0</v>
      </c>
      <c r="CT31" s="550">
        <v>0</v>
      </c>
      <c r="CU31" s="550">
        <v>0</v>
      </c>
      <c r="CV31" s="550">
        <v>0</v>
      </c>
      <c r="CW31" s="550">
        <v>0</v>
      </c>
      <c r="CX31" s="550">
        <v>0</v>
      </c>
      <c r="CY31" s="550">
        <v>0</v>
      </c>
      <c r="CZ31" s="561">
        <v>0</v>
      </c>
      <c r="DA31" s="562">
        <v>0</v>
      </c>
      <c r="DB31" s="562">
        <v>0</v>
      </c>
      <c r="DC31" s="562">
        <v>0</v>
      </c>
      <c r="DD31" s="562">
        <v>0</v>
      </c>
      <c r="DE31" s="562">
        <v>0</v>
      </c>
      <c r="DF31" s="562">
        <v>0</v>
      </c>
      <c r="DG31" s="562">
        <v>0</v>
      </c>
      <c r="DH31" s="562">
        <v>0</v>
      </c>
      <c r="DI31" s="562">
        <v>0</v>
      </c>
      <c r="DJ31" s="562">
        <v>0</v>
      </c>
      <c r="DK31" s="562">
        <v>0</v>
      </c>
      <c r="DL31" s="562">
        <v>0</v>
      </c>
      <c r="DM31" s="562">
        <v>0</v>
      </c>
      <c r="DN31" s="562">
        <v>0</v>
      </c>
      <c r="DO31" s="562">
        <v>0</v>
      </c>
      <c r="DP31" s="562">
        <v>0</v>
      </c>
      <c r="DQ31" s="562">
        <v>0</v>
      </c>
      <c r="DR31" s="562">
        <v>0</v>
      </c>
      <c r="DS31" s="562">
        <v>0</v>
      </c>
      <c r="DT31" s="562">
        <v>0</v>
      </c>
      <c r="DU31" s="562">
        <v>0</v>
      </c>
      <c r="DV31" s="562">
        <v>0</v>
      </c>
      <c r="DW31" s="563">
        <v>0</v>
      </c>
    </row>
    <row r="32" spans="2:127" ht="15.75" thickBot="1" x14ac:dyDescent="0.25">
      <c r="B32" s="591"/>
      <c r="C32" s="592"/>
      <c r="D32" s="593"/>
      <c r="E32" s="593"/>
      <c r="F32" s="593"/>
      <c r="G32" s="593"/>
      <c r="H32" s="593"/>
      <c r="I32" s="594"/>
      <c r="J32" s="594"/>
      <c r="K32" s="594"/>
      <c r="L32" s="594"/>
      <c r="M32" s="594"/>
      <c r="N32" s="594"/>
      <c r="O32" s="594"/>
      <c r="P32" s="594"/>
      <c r="Q32" s="594"/>
      <c r="R32" s="595"/>
      <c r="S32" s="594"/>
      <c r="T32" s="594"/>
      <c r="U32" s="596" t="s">
        <v>127</v>
      </c>
      <c r="V32" s="597" t="s">
        <v>506</v>
      </c>
      <c r="W32" s="598" t="s">
        <v>496</v>
      </c>
      <c r="X32" s="599">
        <f>SUM(X21:X31)</f>
        <v>464.01908000000009</v>
      </c>
      <c r="Y32" s="599">
        <f t="shared" ref="Y32:CJ32" si="10">SUM(Y21:Y31)</f>
        <v>530.30751999999995</v>
      </c>
      <c r="Z32" s="599">
        <f t="shared" si="10"/>
        <v>662.88440000000003</v>
      </c>
      <c r="AA32" s="599">
        <f t="shared" si="10"/>
        <v>2651.5376000000001</v>
      </c>
      <c r="AB32" s="599">
        <f t="shared" si="10"/>
        <v>2320.0953999999997</v>
      </c>
      <c r="AC32" s="599">
        <f t="shared" si="10"/>
        <v>108.94046173895114</v>
      </c>
      <c r="AD32" s="599">
        <f t="shared" si="10"/>
        <v>108.10396358810543</v>
      </c>
      <c r="AE32" s="599">
        <f t="shared" si="10"/>
        <v>107.58260251544331</v>
      </c>
      <c r="AF32" s="599">
        <f t="shared" si="10"/>
        <v>107.40495791251493</v>
      </c>
      <c r="AG32" s="599">
        <f t="shared" si="10"/>
        <v>106.73540144275638</v>
      </c>
      <c r="AH32" s="599">
        <f t="shared" si="10"/>
        <v>106.22263222547909</v>
      </c>
      <c r="AI32" s="599">
        <f t="shared" si="10"/>
        <v>105.70986300820179</v>
      </c>
      <c r="AJ32" s="599">
        <f t="shared" si="10"/>
        <v>105.1970937909245</v>
      </c>
      <c r="AK32" s="599">
        <f t="shared" si="10"/>
        <v>104.6843245736472</v>
      </c>
      <c r="AL32" s="599">
        <f t="shared" si="10"/>
        <v>104.17155535636991</v>
      </c>
      <c r="AM32" s="599">
        <f t="shared" si="10"/>
        <v>103.65878613909261</v>
      </c>
      <c r="AN32" s="599">
        <f t="shared" si="10"/>
        <v>103.14601692181532</v>
      </c>
      <c r="AO32" s="599">
        <f t="shared" si="10"/>
        <v>102.63324770453802</v>
      </c>
      <c r="AP32" s="599">
        <f t="shared" si="10"/>
        <v>102.12047848726073</v>
      </c>
      <c r="AQ32" s="599">
        <f t="shared" si="10"/>
        <v>101.60770926998343</v>
      </c>
      <c r="AR32" s="599">
        <f t="shared" si="10"/>
        <v>291.49790601015292</v>
      </c>
      <c r="AS32" s="599">
        <f t="shared" si="10"/>
        <v>318.18556050108236</v>
      </c>
      <c r="AT32" s="599">
        <f t="shared" si="10"/>
        <v>372.07363870021834</v>
      </c>
      <c r="AU32" s="599">
        <f t="shared" si="10"/>
        <v>1187.5735807291414</v>
      </c>
      <c r="AV32" s="599">
        <f t="shared" si="10"/>
        <v>1051.0586929708309</v>
      </c>
      <c r="AW32" s="599">
        <f t="shared" si="10"/>
        <v>99.043863183596969</v>
      </c>
      <c r="AX32" s="599">
        <f t="shared" si="10"/>
        <v>99.043863183596969</v>
      </c>
      <c r="AY32" s="599">
        <f t="shared" si="10"/>
        <v>99.043863183596969</v>
      </c>
      <c r="AZ32" s="599">
        <f t="shared" si="10"/>
        <v>99.043863183596969</v>
      </c>
      <c r="BA32" s="599">
        <f t="shared" si="10"/>
        <v>99.043863183596969</v>
      </c>
      <c r="BB32" s="599">
        <f t="shared" si="10"/>
        <v>99.043863183596969</v>
      </c>
      <c r="BC32" s="599">
        <f t="shared" si="10"/>
        <v>99.043863183596969</v>
      </c>
      <c r="BD32" s="599">
        <f t="shared" si="10"/>
        <v>99.043863183596969</v>
      </c>
      <c r="BE32" s="599">
        <f t="shared" si="10"/>
        <v>99.043863183596969</v>
      </c>
      <c r="BF32" s="599">
        <f t="shared" si="10"/>
        <v>99.043863183596969</v>
      </c>
      <c r="BG32" s="599">
        <f t="shared" si="10"/>
        <v>99.043863183596969</v>
      </c>
      <c r="BH32" s="599">
        <f t="shared" si="10"/>
        <v>99.043863183596969</v>
      </c>
      <c r="BI32" s="599">
        <f t="shared" si="10"/>
        <v>99.043863183596969</v>
      </c>
      <c r="BJ32" s="599">
        <f t="shared" si="10"/>
        <v>99.043863183596969</v>
      </c>
      <c r="BK32" s="599">
        <f t="shared" si="10"/>
        <v>99.043863183596969</v>
      </c>
      <c r="BL32" s="599">
        <f t="shared" si="10"/>
        <v>289.44682914104374</v>
      </c>
      <c r="BM32" s="599">
        <f t="shared" si="10"/>
        <v>316.64725284925049</v>
      </c>
      <c r="BN32" s="599">
        <f t="shared" si="10"/>
        <v>371.04810026566378</v>
      </c>
      <c r="BO32" s="599">
        <f t="shared" si="10"/>
        <v>1187.0608115118641</v>
      </c>
      <c r="BP32" s="599">
        <f t="shared" si="10"/>
        <v>1051.0586929708309</v>
      </c>
      <c r="BQ32" s="599">
        <f t="shared" si="10"/>
        <v>99.043863183596969</v>
      </c>
      <c r="BR32" s="599">
        <f t="shared" si="10"/>
        <v>99.043863183596969</v>
      </c>
      <c r="BS32" s="599">
        <f t="shared" si="10"/>
        <v>99.043863183596969</v>
      </c>
      <c r="BT32" s="599">
        <f t="shared" si="10"/>
        <v>99.043863183596969</v>
      </c>
      <c r="BU32" s="599">
        <f t="shared" si="10"/>
        <v>99.043863183596969</v>
      </c>
      <c r="BV32" s="599">
        <f t="shared" si="10"/>
        <v>99.043863183596969</v>
      </c>
      <c r="BW32" s="599">
        <f t="shared" si="10"/>
        <v>99.043863183596969</v>
      </c>
      <c r="BX32" s="599">
        <f t="shared" si="10"/>
        <v>99.043863183596969</v>
      </c>
      <c r="BY32" s="599">
        <f t="shared" si="10"/>
        <v>99.043863183596969</v>
      </c>
      <c r="BZ32" s="599">
        <f t="shared" si="10"/>
        <v>99.043863183596969</v>
      </c>
      <c r="CA32" s="599">
        <f t="shared" si="10"/>
        <v>99.043863183596969</v>
      </c>
      <c r="CB32" s="599">
        <f t="shared" si="10"/>
        <v>99.043863183596969</v>
      </c>
      <c r="CC32" s="599">
        <f t="shared" si="10"/>
        <v>99.043863183596969</v>
      </c>
      <c r="CD32" s="599">
        <f t="shared" si="10"/>
        <v>99.043863183596969</v>
      </c>
      <c r="CE32" s="599">
        <f t="shared" si="10"/>
        <v>99.043863183596969</v>
      </c>
      <c r="CF32" s="599">
        <f t="shared" si="10"/>
        <v>563.06294318359699</v>
      </c>
      <c r="CG32" s="599">
        <f t="shared" si="10"/>
        <v>629.35138318359691</v>
      </c>
      <c r="CH32" s="599">
        <f t="shared" si="10"/>
        <v>761.92826318359698</v>
      </c>
      <c r="CI32" s="599">
        <f t="shared" si="10"/>
        <v>2750.581463183597</v>
      </c>
      <c r="CJ32" s="599">
        <f t="shared" si="10"/>
        <v>2419.1392631835965</v>
      </c>
      <c r="CK32" s="599">
        <f t="shared" ref="CK32:DW32" si="11">SUM(CK21:CK31)</f>
        <v>99.043863183596969</v>
      </c>
      <c r="CL32" s="599">
        <f t="shared" si="11"/>
        <v>99.043863183596969</v>
      </c>
      <c r="CM32" s="599">
        <f t="shared" si="11"/>
        <v>99.043863183596969</v>
      </c>
      <c r="CN32" s="599">
        <f t="shared" si="11"/>
        <v>99.043863183596969</v>
      </c>
      <c r="CO32" s="599">
        <f t="shared" si="11"/>
        <v>99.043863183596969</v>
      </c>
      <c r="CP32" s="599">
        <f t="shared" si="11"/>
        <v>99.043863183596969</v>
      </c>
      <c r="CQ32" s="599">
        <f t="shared" si="11"/>
        <v>99.043863183596969</v>
      </c>
      <c r="CR32" s="599">
        <f t="shared" si="11"/>
        <v>99.043863183596969</v>
      </c>
      <c r="CS32" s="599">
        <f t="shared" si="11"/>
        <v>99.043863183596969</v>
      </c>
      <c r="CT32" s="599">
        <f t="shared" si="11"/>
        <v>99.043863183596969</v>
      </c>
      <c r="CU32" s="599">
        <f t="shared" si="11"/>
        <v>99.043863183596969</v>
      </c>
      <c r="CV32" s="599">
        <f t="shared" si="11"/>
        <v>99.043863183596969</v>
      </c>
      <c r="CW32" s="599">
        <f t="shared" si="11"/>
        <v>99.043863183596969</v>
      </c>
      <c r="CX32" s="599">
        <f t="shared" si="11"/>
        <v>99.043863183596969</v>
      </c>
      <c r="CY32" s="600">
        <f t="shared" si="11"/>
        <v>99.043863183596969</v>
      </c>
      <c r="CZ32" s="601">
        <f t="shared" si="11"/>
        <v>0</v>
      </c>
      <c r="DA32" s="602">
        <f t="shared" si="11"/>
        <v>0</v>
      </c>
      <c r="DB32" s="602">
        <f t="shared" si="11"/>
        <v>0</v>
      </c>
      <c r="DC32" s="602">
        <f t="shared" si="11"/>
        <v>0</v>
      </c>
      <c r="DD32" s="602">
        <f t="shared" si="11"/>
        <v>0</v>
      </c>
      <c r="DE32" s="602">
        <f t="shared" si="11"/>
        <v>0</v>
      </c>
      <c r="DF32" s="602">
        <f t="shared" si="11"/>
        <v>0</v>
      </c>
      <c r="DG32" s="602">
        <f t="shared" si="11"/>
        <v>0</v>
      </c>
      <c r="DH32" s="602">
        <f t="shared" si="11"/>
        <v>0</v>
      </c>
      <c r="DI32" s="602">
        <f t="shared" si="11"/>
        <v>0</v>
      </c>
      <c r="DJ32" s="602">
        <f t="shared" si="11"/>
        <v>0</v>
      </c>
      <c r="DK32" s="602">
        <f t="shared" si="11"/>
        <v>0</v>
      </c>
      <c r="DL32" s="602">
        <f t="shared" si="11"/>
        <v>0</v>
      </c>
      <c r="DM32" s="602">
        <f t="shared" si="11"/>
        <v>0</v>
      </c>
      <c r="DN32" s="602">
        <f t="shared" si="11"/>
        <v>0</v>
      </c>
      <c r="DO32" s="602">
        <f t="shared" si="11"/>
        <v>0</v>
      </c>
      <c r="DP32" s="602">
        <f t="shared" si="11"/>
        <v>0</v>
      </c>
      <c r="DQ32" s="602">
        <f t="shared" si="11"/>
        <v>0</v>
      </c>
      <c r="DR32" s="602">
        <f t="shared" si="11"/>
        <v>0</v>
      </c>
      <c r="DS32" s="602">
        <f t="shared" si="11"/>
        <v>0</v>
      </c>
      <c r="DT32" s="602">
        <f t="shared" si="11"/>
        <v>0</v>
      </c>
      <c r="DU32" s="602">
        <f t="shared" si="11"/>
        <v>0</v>
      </c>
      <c r="DV32" s="602">
        <f t="shared" si="11"/>
        <v>0</v>
      </c>
      <c r="DW32" s="603">
        <f t="shared" si="11"/>
        <v>0</v>
      </c>
    </row>
    <row r="33" spans="2:127" x14ac:dyDescent="0.2">
      <c r="B33" s="539" t="s">
        <v>507</v>
      </c>
      <c r="C33" s="540" t="s">
        <v>508</v>
      </c>
      <c r="D33" s="532"/>
      <c r="E33" s="533"/>
      <c r="F33" s="533"/>
      <c r="G33" s="533"/>
      <c r="H33" s="533"/>
      <c r="I33" s="533"/>
      <c r="J33" s="533"/>
      <c r="K33" s="533"/>
      <c r="L33" s="533"/>
      <c r="M33" s="533"/>
      <c r="N33" s="533"/>
      <c r="O33" s="533"/>
      <c r="P33" s="533"/>
      <c r="Q33" s="533"/>
      <c r="R33" s="535"/>
      <c r="S33" s="607"/>
      <c r="T33" s="535"/>
      <c r="U33" s="607"/>
      <c r="V33" s="533"/>
      <c r="W33" s="533"/>
      <c r="X33" s="531">
        <f t="shared" ref="X33:BC33" si="12">SUMIF($C:$C,"58.2x",X:X)</f>
        <v>0</v>
      </c>
      <c r="Y33" s="531">
        <f t="shared" si="12"/>
        <v>0</v>
      </c>
      <c r="Z33" s="531">
        <f t="shared" si="12"/>
        <v>0</v>
      </c>
      <c r="AA33" s="531">
        <f t="shared" si="12"/>
        <v>0</v>
      </c>
      <c r="AB33" s="531">
        <f t="shared" si="12"/>
        <v>0</v>
      </c>
      <c r="AC33" s="531">
        <f t="shared" si="12"/>
        <v>0</v>
      </c>
      <c r="AD33" s="531">
        <f t="shared" si="12"/>
        <v>0</v>
      </c>
      <c r="AE33" s="531">
        <f t="shared" si="12"/>
        <v>0</v>
      </c>
      <c r="AF33" s="531">
        <f t="shared" si="12"/>
        <v>0</v>
      </c>
      <c r="AG33" s="531">
        <f t="shared" si="12"/>
        <v>0</v>
      </c>
      <c r="AH33" s="531">
        <f t="shared" si="12"/>
        <v>0</v>
      </c>
      <c r="AI33" s="531">
        <f t="shared" si="12"/>
        <v>0</v>
      </c>
      <c r="AJ33" s="531">
        <f t="shared" si="12"/>
        <v>0</v>
      </c>
      <c r="AK33" s="531">
        <f t="shared" si="12"/>
        <v>0</v>
      </c>
      <c r="AL33" s="531">
        <f t="shared" si="12"/>
        <v>0</v>
      </c>
      <c r="AM33" s="531">
        <f t="shared" si="12"/>
        <v>0</v>
      </c>
      <c r="AN33" s="531">
        <f t="shared" si="12"/>
        <v>0</v>
      </c>
      <c r="AO33" s="531">
        <f t="shared" si="12"/>
        <v>0</v>
      </c>
      <c r="AP33" s="531">
        <f t="shared" si="12"/>
        <v>0</v>
      </c>
      <c r="AQ33" s="531">
        <f t="shared" si="12"/>
        <v>0</v>
      </c>
      <c r="AR33" s="531">
        <f t="shared" si="12"/>
        <v>0</v>
      </c>
      <c r="AS33" s="531">
        <f t="shared" si="12"/>
        <v>0</v>
      </c>
      <c r="AT33" s="531">
        <f t="shared" si="12"/>
        <v>0</v>
      </c>
      <c r="AU33" s="531">
        <f t="shared" si="12"/>
        <v>0</v>
      </c>
      <c r="AV33" s="531">
        <f t="shared" si="12"/>
        <v>0</v>
      </c>
      <c r="AW33" s="531">
        <f t="shared" si="12"/>
        <v>0</v>
      </c>
      <c r="AX33" s="531">
        <f t="shared" si="12"/>
        <v>0</v>
      </c>
      <c r="AY33" s="531">
        <f t="shared" si="12"/>
        <v>0</v>
      </c>
      <c r="AZ33" s="531">
        <f t="shared" si="12"/>
        <v>0</v>
      </c>
      <c r="BA33" s="531">
        <f t="shared" si="12"/>
        <v>0</v>
      </c>
      <c r="BB33" s="531">
        <f t="shared" si="12"/>
        <v>0</v>
      </c>
      <c r="BC33" s="531">
        <f t="shared" si="12"/>
        <v>0</v>
      </c>
      <c r="BD33" s="531">
        <f t="shared" ref="BD33:CI33" si="13">SUMIF($C:$C,"58.2x",BD:BD)</f>
        <v>0</v>
      </c>
      <c r="BE33" s="531">
        <f t="shared" si="13"/>
        <v>0</v>
      </c>
      <c r="BF33" s="531">
        <f t="shared" si="13"/>
        <v>0</v>
      </c>
      <c r="BG33" s="531">
        <f t="shared" si="13"/>
        <v>0</v>
      </c>
      <c r="BH33" s="531">
        <f t="shared" si="13"/>
        <v>0</v>
      </c>
      <c r="BI33" s="531">
        <f t="shared" si="13"/>
        <v>0</v>
      </c>
      <c r="BJ33" s="531">
        <f t="shared" si="13"/>
        <v>0</v>
      </c>
      <c r="BK33" s="531">
        <f t="shared" si="13"/>
        <v>0</v>
      </c>
      <c r="BL33" s="531">
        <f t="shared" si="13"/>
        <v>0</v>
      </c>
      <c r="BM33" s="531">
        <f t="shared" si="13"/>
        <v>0</v>
      </c>
      <c r="BN33" s="531">
        <f t="shared" si="13"/>
        <v>0</v>
      </c>
      <c r="BO33" s="531">
        <f t="shared" si="13"/>
        <v>0</v>
      </c>
      <c r="BP33" s="531">
        <f t="shared" si="13"/>
        <v>0</v>
      </c>
      <c r="BQ33" s="531">
        <f t="shared" si="13"/>
        <v>0</v>
      </c>
      <c r="BR33" s="531">
        <f t="shared" si="13"/>
        <v>0</v>
      </c>
      <c r="BS33" s="531">
        <f t="shared" si="13"/>
        <v>0</v>
      </c>
      <c r="BT33" s="531">
        <f t="shared" si="13"/>
        <v>0</v>
      </c>
      <c r="BU33" s="531">
        <f t="shared" si="13"/>
        <v>0</v>
      </c>
      <c r="BV33" s="531">
        <f t="shared" si="13"/>
        <v>0</v>
      </c>
      <c r="BW33" s="531">
        <f t="shared" si="13"/>
        <v>0</v>
      </c>
      <c r="BX33" s="531">
        <f t="shared" si="13"/>
        <v>0</v>
      </c>
      <c r="BY33" s="531">
        <f t="shared" si="13"/>
        <v>0</v>
      </c>
      <c r="BZ33" s="531">
        <f t="shared" si="13"/>
        <v>0</v>
      </c>
      <c r="CA33" s="531">
        <f t="shared" si="13"/>
        <v>0</v>
      </c>
      <c r="CB33" s="531">
        <f t="shared" si="13"/>
        <v>0</v>
      </c>
      <c r="CC33" s="531">
        <f t="shared" si="13"/>
        <v>0</v>
      </c>
      <c r="CD33" s="531">
        <f t="shared" si="13"/>
        <v>0</v>
      </c>
      <c r="CE33" s="531">
        <f t="shared" si="13"/>
        <v>0</v>
      </c>
      <c r="CF33" s="531">
        <f t="shared" si="13"/>
        <v>0</v>
      </c>
      <c r="CG33" s="531">
        <f t="shared" si="13"/>
        <v>0</v>
      </c>
      <c r="CH33" s="531">
        <f t="shared" si="13"/>
        <v>0</v>
      </c>
      <c r="CI33" s="531">
        <f t="shared" si="13"/>
        <v>0</v>
      </c>
      <c r="CJ33" s="531">
        <f t="shared" ref="CJ33:DO33" si="14">SUMIF($C:$C,"58.2x",CJ:CJ)</f>
        <v>0</v>
      </c>
      <c r="CK33" s="531">
        <f t="shared" si="14"/>
        <v>0</v>
      </c>
      <c r="CL33" s="531">
        <f t="shared" si="14"/>
        <v>0</v>
      </c>
      <c r="CM33" s="531">
        <f t="shared" si="14"/>
        <v>0</v>
      </c>
      <c r="CN33" s="531">
        <f t="shared" si="14"/>
        <v>0</v>
      </c>
      <c r="CO33" s="531">
        <f t="shared" si="14"/>
        <v>0</v>
      </c>
      <c r="CP33" s="531">
        <f t="shared" si="14"/>
        <v>0</v>
      </c>
      <c r="CQ33" s="531">
        <f t="shared" si="14"/>
        <v>0</v>
      </c>
      <c r="CR33" s="531">
        <f t="shared" si="14"/>
        <v>0</v>
      </c>
      <c r="CS33" s="531">
        <f t="shared" si="14"/>
        <v>0</v>
      </c>
      <c r="CT33" s="531">
        <f t="shared" si="14"/>
        <v>0</v>
      </c>
      <c r="CU33" s="531">
        <f t="shared" si="14"/>
        <v>0</v>
      </c>
      <c r="CV33" s="531">
        <f t="shared" si="14"/>
        <v>0</v>
      </c>
      <c r="CW33" s="531">
        <f t="shared" si="14"/>
        <v>0</v>
      </c>
      <c r="CX33" s="531">
        <f t="shared" si="14"/>
        <v>0</v>
      </c>
      <c r="CY33" s="546">
        <f t="shared" si="14"/>
        <v>0</v>
      </c>
      <c r="CZ33" s="547">
        <f t="shared" si="14"/>
        <v>0</v>
      </c>
      <c r="DA33" s="547">
        <f t="shared" si="14"/>
        <v>0</v>
      </c>
      <c r="DB33" s="547">
        <f t="shared" si="14"/>
        <v>0</v>
      </c>
      <c r="DC33" s="547">
        <f t="shared" si="14"/>
        <v>0</v>
      </c>
      <c r="DD33" s="547">
        <f t="shared" si="14"/>
        <v>0</v>
      </c>
      <c r="DE33" s="547">
        <f t="shared" si="14"/>
        <v>0</v>
      </c>
      <c r="DF33" s="547">
        <f t="shared" si="14"/>
        <v>0</v>
      </c>
      <c r="DG33" s="547">
        <f t="shared" si="14"/>
        <v>0</v>
      </c>
      <c r="DH33" s="547">
        <f t="shared" si="14"/>
        <v>0</v>
      </c>
      <c r="DI33" s="547">
        <f t="shared" si="14"/>
        <v>0</v>
      </c>
      <c r="DJ33" s="547">
        <f t="shared" si="14"/>
        <v>0</v>
      </c>
      <c r="DK33" s="547">
        <f t="shared" si="14"/>
        <v>0</v>
      </c>
      <c r="DL33" s="547">
        <f t="shared" si="14"/>
        <v>0</v>
      </c>
      <c r="DM33" s="547">
        <f t="shared" si="14"/>
        <v>0</v>
      </c>
      <c r="DN33" s="547">
        <f t="shared" si="14"/>
        <v>0</v>
      </c>
      <c r="DO33" s="547">
        <f t="shared" si="14"/>
        <v>0</v>
      </c>
      <c r="DP33" s="547">
        <f t="shared" ref="DP33:DW33" si="15">SUMIF($C:$C,"58.2x",DP:DP)</f>
        <v>0</v>
      </c>
      <c r="DQ33" s="547">
        <f t="shared" si="15"/>
        <v>0</v>
      </c>
      <c r="DR33" s="547">
        <f t="shared" si="15"/>
        <v>0</v>
      </c>
      <c r="DS33" s="547">
        <f t="shared" si="15"/>
        <v>0</v>
      </c>
      <c r="DT33" s="547">
        <f t="shared" si="15"/>
        <v>0</v>
      </c>
      <c r="DU33" s="547">
        <f t="shared" si="15"/>
        <v>0</v>
      </c>
      <c r="DV33" s="547">
        <f t="shared" si="15"/>
        <v>0</v>
      </c>
      <c r="DW33" s="608">
        <f t="shared" si="15"/>
        <v>0</v>
      </c>
    </row>
    <row r="34" spans="2:127" x14ac:dyDescent="0.2">
      <c r="B34" s="539" t="s">
        <v>509</v>
      </c>
      <c r="C34" s="540" t="s">
        <v>510</v>
      </c>
      <c r="D34" s="532"/>
      <c r="E34" s="533"/>
      <c r="F34" s="533"/>
      <c r="G34" s="533"/>
      <c r="H34" s="533"/>
      <c r="I34" s="533"/>
      <c r="J34" s="533"/>
      <c r="K34" s="533"/>
      <c r="L34" s="533"/>
      <c r="M34" s="533"/>
      <c r="N34" s="533"/>
      <c r="O34" s="533"/>
      <c r="P34" s="533"/>
      <c r="Q34" s="533"/>
      <c r="R34" s="535"/>
      <c r="S34" s="607"/>
      <c r="T34" s="535"/>
      <c r="U34" s="607"/>
      <c r="V34" s="533"/>
      <c r="W34" s="533"/>
      <c r="X34" s="531">
        <f t="shared" ref="X34:BC34" si="16">SUMIF($C:$C,"58.3x",X:X)</f>
        <v>0</v>
      </c>
      <c r="Y34" s="531">
        <f t="shared" si="16"/>
        <v>0</v>
      </c>
      <c r="Z34" s="531">
        <f t="shared" si="16"/>
        <v>0</v>
      </c>
      <c r="AA34" s="531">
        <f t="shared" si="16"/>
        <v>0</v>
      </c>
      <c r="AB34" s="531">
        <f t="shared" si="16"/>
        <v>0</v>
      </c>
      <c r="AC34" s="531">
        <f t="shared" si="16"/>
        <v>0</v>
      </c>
      <c r="AD34" s="531">
        <f t="shared" si="16"/>
        <v>0</v>
      </c>
      <c r="AE34" s="531">
        <f t="shared" si="16"/>
        <v>0</v>
      </c>
      <c r="AF34" s="531">
        <f t="shared" si="16"/>
        <v>0</v>
      </c>
      <c r="AG34" s="531">
        <f t="shared" si="16"/>
        <v>0</v>
      </c>
      <c r="AH34" s="531">
        <f t="shared" si="16"/>
        <v>0</v>
      </c>
      <c r="AI34" s="531">
        <f t="shared" si="16"/>
        <v>0</v>
      </c>
      <c r="AJ34" s="531">
        <f t="shared" si="16"/>
        <v>0</v>
      </c>
      <c r="AK34" s="531">
        <f t="shared" si="16"/>
        <v>0</v>
      </c>
      <c r="AL34" s="531">
        <f t="shared" si="16"/>
        <v>0</v>
      </c>
      <c r="AM34" s="531">
        <f t="shared" si="16"/>
        <v>0</v>
      </c>
      <c r="AN34" s="531">
        <f t="shared" si="16"/>
        <v>0</v>
      </c>
      <c r="AO34" s="531">
        <f t="shared" si="16"/>
        <v>0</v>
      </c>
      <c r="AP34" s="531">
        <f t="shared" si="16"/>
        <v>0</v>
      </c>
      <c r="AQ34" s="531">
        <f t="shared" si="16"/>
        <v>0</v>
      </c>
      <c r="AR34" s="531">
        <f t="shared" si="16"/>
        <v>0</v>
      </c>
      <c r="AS34" s="531">
        <f t="shared" si="16"/>
        <v>0</v>
      </c>
      <c r="AT34" s="531">
        <f t="shared" si="16"/>
        <v>0</v>
      </c>
      <c r="AU34" s="531">
        <f t="shared" si="16"/>
        <v>0</v>
      </c>
      <c r="AV34" s="531">
        <f t="shared" si="16"/>
        <v>0</v>
      </c>
      <c r="AW34" s="531">
        <f t="shared" si="16"/>
        <v>0</v>
      </c>
      <c r="AX34" s="531">
        <f t="shared" si="16"/>
        <v>0</v>
      </c>
      <c r="AY34" s="531">
        <f t="shared" si="16"/>
        <v>0</v>
      </c>
      <c r="AZ34" s="531">
        <f t="shared" si="16"/>
        <v>0</v>
      </c>
      <c r="BA34" s="531">
        <f t="shared" si="16"/>
        <v>0</v>
      </c>
      <c r="BB34" s="531">
        <f t="shared" si="16"/>
        <v>0</v>
      </c>
      <c r="BC34" s="531">
        <f t="shared" si="16"/>
        <v>0</v>
      </c>
      <c r="BD34" s="531">
        <f t="shared" ref="BD34:CI34" si="17">SUMIF($C:$C,"58.3x",BD:BD)</f>
        <v>0</v>
      </c>
      <c r="BE34" s="531">
        <f t="shared" si="17"/>
        <v>0</v>
      </c>
      <c r="BF34" s="531">
        <f t="shared" si="17"/>
        <v>0</v>
      </c>
      <c r="BG34" s="531">
        <f t="shared" si="17"/>
        <v>0</v>
      </c>
      <c r="BH34" s="531">
        <f t="shared" si="17"/>
        <v>0</v>
      </c>
      <c r="BI34" s="531">
        <f t="shared" si="17"/>
        <v>0</v>
      </c>
      <c r="BJ34" s="531">
        <f t="shared" si="17"/>
        <v>0</v>
      </c>
      <c r="BK34" s="531">
        <f t="shared" si="17"/>
        <v>0</v>
      </c>
      <c r="BL34" s="531">
        <f t="shared" si="17"/>
        <v>0</v>
      </c>
      <c r="BM34" s="531">
        <f t="shared" si="17"/>
        <v>0</v>
      </c>
      <c r="BN34" s="531">
        <f t="shared" si="17"/>
        <v>0</v>
      </c>
      <c r="BO34" s="531">
        <f t="shared" si="17"/>
        <v>0</v>
      </c>
      <c r="BP34" s="531">
        <f t="shared" si="17"/>
        <v>0</v>
      </c>
      <c r="BQ34" s="531">
        <f t="shared" si="17"/>
        <v>0</v>
      </c>
      <c r="BR34" s="531">
        <f t="shared" si="17"/>
        <v>0</v>
      </c>
      <c r="BS34" s="531">
        <f t="shared" si="17"/>
        <v>0</v>
      </c>
      <c r="BT34" s="531">
        <f t="shared" si="17"/>
        <v>0</v>
      </c>
      <c r="BU34" s="531">
        <f t="shared" si="17"/>
        <v>0</v>
      </c>
      <c r="BV34" s="531">
        <f t="shared" si="17"/>
        <v>0</v>
      </c>
      <c r="BW34" s="531">
        <f t="shared" si="17"/>
        <v>0</v>
      </c>
      <c r="BX34" s="531">
        <f t="shared" si="17"/>
        <v>0</v>
      </c>
      <c r="BY34" s="531">
        <f t="shared" si="17"/>
        <v>0</v>
      </c>
      <c r="BZ34" s="531">
        <f t="shared" si="17"/>
        <v>0</v>
      </c>
      <c r="CA34" s="531">
        <f t="shared" si="17"/>
        <v>0</v>
      </c>
      <c r="CB34" s="531">
        <f t="shared" si="17"/>
        <v>0</v>
      </c>
      <c r="CC34" s="531">
        <f t="shared" si="17"/>
        <v>0</v>
      </c>
      <c r="CD34" s="531">
        <f t="shared" si="17"/>
        <v>0</v>
      </c>
      <c r="CE34" s="531">
        <f t="shared" si="17"/>
        <v>0</v>
      </c>
      <c r="CF34" s="531">
        <f t="shared" si="17"/>
        <v>0</v>
      </c>
      <c r="CG34" s="531">
        <f t="shared" si="17"/>
        <v>0</v>
      </c>
      <c r="CH34" s="531">
        <f t="shared" si="17"/>
        <v>0</v>
      </c>
      <c r="CI34" s="531">
        <f t="shared" si="17"/>
        <v>0</v>
      </c>
      <c r="CJ34" s="531">
        <f t="shared" ref="CJ34:DO34" si="18">SUMIF($C:$C,"58.3x",CJ:CJ)</f>
        <v>0</v>
      </c>
      <c r="CK34" s="531">
        <f t="shared" si="18"/>
        <v>0</v>
      </c>
      <c r="CL34" s="531">
        <f t="shared" si="18"/>
        <v>0</v>
      </c>
      <c r="CM34" s="531">
        <f t="shared" si="18"/>
        <v>0</v>
      </c>
      <c r="CN34" s="531">
        <f t="shared" si="18"/>
        <v>0</v>
      </c>
      <c r="CO34" s="531">
        <f t="shared" si="18"/>
        <v>0</v>
      </c>
      <c r="CP34" s="531">
        <f t="shared" si="18"/>
        <v>0</v>
      </c>
      <c r="CQ34" s="531">
        <f t="shared" si="18"/>
        <v>0</v>
      </c>
      <c r="CR34" s="531">
        <f t="shared" si="18"/>
        <v>0</v>
      </c>
      <c r="CS34" s="531">
        <f t="shared" si="18"/>
        <v>0</v>
      </c>
      <c r="CT34" s="531">
        <f t="shared" si="18"/>
        <v>0</v>
      </c>
      <c r="CU34" s="531">
        <f t="shared" si="18"/>
        <v>0</v>
      </c>
      <c r="CV34" s="531">
        <f t="shared" si="18"/>
        <v>0</v>
      </c>
      <c r="CW34" s="531">
        <f t="shared" si="18"/>
        <v>0</v>
      </c>
      <c r="CX34" s="531">
        <f t="shared" si="18"/>
        <v>0</v>
      </c>
      <c r="CY34" s="546">
        <f t="shared" si="18"/>
        <v>0</v>
      </c>
      <c r="CZ34" s="547">
        <f t="shared" si="18"/>
        <v>0</v>
      </c>
      <c r="DA34" s="547">
        <f t="shared" si="18"/>
        <v>0</v>
      </c>
      <c r="DB34" s="547">
        <f t="shared" si="18"/>
        <v>0</v>
      </c>
      <c r="DC34" s="547">
        <f t="shared" si="18"/>
        <v>0</v>
      </c>
      <c r="DD34" s="547">
        <f t="shared" si="18"/>
        <v>0</v>
      </c>
      <c r="DE34" s="547">
        <f t="shared" si="18"/>
        <v>0</v>
      </c>
      <c r="DF34" s="547">
        <f t="shared" si="18"/>
        <v>0</v>
      </c>
      <c r="DG34" s="547">
        <f t="shared" si="18"/>
        <v>0</v>
      </c>
      <c r="DH34" s="547">
        <f t="shared" si="18"/>
        <v>0</v>
      </c>
      <c r="DI34" s="547">
        <f t="shared" si="18"/>
        <v>0</v>
      </c>
      <c r="DJ34" s="547">
        <f t="shared" si="18"/>
        <v>0</v>
      </c>
      <c r="DK34" s="547">
        <f t="shared" si="18"/>
        <v>0</v>
      </c>
      <c r="DL34" s="547">
        <f t="shared" si="18"/>
        <v>0</v>
      </c>
      <c r="DM34" s="547">
        <f t="shared" si="18"/>
        <v>0</v>
      </c>
      <c r="DN34" s="547">
        <f t="shared" si="18"/>
        <v>0</v>
      </c>
      <c r="DO34" s="547">
        <f t="shared" si="18"/>
        <v>0</v>
      </c>
      <c r="DP34" s="547">
        <f t="shared" ref="DP34:DW34" si="19">SUMIF($C:$C,"58.3x",DP:DP)</f>
        <v>0</v>
      </c>
      <c r="DQ34" s="547">
        <f t="shared" si="19"/>
        <v>0</v>
      </c>
      <c r="DR34" s="547">
        <f t="shared" si="19"/>
        <v>0</v>
      </c>
      <c r="DS34" s="547">
        <f t="shared" si="19"/>
        <v>0</v>
      </c>
      <c r="DT34" s="547">
        <f t="shared" si="19"/>
        <v>0</v>
      </c>
      <c r="DU34" s="547">
        <f t="shared" si="19"/>
        <v>0</v>
      </c>
      <c r="DV34" s="547">
        <f t="shared" si="19"/>
        <v>0</v>
      </c>
      <c r="DW34" s="608">
        <f t="shared" si="19"/>
        <v>0</v>
      </c>
    </row>
    <row r="35" spans="2:127" ht="25.5" x14ac:dyDescent="0.2">
      <c r="B35" s="549" t="s">
        <v>491</v>
      </c>
      <c r="C35" s="604" t="s">
        <v>794</v>
      </c>
      <c r="D35" s="605" t="s">
        <v>795</v>
      </c>
      <c r="E35" s="551" t="s">
        <v>554</v>
      </c>
      <c r="F35" s="550" t="s">
        <v>791</v>
      </c>
      <c r="G35" s="606" t="s">
        <v>59</v>
      </c>
      <c r="H35" s="552" t="s">
        <v>493</v>
      </c>
      <c r="I35" s="552">
        <f>MAX(X35:AV35)</f>
        <v>7</v>
      </c>
      <c r="J35" s="552">
        <f>SUMPRODUCT($X$2:$CY$2,$X35:$CY35)*365</f>
        <v>60954.477533751968</v>
      </c>
      <c r="K35" s="552">
        <f>SUMPRODUCT($X$2:$CY$2,$X36:$CY36)+SUMPRODUCT($X$2:$CY$2,$X37:$CY37)+SUMPRODUCT($X$2:$CY$2,$X38:$CY38)</f>
        <v>32785.413600462707</v>
      </c>
      <c r="L35" s="552">
        <f>SUMPRODUCT($X$2:$CY$2,$X39:$CY39) +SUMPRODUCT($X$2:$CY$2,$X40:$CY40)</f>
        <v>2147.1244532437086</v>
      </c>
      <c r="M35" s="552">
        <f>SUMPRODUCT($X$2:$CY$2,$X41:$CY41)</f>
        <v>0</v>
      </c>
      <c r="N35" s="552">
        <f>SUMPRODUCT($X$2:$CY$2,$X44:$CY44) +SUMPRODUCT($X$2:$CY$2,$X45:$CY45)</f>
        <v>224.78519851776633</v>
      </c>
      <c r="O35" s="552">
        <f>SUMPRODUCT($X$2:$CY$2,$X42:$CY42) +SUMPRODUCT($X$2:$CY$2,$X43:$CY43) +SUMPRODUCT($X$2:$CY$2,$X46:$CY46)</f>
        <v>25.375706058713845</v>
      </c>
      <c r="P35" s="552">
        <f>SUM(K35:O35)</f>
        <v>35182.698958282905</v>
      </c>
      <c r="Q35" s="552">
        <f>(SUM(K35:M35)*100000)/(J35*1000)</f>
        <v>57.309223976800439</v>
      </c>
      <c r="R35" s="553">
        <f>(P35*100000)/(J35*1000)</f>
        <v>57.719630094116376</v>
      </c>
      <c r="S35" s="554">
        <v>3</v>
      </c>
      <c r="T35" s="555">
        <v>3</v>
      </c>
      <c r="U35" s="556" t="s">
        <v>494</v>
      </c>
      <c r="V35" s="557" t="s">
        <v>124</v>
      </c>
      <c r="W35" s="558" t="s">
        <v>75</v>
      </c>
      <c r="X35" s="550">
        <v>0</v>
      </c>
      <c r="Y35" s="550">
        <v>0</v>
      </c>
      <c r="Z35" s="550">
        <v>0</v>
      </c>
      <c r="AA35" s="550">
        <v>0</v>
      </c>
      <c r="AB35" s="550">
        <v>0</v>
      </c>
      <c r="AC35" s="550">
        <v>7</v>
      </c>
      <c r="AD35" s="550">
        <v>7</v>
      </c>
      <c r="AE35" s="550">
        <v>7</v>
      </c>
      <c r="AF35" s="550">
        <v>7</v>
      </c>
      <c r="AG35" s="550">
        <v>7</v>
      </c>
      <c r="AH35" s="550">
        <v>7</v>
      </c>
      <c r="AI35" s="550">
        <v>7</v>
      </c>
      <c r="AJ35" s="550">
        <v>7</v>
      </c>
      <c r="AK35" s="550">
        <v>7</v>
      </c>
      <c r="AL35" s="550">
        <v>7</v>
      </c>
      <c r="AM35" s="550">
        <v>7</v>
      </c>
      <c r="AN35" s="550">
        <v>7</v>
      </c>
      <c r="AO35" s="550">
        <v>7</v>
      </c>
      <c r="AP35" s="550">
        <v>7</v>
      </c>
      <c r="AQ35" s="550">
        <v>7</v>
      </c>
      <c r="AR35" s="550">
        <v>7</v>
      </c>
      <c r="AS35" s="550">
        <v>7</v>
      </c>
      <c r="AT35" s="550">
        <v>7</v>
      </c>
      <c r="AU35" s="550">
        <v>7</v>
      </c>
      <c r="AV35" s="550">
        <v>7</v>
      </c>
      <c r="AW35" s="550">
        <v>7</v>
      </c>
      <c r="AX35" s="550">
        <v>7</v>
      </c>
      <c r="AY35" s="550">
        <v>7</v>
      </c>
      <c r="AZ35" s="550">
        <v>7</v>
      </c>
      <c r="BA35" s="550">
        <v>7</v>
      </c>
      <c r="BB35" s="550">
        <v>7</v>
      </c>
      <c r="BC35" s="550">
        <v>7</v>
      </c>
      <c r="BD35" s="550">
        <v>7</v>
      </c>
      <c r="BE35" s="550">
        <v>7</v>
      </c>
      <c r="BF35" s="550">
        <v>7</v>
      </c>
      <c r="BG35" s="550">
        <v>7</v>
      </c>
      <c r="BH35" s="550">
        <v>7</v>
      </c>
      <c r="BI35" s="550">
        <v>7</v>
      </c>
      <c r="BJ35" s="550">
        <v>7</v>
      </c>
      <c r="BK35" s="550">
        <v>7</v>
      </c>
      <c r="BL35" s="550">
        <v>7</v>
      </c>
      <c r="BM35" s="550">
        <v>7</v>
      </c>
      <c r="BN35" s="550">
        <v>7</v>
      </c>
      <c r="BO35" s="550">
        <v>7</v>
      </c>
      <c r="BP35" s="550">
        <v>7</v>
      </c>
      <c r="BQ35" s="550">
        <v>7</v>
      </c>
      <c r="BR35" s="550">
        <v>7</v>
      </c>
      <c r="BS35" s="550">
        <v>7</v>
      </c>
      <c r="BT35" s="550">
        <v>7</v>
      </c>
      <c r="BU35" s="550">
        <v>7</v>
      </c>
      <c r="BV35" s="550">
        <v>7</v>
      </c>
      <c r="BW35" s="550">
        <v>7</v>
      </c>
      <c r="BX35" s="550">
        <v>7</v>
      </c>
      <c r="BY35" s="550">
        <v>7</v>
      </c>
      <c r="BZ35" s="550">
        <v>7</v>
      </c>
      <c r="CA35" s="550">
        <v>7</v>
      </c>
      <c r="CB35" s="550">
        <v>7</v>
      </c>
      <c r="CC35" s="550">
        <v>7</v>
      </c>
      <c r="CD35" s="550">
        <v>7</v>
      </c>
      <c r="CE35" s="559">
        <v>7</v>
      </c>
      <c r="CF35" s="559">
        <v>7</v>
      </c>
      <c r="CG35" s="559">
        <v>7</v>
      </c>
      <c r="CH35" s="559">
        <v>7</v>
      </c>
      <c r="CI35" s="559">
        <v>7</v>
      </c>
      <c r="CJ35" s="559">
        <v>7</v>
      </c>
      <c r="CK35" s="559">
        <v>7</v>
      </c>
      <c r="CL35" s="559">
        <v>7</v>
      </c>
      <c r="CM35" s="559">
        <v>7</v>
      </c>
      <c r="CN35" s="559">
        <v>7</v>
      </c>
      <c r="CO35" s="559">
        <v>7</v>
      </c>
      <c r="CP35" s="559">
        <v>7</v>
      </c>
      <c r="CQ35" s="559">
        <v>7</v>
      </c>
      <c r="CR35" s="559">
        <v>7</v>
      </c>
      <c r="CS35" s="559">
        <v>7</v>
      </c>
      <c r="CT35" s="559">
        <v>7</v>
      </c>
      <c r="CU35" s="559">
        <v>7</v>
      </c>
      <c r="CV35" s="559">
        <v>7</v>
      </c>
      <c r="CW35" s="559">
        <v>7</v>
      </c>
      <c r="CX35" s="559">
        <v>7</v>
      </c>
      <c r="CY35" s="560">
        <v>7</v>
      </c>
      <c r="CZ35" s="561">
        <v>0</v>
      </c>
      <c r="DA35" s="562">
        <v>0</v>
      </c>
      <c r="DB35" s="562">
        <v>0</v>
      </c>
      <c r="DC35" s="562">
        <v>0</v>
      </c>
      <c r="DD35" s="562">
        <v>0</v>
      </c>
      <c r="DE35" s="562">
        <v>0</v>
      </c>
      <c r="DF35" s="562">
        <v>0</v>
      </c>
      <c r="DG35" s="562">
        <v>0</v>
      </c>
      <c r="DH35" s="562">
        <v>0</v>
      </c>
      <c r="DI35" s="562">
        <v>0</v>
      </c>
      <c r="DJ35" s="562">
        <v>0</v>
      </c>
      <c r="DK35" s="562">
        <v>0</v>
      </c>
      <c r="DL35" s="562">
        <v>0</v>
      </c>
      <c r="DM35" s="562">
        <v>0</v>
      </c>
      <c r="DN35" s="562">
        <v>0</v>
      </c>
      <c r="DO35" s="562">
        <v>0</v>
      </c>
      <c r="DP35" s="562">
        <v>0</v>
      </c>
      <c r="DQ35" s="562">
        <v>0</v>
      </c>
      <c r="DR35" s="562">
        <v>0</v>
      </c>
      <c r="DS35" s="562">
        <v>0</v>
      </c>
      <c r="DT35" s="562">
        <v>0</v>
      </c>
      <c r="DU35" s="562">
        <v>0</v>
      </c>
      <c r="DV35" s="562">
        <v>0</v>
      </c>
      <c r="DW35" s="563">
        <v>0</v>
      </c>
    </row>
    <row r="36" spans="2:127" x14ac:dyDescent="0.2">
      <c r="B36" s="564"/>
      <c r="C36" s="565"/>
      <c r="D36" s="566"/>
      <c r="E36" s="567"/>
      <c r="F36" s="567"/>
      <c r="G36" s="566"/>
      <c r="H36" s="567"/>
      <c r="I36" s="567"/>
      <c r="J36" s="567"/>
      <c r="K36" s="567"/>
      <c r="L36" s="567"/>
      <c r="M36" s="567"/>
      <c r="N36" s="567"/>
      <c r="O36" s="567"/>
      <c r="P36" s="567"/>
      <c r="Q36" s="567"/>
      <c r="R36" s="568"/>
      <c r="S36" s="567"/>
      <c r="T36" s="567"/>
      <c r="U36" s="569" t="s">
        <v>495</v>
      </c>
      <c r="V36" s="557" t="s">
        <v>124</v>
      </c>
      <c r="W36" s="558" t="s">
        <v>496</v>
      </c>
      <c r="X36" s="550">
        <v>2467.5000000000005</v>
      </c>
      <c r="Y36" s="550">
        <v>2820</v>
      </c>
      <c r="Z36" s="550">
        <v>3525</v>
      </c>
      <c r="AA36" s="550">
        <v>14100</v>
      </c>
      <c r="AB36" s="550">
        <v>12337.5</v>
      </c>
      <c r="AC36" s="550">
        <v>0</v>
      </c>
      <c r="AD36" s="550">
        <v>0</v>
      </c>
      <c r="AE36" s="550">
        <v>0</v>
      </c>
      <c r="AF36" s="550">
        <v>0</v>
      </c>
      <c r="AG36" s="550">
        <v>0</v>
      </c>
      <c r="AH36" s="550">
        <v>0</v>
      </c>
      <c r="AI36" s="550">
        <v>0</v>
      </c>
      <c r="AJ36" s="550">
        <v>0</v>
      </c>
      <c r="AK36" s="550">
        <v>0</v>
      </c>
      <c r="AL36" s="550">
        <v>0</v>
      </c>
      <c r="AM36" s="550">
        <v>0</v>
      </c>
      <c r="AN36" s="550">
        <v>0</v>
      </c>
      <c r="AO36" s="550">
        <v>0</v>
      </c>
      <c r="AP36" s="550">
        <v>0</v>
      </c>
      <c r="AQ36" s="550">
        <v>0</v>
      </c>
      <c r="AR36" s="550">
        <v>55.3</v>
      </c>
      <c r="AS36" s="550">
        <v>63.2</v>
      </c>
      <c r="AT36" s="550">
        <v>79</v>
      </c>
      <c r="AU36" s="550">
        <v>316</v>
      </c>
      <c r="AV36" s="550">
        <v>276.5</v>
      </c>
      <c r="AW36" s="550">
        <v>0</v>
      </c>
      <c r="AX36" s="550">
        <v>0</v>
      </c>
      <c r="AY36" s="550">
        <v>0</v>
      </c>
      <c r="AZ36" s="550">
        <v>0</v>
      </c>
      <c r="BA36" s="550">
        <v>0</v>
      </c>
      <c r="BB36" s="550">
        <v>0</v>
      </c>
      <c r="BC36" s="550">
        <v>0</v>
      </c>
      <c r="BD36" s="550">
        <v>0</v>
      </c>
      <c r="BE36" s="550">
        <v>0</v>
      </c>
      <c r="BF36" s="550">
        <v>0</v>
      </c>
      <c r="BG36" s="550">
        <v>0</v>
      </c>
      <c r="BH36" s="550">
        <v>0</v>
      </c>
      <c r="BI36" s="550">
        <v>0</v>
      </c>
      <c r="BJ36" s="550">
        <v>0</v>
      </c>
      <c r="BK36" s="550">
        <v>0</v>
      </c>
      <c r="BL36" s="550">
        <v>55.3</v>
      </c>
      <c r="BM36" s="550">
        <v>63.2</v>
      </c>
      <c r="BN36" s="550">
        <v>79</v>
      </c>
      <c r="BO36" s="550">
        <v>316</v>
      </c>
      <c r="BP36" s="550">
        <v>276.5</v>
      </c>
      <c r="BQ36" s="550">
        <v>0</v>
      </c>
      <c r="BR36" s="550">
        <v>0</v>
      </c>
      <c r="BS36" s="550">
        <v>0</v>
      </c>
      <c r="BT36" s="550">
        <v>0</v>
      </c>
      <c r="BU36" s="550">
        <v>0</v>
      </c>
      <c r="BV36" s="550">
        <v>0</v>
      </c>
      <c r="BW36" s="550">
        <v>0</v>
      </c>
      <c r="BX36" s="550">
        <v>0</v>
      </c>
      <c r="BY36" s="550">
        <v>0</v>
      </c>
      <c r="BZ36" s="550">
        <v>0</v>
      </c>
      <c r="CA36" s="550">
        <v>0</v>
      </c>
      <c r="CB36" s="550">
        <v>0</v>
      </c>
      <c r="CC36" s="550">
        <v>0</v>
      </c>
      <c r="CD36" s="550">
        <v>0</v>
      </c>
      <c r="CE36" s="559">
        <v>0</v>
      </c>
      <c r="CF36" s="559">
        <v>144.9</v>
      </c>
      <c r="CG36" s="559">
        <v>165.6</v>
      </c>
      <c r="CH36" s="559">
        <v>207</v>
      </c>
      <c r="CI36" s="559">
        <v>828</v>
      </c>
      <c r="CJ36" s="559">
        <v>724.5</v>
      </c>
      <c r="CK36" s="559">
        <v>0</v>
      </c>
      <c r="CL36" s="559">
        <v>0</v>
      </c>
      <c r="CM36" s="559">
        <v>0</v>
      </c>
      <c r="CN36" s="559">
        <v>0</v>
      </c>
      <c r="CO36" s="559">
        <v>0</v>
      </c>
      <c r="CP36" s="559">
        <v>0</v>
      </c>
      <c r="CQ36" s="559">
        <v>0</v>
      </c>
      <c r="CR36" s="559">
        <v>0</v>
      </c>
      <c r="CS36" s="559">
        <v>0</v>
      </c>
      <c r="CT36" s="559">
        <v>0</v>
      </c>
      <c r="CU36" s="559">
        <v>0</v>
      </c>
      <c r="CV36" s="559">
        <v>0</v>
      </c>
      <c r="CW36" s="559">
        <v>0</v>
      </c>
      <c r="CX36" s="559">
        <v>0</v>
      </c>
      <c r="CY36" s="560">
        <v>0</v>
      </c>
      <c r="CZ36" s="561">
        <v>0</v>
      </c>
      <c r="DA36" s="562">
        <v>0</v>
      </c>
      <c r="DB36" s="562">
        <v>0</v>
      </c>
      <c r="DC36" s="562">
        <v>0</v>
      </c>
      <c r="DD36" s="562">
        <v>0</v>
      </c>
      <c r="DE36" s="562">
        <v>0</v>
      </c>
      <c r="DF36" s="562">
        <v>0</v>
      </c>
      <c r="DG36" s="562">
        <v>0</v>
      </c>
      <c r="DH36" s="562">
        <v>0</v>
      </c>
      <c r="DI36" s="562">
        <v>0</v>
      </c>
      <c r="DJ36" s="562">
        <v>0</v>
      </c>
      <c r="DK36" s="562">
        <v>0</v>
      </c>
      <c r="DL36" s="562">
        <v>0</v>
      </c>
      <c r="DM36" s="562">
        <v>0</v>
      </c>
      <c r="DN36" s="562">
        <v>0</v>
      </c>
      <c r="DO36" s="562">
        <v>0</v>
      </c>
      <c r="DP36" s="562">
        <v>0</v>
      </c>
      <c r="DQ36" s="562">
        <v>0</v>
      </c>
      <c r="DR36" s="562">
        <v>0</v>
      </c>
      <c r="DS36" s="562">
        <v>0</v>
      </c>
      <c r="DT36" s="562">
        <v>0</v>
      </c>
      <c r="DU36" s="562">
        <v>0</v>
      </c>
      <c r="DV36" s="562">
        <v>0</v>
      </c>
      <c r="DW36" s="563">
        <v>0</v>
      </c>
    </row>
    <row r="37" spans="2:127" x14ac:dyDescent="0.2">
      <c r="B37" s="570"/>
      <c r="C37" s="571"/>
      <c r="D37" s="572"/>
      <c r="E37" s="572"/>
      <c r="F37" s="572"/>
      <c r="G37" s="572"/>
      <c r="H37" s="572"/>
      <c r="I37" s="573"/>
      <c r="J37" s="573"/>
      <c r="K37" s="573"/>
      <c r="L37" s="573"/>
      <c r="M37" s="573"/>
      <c r="N37" s="573"/>
      <c r="O37" s="573"/>
      <c r="P37" s="573"/>
      <c r="Q37" s="573"/>
      <c r="R37" s="574"/>
      <c r="S37" s="573"/>
      <c r="T37" s="573"/>
      <c r="U37" s="569" t="s">
        <v>497</v>
      </c>
      <c r="V37" s="557" t="s">
        <v>124</v>
      </c>
      <c r="W37" s="558" t="s">
        <v>496</v>
      </c>
      <c r="X37" s="550">
        <v>0</v>
      </c>
      <c r="Y37" s="550">
        <v>0</v>
      </c>
      <c r="Z37" s="550">
        <v>0</v>
      </c>
      <c r="AA37" s="550">
        <v>0</v>
      </c>
      <c r="AB37" s="550">
        <v>0</v>
      </c>
      <c r="AC37" s="550">
        <v>0</v>
      </c>
      <c r="AD37" s="550">
        <v>0</v>
      </c>
      <c r="AE37" s="550">
        <v>0</v>
      </c>
      <c r="AF37" s="550">
        <v>0</v>
      </c>
      <c r="AG37" s="550">
        <v>0</v>
      </c>
      <c r="AH37" s="550">
        <v>0</v>
      </c>
      <c r="AI37" s="550">
        <v>0</v>
      </c>
      <c r="AJ37" s="550">
        <v>0</v>
      </c>
      <c r="AK37" s="550">
        <v>0</v>
      </c>
      <c r="AL37" s="550">
        <v>0</v>
      </c>
      <c r="AM37" s="550">
        <v>0</v>
      </c>
      <c r="AN37" s="550">
        <v>0</v>
      </c>
      <c r="AO37" s="550">
        <v>0</v>
      </c>
      <c r="AP37" s="550">
        <v>0</v>
      </c>
      <c r="AQ37" s="550">
        <v>0</v>
      </c>
      <c r="AR37" s="550">
        <v>0</v>
      </c>
      <c r="AS37" s="550">
        <v>0</v>
      </c>
      <c r="AT37" s="550">
        <v>0</v>
      </c>
      <c r="AU37" s="550">
        <v>0</v>
      </c>
      <c r="AV37" s="550">
        <v>0</v>
      </c>
      <c r="AW37" s="550">
        <v>0</v>
      </c>
      <c r="AX37" s="550">
        <v>0</v>
      </c>
      <c r="AY37" s="550">
        <v>0</v>
      </c>
      <c r="AZ37" s="550">
        <v>0</v>
      </c>
      <c r="BA37" s="550">
        <v>0</v>
      </c>
      <c r="BB37" s="550">
        <v>0</v>
      </c>
      <c r="BC37" s="550">
        <v>0</v>
      </c>
      <c r="BD37" s="550">
        <v>0</v>
      </c>
      <c r="BE37" s="550">
        <v>0</v>
      </c>
      <c r="BF37" s="550">
        <v>0</v>
      </c>
      <c r="BG37" s="550">
        <v>0</v>
      </c>
      <c r="BH37" s="550">
        <v>0</v>
      </c>
      <c r="BI37" s="550">
        <v>0</v>
      </c>
      <c r="BJ37" s="550">
        <v>0</v>
      </c>
      <c r="BK37" s="550">
        <v>0</v>
      </c>
      <c r="BL37" s="550">
        <v>0</v>
      </c>
      <c r="BM37" s="550">
        <v>0</v>
      </c>
      <c r="BN37" s="550">
        <v>0</v>
      </c>
      <c r="BO37" s="550">
        <v>0</v>
      </c>
      <c r="BP37" s="550">
        <v>0</v>
      </c>
      <c r="BQ37" s="550">
        <v>0</v>
      </c>
      <c r="BR37" s="550">
        <v>0</v>
      </c>
      <c r="BS37" s="550">
        <v>0</v>
      </c>
      <c r="BT37" s="550">
        <v>0</v>
      </c>
      <c r="BU37" s="550">
        <v>0</v>
      </c>
      <c r="BV37" s="550">
        <v>0</v>
      </c>
      <c r="BW37" s="550">
        <v>0</v>
      </c>
      <c r="BX37" s="550">
        <v>0</v>
      </c>
      <c r="BY37" s="550">
        <v>0</v>
      </c>
      <c r="BZ37" s="550">
        <v>0</v>
      </c>
      <c r="CA37" s="550">
        <v>0</v>
      </c>
      <c r="CB37" s="550">
        <v>0</v>
      </c>
      <c r="CC37" s="550">
        <v>0</v>
      </c>
      <c r="CD37" s="550">
        <v>0</v>
      </c>
      <c r="CE37" s="559">
        <v>0</v>
      </c>
      <c r="CF37" s="559">
        <v>0</v>
      </c>
      <c r="CG37" s="559">
        <v>0</v>
      </c>
      <c r="CH37" s="559">
        <v>0</v>
      </c>
      <c r="CI37" s="559">
        <v>0</v>
      </c>
      <c r="CJ37" s="559">
        <v>0</v>
      </c>
      <c r="CK37" s="559">
        <v>0</v>
      </c>
      <c r="CL37" s="559">
        <v>0</v>
      </c>
      <c r="CM37" s="559">
        <v>0</v>
      </c>
      <c r="CN37" s="559">
        <v>0</v>
      </c>
      <c r="CO37" s="559">
        <v>0</v>
      </c>
      <c r="CP37" s="559">
        <v>0</v>
      </c>
      <c r="CQ37" s="559">
        <v>0</v>
      </c>
      <c r="CR37" s="559">
        <v>0</v>
      </c>
      <c r="CS37" s="559">
        <v>0</v>
      </c>
      <c r="CT37" s="559">
        <v>0</v>
      </c>
      <c r="CU37" s="559">
        <v>0</v>
      </c>
      <c r="CV37" s="559">
        <v>0</v>
      </c>
      <c r="CW37" s="559">
        <v>0</v>
      </c>
      <c r="CX37" s="559">
        <v>0</v>
      </c>
      <c r="CY37" s="560">
        <v>0</v>
      </c>
      <c r="CZ37" s="561">
        <v>0</v>
      </c>
      <c r="DA37" s="562">
        <v>0</v>
      </c>
      <c r="DB37" s="562">
        <v>0</v>
      </c>
      <c r="DC37" s="562">
        <v>0</v>
      </c>
      <c r="DD37" s="562">
        <v>0</v>
      </c>
      <c r="DE37" s="562">
        <v>0</v>
      </c>
      <c r="DF37" s="562">
        <v>0</v>
      </c>
      <c r="DG37" s="562">
        <v>0</v>
      </c>
      <c r="DH37" s="562">
        <v>0</v>
      </c>
      <c r="DI37" s="562">
        <v>0</v>
      </c>
      <c r="DJ37" s="562">
        <v>0</v>
      </c>
      <c r="DK37" s="562">
        <v>0</v>
      </c>
      <c r="DL37" s="562">
        <v>0</v>
      </c>
      <c r="DM37" s="562">
        <v>0</v>
      </c>
      <c r="DN37" s="562">
        <v>0</v>
      </c>
      <c r="DO37" s="562">
        <v>0</v>
      </c>
      <c r="DP37" s="562">
        <v>0</v>
      </c>
      <c r="DQ37" s="562">
        <v>0</v>
      </c>
      <c r="DR37" s="562">
        <v>0</v>
      </c>
      <c r="DS37" s="562">
        <v>0</v>
      </c>
      <c r="DT37" s="562">
        <v>0</v>
      </c>
      <c r="DU37" s="562">
        <v>0</v>
      </c>
      <c r="DV37" s="562">
        <v>0</v>
      </c>
      <c r="DW37" s="563">
        <v>0</v>
      </c>
    </row>
    <row r="38" spans="2:127" x14ac:dyDescent="0.2">
      <c r="B38" s="570"/>
      <c r="C38" s="571"/>
      <c r="D38" s="572"/>
      <c r="E38" s="572"/>
      <c r="F38" s="572"/>
      <c r="G38" s="572"/>
      <c r="H38" s="572"/>
      <c r="I38" s="573"/>
      <c r="J38" s="573"/>
      <c r="K38" s="573"/>
      <c r="L38" s="573"/>
      <c r="M38" s="573"/>
      <c r="N38" s="573"/>
      <c r="O38" s="573"/>
      <c r="P38" s="573"/>
      <c r="Q38" s="573"/>
      <c r="R38" s="574"/>
      <c r="S38" s="573"/>
      <c r="T38" s="573"/>
      <c r="U38" s="569" t="s">
        <v>799</v>
      </c>
      <c r="V38" s="557" t="s">
        <v>124</v>
      </c>
      <c r="W38" s="558" t="s">
        <v>496</v>
      </c>
      <c r="X38" s="550">
        <v>0</v>
      </c>
      <c r="Y38" s="550">
        <v>0</v>
      </c>
      <c r="Z38" s="550">
        <v>0</v>
      </c>
      <c r="AA38" s="550">
        <v>0</v>
      </c>
      <c r="AB38" s="550">
        <v>0</v>
      </c>
      <c r="AC38" s="550">
        <v>0</v>
      </c>
      <c r="AD38" s="550">
        <v>0</v>
      </c>
      <c r="AE38" s="550">
        <v>0</v>
      </c>
      <c r="AF38" s="550">
        <v>0</v>
      </c>
      <c r="AG38" s="550">
        <v>0</v>
      </c>
      <c r="AH38" s="550">
        <v>0</v>
      </c>
      <c r="AI38" s="550">
        <v>0</v>
      </c>
      <c r="AJ38" s="550">
        <v>0</v>
      </c>
      <c r="AK38" s="550">
        <v>0</v>
      </c>
      <c r="AL38" s="550">
        <v>0</v>
      </c>
      <c r="AM38" s="550">
        <v>0</v>
      </c>
      <c r="AN38" s="550">
        <v>0</v>
      </c>
      <c r="AO38" s="550">
        <v>0</v>
      </c>
      <c r="AP38" s="550">
        <v>0</v>
      </c>
      <c r="AQ38" s="550">
        <v>0</v>
      </c>
      <c r="AR38" s="550">
        <v>0</v>
      </c>
      <c r="AS38" s="550">
        <v>0</v>
      </c>
      <c r="AT38" s="550">
        <v>0</v>
      </c>
      <c r="AU38" s="550">
        <v>0</v>
      </c>
      <c r="AV38" s="550">
        <v>0</v>
      </c>
      <c r="AW38" s="550">
        <v>0</v>
      </c>
      <c r="AX38" s="550">
        <v>0</v>
      </c>
      <c r="AY38" s="550">
        <v>0</v>
      </c>
      <c r="AZ38" s="550">
        <v>0</v>
      </c>
      <c r="BA38" s="550">
        <v>0</v>
      </c>
      <c r="BB38" s="550">
        <v>0</v>
      </c>
      <c r="BC38" s="550">
        <v>0</v>
      </c>
      <c r="BD38" s="550">
        <v>0</v>
      </c>
      <c r="BE38" s="550">
        <v>0</v>
      </c>
      <c r="BF38" s="550">
        <v>0</v>
      </c>
      <c r="BG38" s="550">
        <v>0</v>
      </c>
      <c r="BH38" s="550">
        <v>0</v>
      </c>
      <c r="BI38" s="550">
        <v>0</v>
      </c>
      <c r="BJ38" s="550">
        <v>0</v>
      </c>
      <c r="BK38" s="550">
        <v>0</v>
      </c>
      <c r="BL38" s="550">
        <v>0</v>
      </c>
      <c r="BM38" s="550">
        <v>0</v>
      </c>
      <c r="BN38" s="550">
        <v>0</v>
      </c>
      <c r="BO38" s="550">
        <v>0</v>
      </c>
      <c r="BP38" s="550">
        <v>0</v>
      </c>
      <c r="BQ38" s="550">
        <v>0</v>
      </c>
      <c r="BR38" s="550">
        <v>0</v>
      </c>
      <c r="BS38" s="550">
        <v>0</v>
      </c>
      <c r="BT38" s="550">
        <v>0</v>
      </c>
      <c r="BU38" s="550">
        <v>0</v>
      </c>
      <c r="BV38" s="550">
        <v>0</v>
      </c>
      <c r="BW38" s="550">
        <v>0</v>
      </c>
      <c r="BX38" s="550">
        <v>0</v>
      </c>
      <c r="BY38" s="550">
        <v>0</v>
      </c>
      <c r="BZ38" s="550">
        <v>0</v>
      </c>
      <c r="CA38" s="550">
        <v>0</v>
      </c>
      <c r="CB38" s="550">
        <v>0</v>
      </c>
      <c r="CC38" s="550">
        <v>0</v>
      </c>
      <c r="CD38" s="550">
        <v>0</v>
      </c>
      <c r="CE38" s="550">
        <v>0</v>
      </c>
      <c r="CF38" s="550">
        <v>0</v>
      </c>
      <c r="CG38" s="550">
        <v>0</v>
      </c>
      <c r="CH38" s="550">
        <v>0</v>
      </c>
      <c r="CI38" s="550">
        <v>0</v>
      </c>
      <c r="CJ38" s="550">
        <v>0</v>
      </c>
      <c r="CK38" s="550">
        <v>0</v>
      </c>
      <c r="CL38" s="550">
        <v>0</v>
      </c>
      <c r="CM38" s="550">
        <v>0</v>
      </c>
      <c r="CN38" s="550">
        <v>0</v>
      </c>
      <c r="CO38" s="550">
        <v>0</v>
      </c>
      <c r="CP38" s="550">
        <v>0</v>
      </c>
      <c r="CQ38" s="550">
        <v>0</v>
      </c>
      <c r="CR38" s="550">
        <v>0</v>
      </c>
      <c r="CS38" s="550">
        <v>0</v>
      </c>
      <c r="CT38" s="550">
        <v>0</v>
      </c>
      <c r="CU38" s="550">
        <v>0</v>
      </c>
      <c r="CV38" s="550">
        <v>0</v>
      </c>
      <c r="CW38" s="550">
        <v>0</v>
      </c>
      <c r="CX38" s="550">
        <v>0</v>
      </c>
      <c r="CY38" s="550">
        <v>0</v>
      </c>
      <c r="CZ38" s="561">
        <v>0</v>
      </c>
      <c r="DA38" s="562">
        <v>0</v>
      </c>
      <c r="DB38" s="562">
        <v>0</v>
      </c>
      <c r="DC38" s="562">
        <v>0</v>
      </c>
      <c r="DD38" s="562">
        <v>0</v>
      </c>
      <c r="DE38" s="562">
        <v>0</v>
      </c>
      <c r="DF38" s="562">
        <v>0</v>
      </c>
      <c r="DG38" s="562">
        <v>0</v>
      </c>
      <c r="DH38" s="562">
        <v>0</v>
      </c>
      <c r="DI38" s="562">
        <v>0</v>
      </c>
      <c r="DJ38" s="562">
        <v>0</v>
      </c>
      <c r="DK38" s="562">
        <v>0</v>
      </c>
      <c r="DL38" s="562">
        <v>0</v>
      </c>
      <c r="DM38" s="562">
        <v>0</v>
      </c>
      <c r="DN38" s="562">
        <v>0</v>
      </c>
      <c r="DO38" s="562">
        <v>0</v>
      </c>
      <c r="DP38" s="562">
        <v>0</v>
      </c>
      <c r="DQ38" s="562">
        <v>0</v>
      </c>
      <c r="DR38" s="562">
        <v>0</v>
      </c>
      <c r="DS38" s="562">
        <v>0</v>
      </c>
      <c r="DT38" s="562">
        <v>0</v>
      </c>
      <c r="DU38" s="562">
        <v>0</v>
      </c>
      <c r="DV38" s="562">
        <v>0</v>
      </c>
      <c r="DW38" s="563">
        <v>0</v>
      </c>
    </row>
    <row r="39" spans="2:127" x14ac:dyDescent="0.2">
      <c r="B39" s="576"/>
      <c r="C39" s="577"/>
      <c r="D39" s="578"/>
      <c r="E39" s="578"/>
      <c r="F39" s="578"/>
      <c r="G39" s="578"/>
      <c r="H39" s="578"/>
      <c r="I39" s="579"/>
      <c r="J39" s="579"/>
      <c r="K39" s="579"/>
      <c r="L39" s="579"/>
      <c r="M39" s="579"/>
      <c r="N39" s="579"/>
      <c r="O39" s="579"/>
      <c r="P39" s="579"/>
      <c r="Q39" s="579"/>
      <c r="R39" s="580"/>
      <c r="S39" s="579"/>
      <c r="T39" s="579"/>
      <c r="U39" s="569" t="s">
        <v>498</v>
      </c>
      <c r="V39" s="557" t="s">
        <v>124</v>
      </c>
      <c r="W39" s="581" t="s">
        <v>496</v>
      </c>
      <c r="X39" s="550">
        <v>0</v>
      </c>
      <c r="Y39" s="550">
        <v>0</v>
      </c>
      <c r="Z39" s="550">
        <v>0</v>
      </c>
      <c r="AA39" s="550">
        <v>0</v>
      </c>
      <c r="AB39" s="550">
        <v>0</v>
      </c>
      <c r="AC39" s="550">
        <v>7</v>
      </c>
      <c r="AD39" s="550">
        <v>7</v>
      </c>
      <c r="AE39" s="550">
        <v>7</v>
      </c>
      <c r="AF39" s="550">
        <v>7</v>
      </c>
      <c r="AG39" s="550">
        <v>7</v>
      </c>
      <c r="AH39" s="550">
        <v>7</v>
      </c>
      <c r="AI39" s="550">
        <v>7</v>
      </c>
      <c r="AJ39" s="550">
        <v>7</v>
      </c>
      <c r="AK39" s="550">
        <v>7</v>
      </c>
      <c r="AL39" s="550">
        <v>7</v>
      </c>
      <c r="AM39" s="550">
        <v>7</v>
      </c>
      <c r="AN39" s="550">
        <v>7</v>
      </c>
      <c r="AO39" s="550">
        <v>7</v>
      </c>
      <c r="AP39" s="550">
        <v>7</v>
      </c>
      <c r="AQ39" s="550">
        <v>7</v>
      </c>
      <c r="AR39" s="550">
        <v>7</v>
      </c>
      <c r="AS39" s="550">
        <v>7</v>
      </c>
      <c r="AT39" s="550">
        <v>7</v>
      </c>
      <c r="AU39" s="550">
        <v>7</v>
      </c>
      <c r="AV39" s="550">
        <v>7</v>
      </c>
      <c r="AW39" s="550">
        <v>7</v>
      </c>
      <c r="AX39" s="550">
        <v>7</v>
      </c>
      <c r="AY39" s="550">
        <v>7</v>
      </c>
      <c r="AZ39" s="550">
        <v>7</v>
      </c>
      <c r="BA39" s="550">
        <v>7</v>
      </c>
      <c r="BB39" s="550">
        <v>7</v>
      </c>
      <c r="BC39" s="550">
        <v>7</v>
      </c>
      <c r="BD39" s="550">
        <v>7</v>
      </c>
      <c r="BE39" s="550">
        <v>7</v>
      </c>
      <c r="BF39" s="550">
        <v>7</v>
      </c>
      <c r="BG39" s="550">
        <v>7</v>
      </c>
      <c r="BH39" s="550">
        <v>7</v>
      </c>
      <c r="BI39" s="550">
        <v>7</v>
      </c>
      <c r="BJ39" s="550">
        <v>7</v>
      </c>
      <c r="BK39" s="550">
        <v>7</v>
      </c>
      <c r="BL39" s="550">
        <v>7</v>
      </c>
      <c r="BM39" s="550">
        <v>7</v>
      </c>
      <c r="BN39" s="550">
        <v>7</v>
      </c>
      <c r="BO39" s="550">
        <v>7</v>
      </c>
      <c r="BP39" s="550">
        <v>7</v>
      </c>
      <c r="BQ39" s="550">
        <v>7</v>
      </c>
      <c r="BR39" s="550">
        <v>7</v>
      </c>
      <c r="BS39" s="550">
        <v>7</v>
      </c>
      <c r="BT39" s="550">
        <v>7</v>
      </c>
      <c r="BU39" s="550">
        <v>7</v>
      </c>
      <c r="BV39" s="550">
        <v>7</v>
      </c>
      <c r="BW39" s="550">
        <v>7</v>
      </c>
      <c r="BX39" s="550">
        <v>7</v>
      </c>
      <c r="BY39" s="550">
        <v>7</v>
      </c>
      <c r="BZ39" s="550">
        <v>7</v>
      </c>
      <c r="CA39" s="550">
        <v>7</v>
      </c>
      <c r="CB39" s="550">
        <v>7</v>
      </c>
      <c r="CC39" s="550">
        <v>7</v>
      </c>
      <c r="CD39" s="550">
        <v>7</v>
      </c>
      <c r="CE39" s="559">
        <v>7</v>
      </c>
      <c r="CF39" s="559">
        <v>7</v>
      </c>
      <c r="CG39" s="559">
        <v>7</v>
      </c>
      <c r="CH39" s="559">
        <v>7</v>
      </c>
      <c r="CI39" s="559">
        <v>7</v>
      </c>
      <c r="CJ39" s="559">
        <v>7</v>
      </c>
      <c r="CK39" s="559">
        <v>7</v>
      </c>
      <c r="CL39" s="559">
        <v>7</v>
      </c>
      <c r="CM39" s="559">
        <v>7</v>
      </c>
      <c r="CN39" s="559">
        <v>7</v>
      </c>
      <c r="CO39" s="559">
        <v>7</v>
      </c>
      <c r="CP39" s="559">
        <v>7</v>
      </c>
      <c r="CQ39" s="559">
        <v>7</v>
      </c>
      <c r="CR39" s="559">
        <v>7</v>
      </c>
      <c r="CS39" s="559">
        <v>7</v>
      </c>
      <c r="CT39" s="559">
        <v>7</v>
      </c>
      <c r="CU39" s="559">
        <v>7</v>
      </c>
      <c r="CV39" s="559">
        <v>7</v>
      </c>
      <c r="CW39" s="559">
        <v>7</v>
      </c>
      <c r="CX39" s="559">
        <v>7</v>
      </c>
      <c r="CY39" s="560">
        <v>7</v>
      </c>
      <c r="CZ39" s="561">
        <v>0</v>
      </c>
      <c r="DA39" s="562">
        <v>0</v>
      </c>
      <c r="DB39" s="562">
        <v>0</v>
      </c>
      <c r="DC39" s="562">
        <v>0</v>
      </c>
      <c r="DD39" s="562">
        <v>0</v>
      </c>
      <c r="DE39" s="562">
        <v>0</v>
      </c>
      <c r="DF39" s="562">
        <v>0</v>
      </c>
      <c r="DG39" s="562">
        <v>0</v>
      </c>
      <c r="DH39" s="562">
        <v>0</v>
      </c>
      <c r="DI39" s="562">
        <v>0</v>
      </c>
      <c r="DJ39" s="562">
        <v>0</v>
      </c>
      <c r="DK39" s="562">
        <v>0</v>
      </c>
      <c r="DL39" s="562">
        <v>0</v>
      </c>
      <c r="DM39" s="562">
        <v>0</v>
      </c>
      <c r="DN39" s="562">
        <v>0</v>
      </c>
      <c r="DO39" s="562">
        <v>0</v>
      </c>
      <c r="DP39" s="562">
        <v>0</v>
      </c>
      <c r="DQ39" s="562">
        <v>0</v>
      </c>
      <c r="DR39" s="562">
        <v>0</v>
      </c>
      <c r="DS39" s="562">
        <v>0</v>
      </c>
      <c r="DT39" s="562">
        <v>0</v>
      </c>
      <c r="DU39" s="562">
        <v>0</v>
      </c>
      <c r="DV39" s="562">
        <v>0</v>
      </c>
      <c r="DW39" s="563">
        <v>0</v>
      </c>
    </row>
    <row r="40" spans="2:127" x14ac:dyDescent="0.2">
      <c r="B40" s="582"/>
      <c r="C40" s="583"/>
      <c r="D40" s="584"/>
      <c r="E40" s="584"/>
      <c r="F40" s="584"/>
      <c r="G40" s="584"/>
      <c r="H40" s="584"/>
      <c r="I40" s="585"/>
      <c r="J40" s="585"/>
      <c r="K40" s="585"/>
      <c r="L40" s="585"/>
      <c r="M40" s="585"/>
      <c r="N40" s="585"/>
      <c r="O40" s="585"/>
      <c r="P40" s="585"/>
      <c r="Q40" s="585"/>
      <c r="R40" s="586"/>
      <c r="S40" s="585"/>
      <c r="T40" s="585"/>
      <c r="U40" s="569" t="s">
        <v>499</v>
      </c>
      <c r="V40" s="557" t="s">
        <v>124</v>
      </c>
      <c r="W40" s="581" t="s">
        <v>496</v>
      </c>
      <c r="X40" s="550">
        <v>0</v>
      </c>
      <c r="Y40" s="550">
        <v>0</v>
      </c>
      <c r="Z40" s="550">
        <v>0</v>
      </c>
      <c r="AA40" s="550">
        <v>0</v>
      </c>
      <c r="AB40" s="550">
        <v>0</v>
      </c>
      <c r="AC40" s="550">
        <v>83</v>
      </c>
      <c r="AD40" s="550">
        <v>83</v>
      </c>
      <c r="AE40" s="550">
        <v>83</v>
      </c>
      <c r="AF40" s="550">
        <v>83</v>
      </c>
      <c r="AG40" s="550">
        <v>83</v>
      </c>
      <c r="AH40" s="550">
        <v>83</v>
      </c>
      <c r="AI40" s="550">
        <v>83</v>
      </c>
      <c r="AJ40" s="550">
        <v>83</v>
      </c>
      <c r="AK40" s="550">
        <v>83</v>
      </c>
      <c r="AL40" s="550">
        <v>83</v>
      </c>
      <c r="AM40" s="550">
        <v>83</v>
      </c>
      <c r="AN40" s="550">
        <v>83</v>
      </c>
      <c r="AO40" s="550">
        <v>83</v>
      </c>
      <c r="AP40" s="550">
        <v>83</v>
      </c>
      <c r="AQ40" s="550">
        <v>83</v>
      </c>
      <c r="AR40" s="550">
        <v>83</v>
      </c>
      <c r="AS40" s="550">
        <v>83</v>
      </c>
      <c r="AT40" s="550">
        <v>83</v>
      </c>
      <c r="AU40" s="550">
        <v>83</v>
      </c>
      <c r="AV40" s="550">
        <v>83</v>
      </c>
      <c r="AW40" s="550">
        <v>83</v>
      </c>
      <c r="AX40" s="550">
        <v>83</v>
      </c>
      <c r="AY40" s="550">
        <v>83</v>
      </c>
      <c r="AZ40" s="550">
        <v>83</v>
      </c>
      <c r="BA40" s="550">
        <v>83</v>
      </c>
      <c r="BB40" s="550">
        <v>83</v>
      </c>
      <c r="BC40" s="550">
        <v>83</v>
      </c>
      <c r="BD40" s="550">
        <v>83</v>
      </c>
      <c r="BE40" s="550">
        <v>83</v>
      </c>
      <c r="BF40" s="550">
        <v>83</v>
      </c>
      <c r="BG40" s="550">
        <v>83</v>
      </c>
      <c r="BH40" s="550">
        <v>83</v>
      </c>
      <c r="BI40" s="550">
        <v>83</v>
      </c>
      <c r="BJ40" s="550">
        <v>83</v>
      </c>
      <c r="BK40" s="550">
        <v>83</v>
      </c>
      <c r="BL40" s="550">
        <v>83</v>
      </c>
      <c r="BM40" s="550">
        <v>83</v>
      </c>
      <c r="BN40" s="550">
        <v>83</v>
      </c>
      <c r="BO40" s="550">
        <v>83</v>
      </c>
      <c r="BP40" s="550">
        <v>83</v>
      </c>
      <c r="BQ40" s="550">
        <v>83</v>
      </c>
      <c r="BR40" s="550">
        <v>83</v>
      </c>
      <c r="BS40" s="550">
        <v>83</v>
      </c>
      <c r="BT40" s="550">
        <v>83</v>
      </c>
      <c r="BU40" s="550">
        <v>83</v>
      </c>
      <c r="BV40" s="550">
        <v>83</v>
      </c>
      <c r="BW40" s="550">
        <v>83</v>
      </c>
      <c r="BX40" s="550">
        <v>83</v>
      </c>
      <c r="BY40" s="550">
        <v>83</v>
      </c>
      <c r="BZ40" s="550">
        <v>83</v>
      </c>
      <c r="CA40" s="550">
        <v>83</v>
      </c>
      <c r="CB40" s="550">
        <v>83</v>
      </c>
      <c r="CC40" s="550">
        <v>83</v>
      </c>
      <c r="CD40" s="550">
        <v>83</v>
      </c>
      <c r="CE40" s="559">
        <v>83</v>
      </c>
      <c r="CF40" s="559">
        <v>83</v>
      </c>
      <c r="CG40" s="559">
        <v>83</v>
      </c>
      <c r="CH40" s="559">
        <v>83</v>
      </c>
      <c r="CI40" s="559">
        <v>83</v>
      </c>
      <c r="CJ40" s="559">
        <v>83</v>
      </c>
      <c r="CK40" s="559">
        <v>83</v>
      </c>
      <c r="CL40" s="559">
        <v>83</v>
      </c>
      <c r="CM40" s="559">
        <v>83</v>
      </c>
      <c r="CN40" s="559">
        <v>83</v>
      </c>
      <c r="CO40" s="559">
        <v>83</v>
      </c>
      <c r="CP40" s="559">
        <v>83</v>
      </c>
      <c r="CQ40" s="559">
        <v>83</v>
      </c>
      <c r="CR40" s="559">
        <v>83</v>
      </c>
      <c r="CS40" s="559">
        <v>83</v>
      </c>
      <c r="CT40" s="559">
        <v>83</v>
      </c>
      <c r="CU40" s="559">
        <v>83</v>
      </c>
      <c r="CV40" s="559">
        <v>83</v>
      </c>
      <c r="CW40" s="559">
        <v>83</v>
      </c>
      <c r="CX40" s="559">
        <v>83</v>
      </c>
      <c r="CY40" s="560">
        <v>83</v>
      </c>
      <c r="CZ40" s="561">
        <v>0</v>
      </c>
      <c r="DA40" s="562">
        <v>0</v>
      </c>
      <c r="DB40" s="562">
        <v>0</v>
      </c>
      <c r="DC40" s="562">
        <v>0</v>
      </c>
      <c r="DD40" s="562">
        <v>0</v>
      </c>
      <c r="DE40" s="562">
        <v>0</v>
      </c>
      <c r="DF40" s="562">
        <v>0</v>
      </c>
      <c r="DG40" s="562">
        <v>0</v>
      </c>
      <c r="DH40" s="562">
        <v>0</v>
      </c>
      <c r="DI40" s="562">
        <v>0</v>
      </c>
      <c r="DJ40" s="562">
        <v>0</v>
      </c>
      <c r="DK40" s="562">
        <v>0</v>
      </c>
      <c r="DL40" s="562">
        <v>0</v>
      </c>
      <c r="DM40" s="562">
        <v>0</v>
      </c>
      <c r="DN40" s="562">
        <v>0</v>
      </c>
      <c r="DO40" s="562">
        <v>0</v>
      </c>
      <c r="DP40" s="562">
        <v>0</v>
      </c>
      <c r="DQ40" s="562">
        <v>0</v>
      </c>
      <c r="DR40" s="562">
        <v>0</v>
      </c>
      <c r="DS40" s="562">
        <v>0</v>
      </c>
      <c r="DT40" s="562">
        <v>0</v>
      </c>
      <c r="DU40" s="562">
        <v>0</v>
      </c>
      <c r="DV40" s="562">
        <v>0</v>
      </c>
      <c r="DW40" s="563">
        <v>0</v>
      </c>
    </row>
    <row r="41" spans="2:127" x14ac:dyDescent="0.2">
      <c r="B41" s="582"/>
      <c r="C41" s="583"/>
      <c r="D41" s="584"/>
      <c r="E41" s="584"/>
      <c r="F41" s="584"/>
      <c r="G41" s="584"/>
      <c r="H41" s="584"/>
      <c r="I41" s="585"/>
      <c r="J41" s="585"/>
      <c r="K41" s="585"/>
      <c r="L41" s="585"/>
      <c r="M41" s="585"/>
      <c r="N41" s="585"/>
      <c r="O41" s="585"/>
      <c r="P41" s="585"/>
      <c r="Q41" s="585"/>
      <c r="R41" s="586"/>
      <c r="S41" s="585"/>
      <c r="T41" s="585"/>
      <c r="U41" s="587" t="s">
        <v>500</v>
      </c>
      <c r="V41" s="588" t="s">
        <v>124</v>
      </c>
      <c r="W41" s="581" t="s">
        <v>496</v>
      </c>
      <c r="X41" s="550">
        <v>0</v>
      </c>
      <c r="Y41" s="550">
        <v>0</v>
      </c>
      <c r="Z41" s="550">
        <v>0</v>
      </c>
      <c r="AA41" s="550">
        <v>0</v>
      </c>
      <c r="AB41" s="550">
        <v>0</v>
      </c>
      <c r="AC41" s="550">
        <v>0</v>
      </c>
      <c r="AD41" s="550">
        <v>0</v>
      </c>
      <c r="AE41" s="550">
        <v>0</v>
      </c>
      <c r="AF41" s="550">
        <v>0</v>
      </c>
      <c r="AG41" s="550">
        <v>0</v>
      </c>
      <c r="AH41" s="550">
        <v>0</v>
      </c>
      <c r="AI41" s="550">
        <v>0</v>
      </c>
      <c r="AJ41" s="550">
        <v>0</v>
      </c>
      <c r="AK41" s="550">
        <v>0</v>
      </c>
      <c r="AL41" s="550">
        <v>0</v>
      </c>
      <c r="AM41" s="550">
        <v>0</v>
      </c>
      <c r="AN41" s="550">
        <v>0</v>
      </c>
      <c r="AO41" s="550">
        <v>0</v>
      </c>
      <c r="AP41" s="550">
        <v>0</v>
      </c>
      <c r="AQ41" s="550">
        <v>0</v>
      </c>
      <c r="AR41" s="550">
        <v>0</v>
      </c>
      <c r="AS41" s="550">
        <v>0</v>
      </c>
      <c r="AT41" s="550">
        <v>0</v>
      </c>
      <c r="AU41" s="550">
        <v>0</v>
      </c>
      <c r="AV41" s="550">
        <v>0</v>
      </c>
      <c r="AW41" s="550">
        <v>0</v>
      </c>
      <c r="AX41" s="550">
        <v>0</v>
      </c>
      <c r="AY41" s="550">
        <v>0</v>
      </c>
      <c r="AZ41" s="550">
        <v>0</v>
      </c>
      <c r="BA41" s="550">
        <v>0</v>
      </c>
      <c r="BB41" s="550">
        <v>0</v>
      </c>
      <c r="BC41" s="550">
        <v>0</v>
      </c>
      <c r="BD41" s="550">
        <v>0</v>
      </c>
      <c r="BE41" s="550">
        <v>0</v>
      </c>
      <c r="BF41" s="550">
        <v>0</v>
      </c>
      <c r="BG41" s="550">
        <v>0</v>
      </c>
      <c r="BH41" s="550">
        <v>0</v>
      </c>
      <c r="BI41" s="550">
        <v>0</v>
      </c>
      <c r="BJ41" s="550">
        <v>0</v>
      </c>
      <c r="BK41" s="550">
        <v>0</v>
      </c>
      <c r="BL41" s="550">
        <v>0</v>
      </c>
      <c r="BM41" s="550">
        <v>0</v>
      </c>
      <c r="BN41" s="550">
        <v>0</v>
      </c>
      <c r="BO41" s="550">
        <v>0</v>
      </c>
      <c r="BP41" s="550">
        <v>0</v>
      </c>
      <c r="BQ41" s="550">
        <v>0</v>
      </c>
      <c r="BR41" s="550">
        <v>0</v>
      </c>
      <c r="BS41" s="550">
        <v>0</v>
      </c>
      <c r="BT41" s="550">
        <v>0</v>
      </c>
      <c r="BU41" s="550">
        <v>0</v>
      </c>
      <c r="BV41" s="550">
        <v>0</v>
      </c>
      <c r="BW41" s="550">
        <v>0</v>
      </c>
      <c r="BX41" s="550">
        <v>0</v>
      </c>
      <c r="BY41" s="550">
        <v>0</v>
      </c>
      <c r="BZ41" s="550">
        <v>0</v>
      </c>
      <c r="CA41" s="550">
        <v>0</v>
      </c>
      <c r="CB41" s="550">
        <v>0</v>
      </c>
      <c r="CC41" s="550">
        <v>0</v>
      </c>
      <c r="CD41" s="550">
        <v>0</v>
      </c>
      <c r="CE41" s="559">
        <v>0</v>
      </c>
      <c r="CF41" s="559">
        <v>0</v>
      </c>
      <c r="CG41" s="559">
        <v>0</v>
      </c>
      <c r="CH41" s="559">
        <v>0</v>
      </c>
      <c r="CI41" s="559">
        <v>0</v>
      </c>
      <c r="CJ41" s="559">
        <v>0</v>
      </c>
      <c r="CK41" s="559">
        <v>0</v>
      </c>
      <c r="CL41" s="559">
        <v>0</v>
      </c>
      <c r="CM41" s="559">
        <v>0</v>
      </c>
      <c r="CN41" s="559">
        <v>0</v>
      </c>
      <c r="CO41" s="559">
        <v>0</v>
      </c>
      <c r="CP41" s="559">
        <v>0</v>
      </c>
      <c r="CQ41" s="559">
        <v>0</v>
      </c>
      <c r="CR41" s="559">
        <v>0</v>
      </c>
      <c r="CS41" s="559">
        <v>0</v>
      </c>
      <c r="CT41" s="559">
        <v>0</v>
      </c>
      <c r="CU41" s="559">
        <v>0</v>
      </c>
      <c r="CV41" s="559">
        <v>0</v>
      </c>
      <c r="CW41" s="559">
        <v>0</v>
      </c>
      <c r="CX41" s="559">
        <v>0</v>
      </c>
      <c r="CY41" s="560">
        <v>0</v>
      </c>
      <c r="CZ41" s="561">
        <v>0</v>
      </c>
      <c r="DA41" s="562">
        <v>0</v>
      </c>
      <c r="DB41" s="562">
        <v>0</v>
      </c>
      <c r="DC41" s="562">
        <v>0</v>
      </c>
      <c r="DD41" s="562">
        <v>0</v>
      </c>
      <c r="DE41" s="562">
        <v>0</v>
      </c>
      <c r="DF41" s="562">
        <v>0</v>
      </c>
      <c r="DG41" s="562">
        <v>0</v>
      </c>
      <c r="DH41" s="562">
        <v>0</v>
      </c>
      <c r="DI41" s="562">
        <v>0</v>
      </c>
      <c r="DJ41" s="562">
        <v>0</v>
      </c>
      <c r="DK41" s="562">
        <v>0</v>
      </c>
      <c r="DL41" s="562">
        <v>0</v>
      </c>
      <c r="DM41" s="562">
        <v>0</v>
      </c>
      <c r="DN41" s="562">
        <v>0</v>
      </c>
      <c r="DO41" s="562">
        <v>0</v>
      </c>
      <c r="DP41" s="562">
        <v>0</v>
      </c>
      <c r="DQ41" s="562">
        <v>0</v>
      </c>
      <c r="DR41" s="562">
        <v>0</v>
      </c>
      <c r="DS41" s="562">
        <v>0</v>
      </c>
      <c r="DT41" s="562">
        <v>0</v>
      </c>
      <c r="DU41" s="562">
        <v>0</v>
      </c>
      <c r="DV41" s="562">
        <v>0</v>
      </c>
      <c r="DW41" s="563">
        <v>0</v>
      </c>
    </row>
    <row r="42" spans="2:127" x14ac:dyDescent="0.2">
      <c r="B42" s="582"/>
      <c r="C42" s="583"/>
      <c r="D42" s="584"/>
      <c r="E42" s="584"/>
      <c r="F42" s="584"/>
      <c r="G42" s="584"/>
      <c r="H42" s="584"/>
      <c r="I42" s="585"/>
      <c r="J42" s="585"/>
      <c r="K42" s="585"/>
      <c r="L42" s="585"/>
      <c r="M42" s="585"/>
      <c r="N42" s="585"/>
      <c r="O42" s="585"/>
      <c r="P42" s="585"/>
      <c r="Q42" s="585"/>
      <c r="R42" s="586"/>
      <c r="S42" s="585"/>
      <c r="T42" s="585"/>
      <c r="U42" s="569" t="s">
        <v>501</v>
      </c>
      <c r="V42" s="557" t="s">
        <v>124</v>
      </c>
      <c r="W42" s="581" t="s">
        <v>496</v>
      </c>
      <c r="X42" s="550">
        <v>0.43750000000000006</v>
      </c>
      <c r="Y42" s="550">
        <v>0.5</v>
      </c>
      <c r="Z42" s="550">
        <v>0.625</v>
      </c>
      <c r="AA42" s="550">
        <v>2.5</v>
      </c>
      <c r="AB42" s="550">
        <v>2.1875</v>
      </c>
      <c r="AC42" s="550">
        <v>0</v>
      </c>
      <c r="AD42" s="550">
        <v>0</v>
      </c>
      <c r="AE42" s="550">
        <v>0</v>
      </c>
      <c r="AF42" s="550">
        <v>0</v>
      </c>
      <c r="AG42" s="550">
        <v>0</v>
      </c>
      <c r="AH42" s="550">
        <v>0</v>
      </c>
      <c r="AI42" s="550">
        <v>0</v>
      </c>
      <c r="AJ42" s="550">
        <v>0</v>
      </c>
      <c r="AK42" s="550">
        <v>0</v>
      </c>
      <c r="AL42" s="550">
        <v>0</v>
      </c>
      <c r="AM42" s="550">
        <v>0</v>
      </c>
      <c r="AN42" s="550">
        <v>0</v>
      </c>
      <c r="AO42" s="550">
        <v>0</v>
      </c>
      <c r="AP42" s="550">
        <v>0</v>
      </c>
      <c r="AQ42" s="550">
        <v>0</v>
      </c>
      <c r="AR42" s="550">
        <v>9.8049645390070918E-3</v>
      </c>
      <c r="AS42" s="550">
        <v>1.1205673758865249E-2</v>
      </c>
      <c r="AT42" s="550">
        <v>1.400709219858156E-2</v>
      </c>
      <c r="AU42" s="550">
        <v>5.6028368794326239E-2</v>
      </c>
      <c r="AV42" s="550">
        <v>4.9024822695035469E-2</v>
      </c>
      <c r="AW42" s="550">
        <v>0</v>
      </c>
      <c r="AX42" s="550">
        <v>0</v>
      </c>
      <c r="AY42" s="550">
        <v>0</v>
      </c>
      <c r="AZ42" s="550">
        <v>0</v>
      </c>
      <c r="BA42" s="550">
        <v>0</v>
      </c>
      <c r="BB42" s="550">
        <v>0</v>
      </c>
      <c r="BC42" s="550">
        <v>0</v>
      </c>
      <c r="BD42" s="550">
        <v>0</v>
      </c>
      <c r="BE42" s="550">
        <v>0</v>
      </c>
      <c r="BF42" s="550">
        <v>0</v>
      </c>
      <c r="BG42" s="550">
        <v>0</v>
      </c>
      <c r="BH42" s="550">
        <v>0</v>
      </c>
      <c r="BI42" s="550">
        <v>0</v>
      </c>
      <c r="BJ42" s="550">
        <v>0</v>
      </c>
      <c r="BK42" s="550">
        <v>0</v>
      </c>
      <c r="BL42" s="550">
        <v>9.8049645390070918E-3</v>
      </c>
      <c r="BM42" s="550">
        <v>1.1205673758865249E-2</v>
      </c>
      <c r="BN42" s="550">
        <v>1.400709219858156E-2</v>
      </c>
      <c r="BO42" s="550">
        <v>5.6028368794326239E-2</v>
      </c>
      <c r="BP42" s="550">
        <v>4.9024822695035469E-2</v>
      </c>
      <c r="BQ42" s="550">
        <v>0</v>
      </c>
      <c r="BR42" s="550">
        <v>0</v>
      </c>
      <c r="BS42" s="550">
        <v>0</v>
      </c>
      <c r="BT42" s="550">
        <v>0</v>
      </c>
      <c r="BU42" s="550">
        <v>0</v>
      </c>
      <c r="BV42" s="550">
        <v>0</v>
      </c>
      <c r="BW42" s="550">
        <v>0</v>
      </c>
      <c r="BX42" s="550">
        <v>0</v>
      </c>
      <c r="BY42" s="550">
        <v>0</v>
      </c>
      <c r="BZ42" s="550">
        <v>0</v>
      </c>
      <c r="CA42" s="550">
        <v>0</v>
      </c>
      <c r="CB42" s="550">
        <v>0</v>
      </c>
      <c r="CC42" s="550">
        <v>0</v>
      </c>
      <c r="CD42" s="550">
        <v>0</v>
      </c>
      <c r="CE42" s="559">
        <v>0</v>
      </c>
      <c r="CF42" s="559">
        <v>2.5691489361702128E-2</v>
      </c>
      <c r="CG42" s="559">
        <v>2.9361702127659577E-2</v>
      </c>
      <c r="CH42" s="559">
        <v>3.6702127659574466E-2</v>
      </c>
      <c r="CI42" s="559">
        <v>0.14680851063829786</v>
      </c>
      <c r="CJ42" s="559">
        <v>0.12845744680851065</v>
      </c>
      <c r="CK42" s="559">
        <v>0</v>
      </c>
      <c r="CL42" s="559">
        <v>0</v>
      </c>
      <c r="CM42" s="559">
        <v>0</v>
      </c>
      <c r="CN42" s="559">
        <v>0</v>
      </c>
      <c r="CO42" s="559">
        <v>0</v>
      </c>
      <c r="CP42" s="559">
        <v>0</v>
      </c>
      <c r="CQ42" s="559">
        <v>0</v>
      </c>
      <c r="CR42" s="559">
        <v>0</v>
      </c>
      <c r="CS42" s="559">
        <v>0</v>
      </c>
      <c r="CT42" s="559">
        <v>0</v>
      </c>
      <c r="CU42" s="559">
        <v>0</v>
      </c>
      <c r="CV42" s="559">
        <v>0</v>
      </c>
      <c r="CW42" s="559">
        <v>0</v>
      </c>
      <c r="CX42" s="559">
        <v>0</v>
      </c>
      <c r="CY42" s="560">
        <v>0</v>
      </c>
      <c r="CZ42" s="561">
        <v>0</v>
      </c>
      <c r="DA42" s="562">
        <v>0</v>
      </c>
      <c r="DB42" s="562">
        <v>0</v>
      </c>
      <c r="DC42" s="562">
        <v>0</v>
      </c>
      <c r="DD42" s="562">
        <v>0</v>
      </c>
      <c r="DE42" s="562">
        <v>0</v>
      </c>
      <c r="DF42" s="562">
        <v>0</v>
      </c>
      <c r="DG42" s="562">
        <v>0</v>
      </c>
      <c r="DH42" s="562">
        <v>0</v>
      </c>
      <c r="DI42" s="562">
        <v>0</v>
      </c>
      <c r="DJ42" s="562">
        <v>0</v>
      </c>
      <c r="DK42" s="562">
        <v>0</v>
      </c>
      <c r="DL42" s="562">
        <v>0</v>
      </c>
      <c r="DM42" s="562">
        <v>0</v>
      </c>
      <c r="DN42" s="562">
        <v>0</v>
      </c>
      <c r="DO42" s="562">
        <v>0</v>
      </c>
      <c r="DP42" s="562">
        <v>0</v>
      </c>
      <c r="DQ42" s="562">
        <v>0</v>
      </c>
      <c r="DR42" s="562">
        <v>0</v>
      </c>
      <c r="DS42" s="562">
        <v>0</v>
      </c>
      <c r="DT42" s="562">
        <v>0</v>
      </c>
      <c r="DU42" s="562">
        <v>0</v>
      </c>
      <c r="DV42" s="562">
        <v>0</v>
      </c>
      <c r="DW42" s="563">
        <v>0</v>
      </c>
    </row>
    <row r="43" spans="2:127" x14ac:dyDescent="0.2">
      <c r="B43" s="589"/>
      <c r="C43" s="583"/>
      <c r="D43" s="584"/>
      <c r="E43" s="584"/>
      <c r="F43" s="584"/>
      <c r="G43" s="584"/>
      <c r="H43" s="584"/>
      <c r="I43" s="585"/>
      <c r="J43" s="585"/>
      <c r="K43" s="585"/>
      <c r="L43" s="585"/>
      <c r="M43" s="585"/>
      <c r="N43" s="585"/>
      <c r="O43" s="585"/>
      <c r="P43" s="585"/>
      <c r="Q43" s="585"/>
      <c r="R43" s="586"/>
      <c r="S43" s="585"/>
      <c r="T43" s="585"/>
      <c r="U43" s="569" t="s">
        <v>502</v>
      </c>
      <c r="V43" s="557" t="s">
        <v>124</v>
      </c>
      <c r="W43" s="581" t="s">
        <v>496</v>
      </c>
      <c r="X43" s="550">
        <v>0</v>
      </c>
      <c r="Y43" s="550">
        <v>0</v>
      </c>
      <c r="Z43" s="550">
        <v>0</v>
      </c>
      <c r="AA43" s="550">
        <v>0</v>
      </c>
      <c r="AB43" s="550">
        <v>0</v>
      </c>
      <c r="AC43" s="550">
        <v>0.82</v>
      </c>
      <c r="AD43" s="550">
        <v>0.82</v>
      </c>
      <c r="AE43" s="550">
        <v>0.82</v>
      </c>
      <c r="AF43" s="550">
        <v>0.82</v>
      </c>
      <c r="AG43" s="550">
        <v>0.82</v>
      </c>
      <c r="AH43" s="550">
        <v>0.82</v>
      </c>
      <c r="AI43" s="550">
        <v>0.82</v>
      </c>
      <c r="AJ43" s="550">
        <v>0.82</v>
      </c>
      <c r="AK43" s="550">
        <v>0.82</v>
      </c>
      <c r="AL43" s="550">
        <v>0.82</v>
      </c>
      <c r="AM43" s="550">
        <v>0.82</v>
      </c>
      <c r="AN43" s="550">
        <v>0.82</v>
      </c>
      <c r="AO43" s="550">
        <v>0.82</v>
      </c>
      <c r="AP43" s="550">
        <v>0.82</v>
      </c>
      <c r="AQ43" s="550">
        <v>0.82</v>
      </c>
      <c r="AR43" s="550">
        <v>0.82</v>
      </c>
      <c r="AS43" s="550">
        <v>0.82</v>
      </c>
      <c r="AT43" s="550">
        <v>0.82</v>
      </c>
      <c r="AU43" s="550">
        <v>0.82</v>
      </c>
      <c r="AV43" s="550">
        <v>0.82</v>
      </c>
      <c r="AW43" s="550">
        <v>0.82</v>
      </c>
      <c r="AX43" s="550">
        <v>0.82</v>
      </c>
      <c r="AY43" s="550">
        <v>0.82</v>
      </c>
      <c r="AZ43" s="550">
        <v>0.82</v>
      </c>
      <c r="BA43" s="550">
        <v>0.82</v>
      </c>
      <c r="BB43" s="550">
        <v>0.82</v>
      </c>
      <c r="BC43" s="550">
        <v>0.82</v>
      </c>
      <c r="BD43" s="550">
        <v>0.82</v>
      </c>
      <c r="BE43" s="550">
        <v>0.82</v>
      </c>
      <c r="BF43" s="550">
        <v>0.82</v>
      </c>
      <c r="BG43" s="550">
        <v>0.82</v>
      </c>
      <c r="BH43" s="550">
        <v>0.82</v>
      </c>
      <c r="BI43" s="550">
        <v>0.82</v>
      </c>
      <c r="BJ43" s="550">
        <v>0.82</v>
      </c>
      <c r="BK43" s="550">
        <v>0.82</v>
      </c>
      <c r="BL43" s="550">
        <v>0.82</v>
      </c>
      <c r="BM43" s="550">
        <v>0.82</v>
      </c>
      <c r="BN43" s="550">
        <v>0.82</v>
      </c>
      <c r="BO43" s="550">
        <v>0.82</v>
      </c>
      <c r="BP43" s="550">
        <v>0.82</v>
      </c>
      <c r="BQ43" s="550">
        <v>0.82</v>
      </c>
      <c r="BR43" s="550">
        <v>0.82</v>
      </c>
      <c r="BS43" s="550">
        <v>0.82</v>
      </c>
      <c r="BT43" s="550">
        <v>0.82</v>
      </c>
      <c r="BU43" s="550">
        <v>0.82</v>
      </c>
      <c r="BV43" s="550">
        <v>0.82</v>
      </c>
      <c r="BW43" s="550">
        <v>0.82</v>
      </c>
      <c r="BX43" s="550">
        <v>0.82</v>
      </c>
      <c r="BY43" s="550">
        <v>0.82</v>
      </c>
      <c r="BZ43" s="550">
        <v>0.82</v>
      </c>
      <c r="CA43" s="550">
        <v>0.82</v>
      </c>
      <c r="CB43" s="550">
        <v>0.82</v>
      </c>
      <c r="CC43" s="550">
        <v>0.82</v>
      </c>
      <c r="CD43" s="550">
        <v>0.82</v>
      </c>
      <c r="CE43" s="559">
        <v>0.82</v>
      </c>
      <c r="CF43" s="559">
        <v>0.82</v>
      </c>
      <c r="CG43" s="559">
        <v>0.82</v>
      </c>
      <c r="CH43" s="559">
        <v>0.82</v>
      </c>
      <c r="CI43" s="559">
        <v>0.82</v>
      </c>
      <c r="CJ43" s="559">
        <v>0.82</v>
      </c>
      <c r="CK43" s="559">
        <v>0.82</v>
      </c>
      <c r="CL43" s="559">
        <v>0.82</v>
      </c>
      <c r="CM43" s="559">
        <v>0.82</v>
      </c>
      <c r="CN43" s="559">
        <v>0.82</v>
      </c>
      <c r="CO43" s="559">
        <v>0.82</v>
      </c>
      <c r="CP43" s="559">
        <v>0.82</v>
      </c>
      <c r="CQ43" s="559">
        <v>0.82</v>
      </c>
      <c r="CR43" s="559">
        <v>0.82</v>
      </c>
      <c r="CS43" s="559">
        <v>0.82</v>
      </c>
      <c r="CT43" s="559">
        <v>0.82</v>
      </c>
      <c r="CU43" s="559">
        <v>0.82</v>
      </c>
      <c r="CV43" s="559">
        <v>0.82</v>
      </c>
      <c r="CW43" s="559">
        <v>0.82</v>
      </c>
      <c r="CX43" s="559">
        <v>0.82</v>
      </c>
      <c r="CY43" s="560">
        <v>0.82</v>
      </c>
      <c r="CZ43" s="561">
        <v>0</v>
      </c>
      <c r="DA43" s="562">
        <v>0</v>
      </c>
      <c r="DB43" s="562">
        <v>0</v>
      </c>
      <c r="DC43" s="562">
        <v>0</v>
      </c>
      <c r="DD43" s="562">
        <v>0</v>
      </c>
      <c r="DE43" s="562">
        <v>0</v>
      </c>
      <c r="DF43" s="562">
        <v>0</v>
      </c>
      <c r="DG43" s="562">
        <v>0</v>
      </c>
      <c r="DH43" s="562">
        <v>0</v>
      </c>
      <c r="DI43" s="562">
        <v>0</v>
      </c>
      <c r="DJ43" s="562">
        <v>0</v>
      </c>
      <c r="DK43" s="562">
        <v>0</v>
      </c>
      <c r="DL43" s="562">
        <v>0</v>
      </c>
      <c r="DM43" s="562">
        <v>0</v>
      </c>
      <c r="DN43" s="562">
        <v>0</v>
      </c>
      <c r="DO43" s="562">
        <v>0</v>
      </c>
      <c r="DP43" s="562">
        <v>0</v>
      </c>
      <c r="DQ43" s="562">
        <v>0</v>
      </c>
      <c r="DR43" s="562">
        <v>0</v>
      </c>
      <c r="DS43" s="562">
        <v>0</v>
      </c>
      <c r="DT43" s="562">
        <v>0</v>
      </c>
      <c r="DU43" s="562">
        <v>0</v>
      </c>
      <c r="DV43" s="562">
        <v>0</v>
      </c>
      <c r="DW43" s="563">
        <v>0</v>
      </c>
    </row>
    <row r="44" spans="2:127" x14ac:dyDescent="0.2">
      <c r="B44" s="589"/>
      <c r="C44" s="583"/>
      <c r="D44" s="584"/>
      <c r="E44" s="584"/>
      <c r="F44" s="584"/>
      <c r="G44" s="584"/>
      <c r="H44" s="584"/>
      <c r="I44" s="585"/>
      <c r="J44" s="585"/>
      <c r="K44" s="585"/>
      <c r="L44" s="585"/>
      <c r="M44" s="585"/>
      <c r="N44" s="585"/>
      <c r="O44" s="585"/>
      <c r="P44" s="585"/>
      <c r="Q44" s="585"/>
      <c r="R44" s="586"/>
      <c r="S44" s="585"/>
      <c r="T44" s="585"/>
      <c r="U44" s="569" t="s">
        <v>503</v>
      </c>
      <c r="V44" s="557" t="s">
        <v>124</v>
      </c>
      <c r="W44" s="581" t="s">
        <v>496</v>
      </c>
      <c r="X44" s="550">
        <v>8.9425839999999983</v>
      </c>
      <c r="Y44" s="550">
        <v>10.220095999999998</v>
      </c>
      <c r="Z44" s="550">
        <v>12.775119999999998</v>
      </c>
      <c r="AA44" s="550">
        <v>51.10047999999999</v>
      </c>
      <c r="AB44" s="550">
        <v>44.712919999999983</v>
      </c>
      <c r="AC44" s="550">
        <v>0</v>
      </c>
      <c r="AD44" s="550">
        <v>0</v>
      </c>
      <c r="AE44" s="550">
        <v>0</v>
      </c>
      <c r="AF44" s="550">
        <v>0</v>
      </c>
      <c r="AG44" s="550">
        <v>0</v>
      </c>
      <c r="AH44" s="550">
        <v>0</v>
      </c>
      <c r="AI44" s="550">
        <v>0</v>
      </c>
      <c r="AJ44" s="550">
        <v>0</v>
      </c>
      <c r="AK44" s="550">
        <v>0</v>
      </c>
      <c r="AL44" s="550">
        <v>0</v>
      </c>
      <c r="AM44" s="550">
        <v>0</v>
      </c>
      <c r="AN44" s="550">
        <v>0</v>
      </c>
      <c r="AO44" s="550">
        <v>0</v>
      </c>
      <c r="AP44" s="550">
        <v>0</v>
      </c>
      <c r="AQ44" s="550">
        <v>0</v>
      </c>
      <c r="AR44" s="550">
        <v>0.2004153577304964</v>
      </c>
      <c r="AS44" s="550">
        <v>0.2290461231205673</v>
      </c>
      <c r="AT44" s="550">
        <v>0.28630765390070917</v>
      </c>
      <c r="AU44" s="550">
        <v>1.1452306156028367</v>
      </c>
      <c r="AV44" s="550">
        <v>1.0020767886524822</v>
      </c>
      <c r="AW44" s="550">
        <v>0</v>
      </c>
      <c r="AX44" s="550">
        <v>0</v>
      </c>
      <c r="AY44" s="550">
        <v>0</v>
      </c>
      <c r="AZ44" s="550">
        <v>0</v>
      </c>
      <c r="BA44" s="550">
        <v>0</v>
      </c>
      <c r="BB44" s="550">
        <v>0</v>
      </c>
      <c r="BC44" s="550">
        <v>0</v>
      </c>
      <c r="BD44" s="550">
        <v>0</v>
      </c>
      <c r="BE44" s="550">
        <v>0</v>
      </c>
      <c r="BF44" s="550">
        <v>0</v>
      </c>
      <c r="BG44" s="550">
        <v>0</v>
      </c>
      <c r="BH44" s="550">
        <v>0</v>
      </c>
      <c r="BI44" s="550">
        <v>0</v>
      </c>
      <c r="BJ44" s="550">
        <v>0</v>
      </c>
      <c r="BK44" s="550">
        <v>0</v>
      </c>
      <c r="BL44" s="550">
        <v>0.2004153577304964</v>
      </c>
      <c r="BM44" s="550">
        <v>0.2290461231205673</v>
      </c>
      <c r="BN44" s="550">
        <v>0.28630765390070917</v>
      </c>
      <c r="BO44" s="550">
        <v>1.1452306156028367</v>
      </c>
      <c r="BP44" s="550">
        <v>1.0020767886524822</v>
      </c>
      <c r="BQ44" s="550">
        <v>0</v>
      </c>
      <c r="BR44" s="550">
        <v>0</v>
      </c>
      <c r="BS44" s="550">
        <v>0</v>
      </c>
      <c r="BT44" s="550">
        <v>0</v>
      </c>
      <c r="BU44" s="550">
        <v>0</v>
      </c>
      <c r="BV44" s="550">
        <v>0</v>
      </c>
      <c r="BW44" s="550">
        <v>0</v>
      </c>
      <c r="BX44" s="550">
        <v>0</v>
      </c>
      <c r="BY44" s="550">
        <v>0</v>
      </c>
      <c r="BZ44" s="550">
        <v>0</v>
      </c>
      <c r="CA44" s="550">
        <v>0</v>
      </c>
      <c r="CB44" s="550">
        <v>0</v>
      </c>
      <c r="CC44" s="550">
        <v>0</v>
      </c>
      <c r="CD44" s="550">
        <v>0</v>
      </c>
      <c r="CE44" s="559">
        <v>0</v>
      </c>
      <c r="CF44" s="559">
        <v>0.52513897531914877</v>
      </c>
      <c r="CG44" s="559">
        <v>0.60015882893617001</v>
      </c>
      <c r="CH44" s="559">
        <v>0.75019853617021248</v>
      </c>
      <c r="CI44" s="559">
        <v>3.0007941446808499</v>
      </c>
      <c r="CJ44" s="559">
        <v>2.6256948765957442</v>
      </c>
      <c r="CK44" s="559">
        <v>0</v>
      </c>
      <c r="CL44" s="559">
        <v>0</v>
      </c>
      <c r="CM44" s="559">
        <v>0</v>
      </c>
      <c r="CN44" s="559">
        <v>0</v>
      </c>
      <c r="CO44" s="559">
        <v>0</v>
      </c>
      <c r="CP44" s="559">
        <v>0</v>
      </c>
      <c r="CQ44" s="559">
        <v>0</v>
      </c>
      <c r="CR44" s="559">
        <v>0</v>
      </c>
      <c r="CS44" s="559">
        <v>0</v>
      </c>
      <c r="CT44" s="559">
        <v>0</v>
      </c>
      <c r="CU44" s="559">
        <v>0</v>
      </c>
      <c r="CV44" s="559">
        <v>0</v>
      </c>
      <c r="CW44" s="559">
        <v>0</v>
      </c>
      <c r="CX44" s="559">
        <v>0</v>
      </c>
      <c r="CY44" s="560">
        <v>0</v>
      </c>
      <c r="CZ44" s="561">
        <v>0</v>
      </c>
      <c r="DA44" s="562">
        <v>0</v>
      </c>
      <c r="DB44" s="562">
        <v>0</v>
      </c>
      <c r="DC44" s="562">
        <v>0</v>
      </c>
      <c r="DD44" s="562">
        <v>0</v>
      </c>
      <c r="DE44" s="562">
        <v>0</v>
      </c>
      <c r="DF44" s="562">
        <v>0</v>
      </c>
      <c r="DG44" s="562">
        <v>0</v>
      </c>
      <c r="DH44" s="562">
        <v>0</v>
      </c>
      <c r="DI44" s="562">
        <v>0</v>
      </c>
      <c r="DJ44" s="562">
        <v>0</v>
      </c>
      <c r="DK44" s="562">
        <v>0</v>
      </c>
      <c r="DL44" s="562">
        <v>0</v>
      </c>
      <c r="DM44" s="562">
        <v>0</v>
      </c>
      <c r="DN44" s="562">
        <v>0</v>
      </c>
      <c r="DO44" s="562">
        <v>0</v>
      </c>
      <c r="DP44" s="562">
        <v>0</v>
      </c>
      <c r="DQ44" s="562">
        <v>0</v>
      </c>
      <c r="DR44" s="562">
        <v>0</v>
      </c>
      <c r="DS44" s="562">
        <v>0</v>
      </c>
      <c r="DT44" s="562">
        <v>0</v>
      </c>
      <c r="DU44" s="562">
        <v>0</v>
      </c>
      <c r="DV44" s="562">
        <v>0</v>
      </c>
      <c r="DW44" s="563">
        <v>0</v>
      </c>
    </row>
    <row r="45" spans="2:127" x14ac:dyDescent="0.2">
      <c r="B45" s="589"/>
      <c r="C45" s="583"/>
      <c r="D45" s="584"/>
      <c r="E45" s="584"/>
      <c r="F45" s="584"/>
      <c r="G45" s="584"/>
      <c r="H45" s="584"/>
      <c r="I45" s="585"/>
      <c r="J45" s="585"/>
      <c r="K45" s="585"/>
      <c r="L45" s="585"/>
      <c r="M45" s="585"/>
      <c r="N45" s="585"/>
      <c r="O45" s="585"/>
      <c r="P45" s="585"/>
      <c r="Q45" s="585"/>
      <c r="R45" s="586"/>
      <c r="S45" s="585"/>
      <c r="T45" s="585"/>
      <c r="U45" s="569" t="s">
        <v>504</v>
      </c>
      <c r="V45" s="557" t="s">
        <v>124</v>
      </c>
      <c r="W45" s="581" t="s">
        <v>496</v>
      </c>
      <c r="X45" s="550">
        <v>0</v>
      </c>
      <c r="Y45" s="550">
        <v>0</v>
      </c>
      <c r="Z45" s="550">
        <v>0</v>
      </c>
      <c r="AA45" s="550">
        <v>0</v>
      </c>
      <c r="AB45" s="550">
        <v>0</v>
      </c>
      <c r="AC45" s="550">
        <v>11.752201798914982</v>
      </c>
      <c r="AD45" s="550">
        <v>10.886858884246999</v>
      </c>
      <c r="AE45" s="550">
        <v>10.347519843562056</v>
      </c>
      <c r="AF45" s="550">
        <v>10.163749564670626</v>
      </c>
      <c r="AG45" s="550">
        <v>9.4711049407824657</v>
      </c>
      <c r="AH45" s="550">
        <v>8.940654026357679</v>
      </c>
      <c r="AI45" s="550">
        <v>8.4102031119328906</v>
      </c>
      <c r="AJ45" s="550">
        <v>7.8797521975081031</v>
      </c>
      <c r="AK45" s="550">
        <v>7.3493012830833164</v>
      </c>
      <c r="AL45" s="550">
        <v>6.8188503686585289</v>
      </c>
      <c r="AM45" s="550">
        <v>6.2883994542337414</v>
      </c>
      <c r="AN45" s="550">
        <v>5.7579485398089529</v>
      </c>
      <c r="AO45" s="550">
        <v>5.2274976253841663</v>
      </c>
      <c r="AP45" s="550">
        <v>4.6970467109593788</v>
      </c>
      <c r="AQ45" s="550">
        <v>4.1665957965345921</v>
      </c>
      <c r="AR45" s="550">
        <v>3.636144882109805</v>
      </c>
      <c r="AS45" s="550">
        <v>3.1056939676850184</v>
      </c>
      <c r="AT45" s="550">
        <v>2.5752430532602317</v>
      </c>
      <c r="AU45" s="550">
        <v>2.0447921388354442</v>
      </c>
      <c r="AV45" s="550">
        <v>1.5143412244106575</v>
      </c>
      <c r="AW45" s="550">
        <v>1.5143412244106575</v>
      </c>
      <c r="AX45" s="550">
        <v>1.5143412244106575</v>
      </c>
      <c r="AY45" s="550">
        <v>1.5143412244106575</v>
      </c>
      <c r="AZ45" s="550">
        <v>1.5143412244106575</v>
      </c>
      <c r="BA45" s="550">
        <v>1.5143412244106575</v>
      </c>
      <c r="BB45" s="550">
        <v>1.5143412244106575</v>
      </c>
      <c r="BC45" s="550">
        <v>1.5143412244106575</v>
      </c>
      <c r="BD45" s="550">
        <v>1.5143412244106575</v>
      </c>
      <c r="BE45" s="550">
        <v>1.5143412244106575</v>
      </c>
      <c r="BF45" s="550">
        <v>1.5143412244106575</v>
      </c>
      <c r="BG45" s="550">
        <v>1.5143412244106575</v>
      </c>
      <c r="BH45" s="550">
        <v>1.5143412244106575</v>
      </c>
      <c r="BI45" s="550">
        <v>1.5143412244106575</v>
      </c>
      <c r="BJ45" s="550">
        <v>1.5143412244106575</v>
      </c>
      <c r="BK45" s="550">
        <v>1.5143412244106575</v>
      </c>
      <c r="BL45" s="550">
        <v>1.5143412244106575</v>
      </c>
      <c r="BM45" s="550">
        <v>1.5143412244106575</v>
      </c>
      <c r="BN45" s="550">
        <v>1.5143412244106575</v>
      </c>
      <c r="BO45" s="550">
        <v>1.5143412244106575</v>
      </c>
      <c r="BP45" s="550">
        <v>1.5143412244106575</v>
      </c>
      <c r="BQ45" s="550">
        <v>1.5143412244106575</v>
      </c>
      <c r="BR45" s="550">
        <v>1.5143412244106575</v>
      </c>
      <c r="BS45" s="550">
        <v>1.5143412244106575</v>
      </c>
      <c r="BT45" s="550">
        <v>1.5143412244106575</v>
      </c>
      <c r="BU45" s="550">
        <v>1.5143412244106575</v>
      </c>
      <c r="BV45" s="550">
        <v>1.5143412244106575</v>
      </c>
      <c r="BW45" s="550">
        <v>1.5143412244106575</v>
      </c>
      <c r="BX45" s="550">
        <v>1.5143412244106575</v>
      </c>
      <c r="BY45" s="550">
        <v>1.5143412244106575</v>
      </c>
      <c r="BZ45" s="550">
        <v>1.5143412244106575</v>
      </c>
      <c r="CA45" s="550">
        <v>1.5143412244106575</v>
      </c>
      <c r="CB45" s="550">
        <v>1.5143412244106575</v>
      </c>
      <c r="CC45" s="550">
        <v>1.5143412244106575</v>
      </c>
      <c r="CD45" s="550">
        <v>1.5143412244106575</v>
      </c>
      <c r="CE45" s="559">
        <v>1.5143412244106575</v>
      </c>
      <c r="CF45" s="559">
        <v>1.5143412244106575</v>
      </c>
      <c r="CG45" s="559">
        <v>1.5143412244106575</v>
      </c>
      <c r="CH45" s="559">
        <v>1.5143412244106575</v>
      </c>
      <c r="CI45" s="559">
        <v>1.5143412244106575</v>
      </c>
      <c r="CJ45" s="559">
        <v>1.5143412244106575</v>
      </c>
      <c r="CK45" s="559">
        <v>1.5143412244106575</v>
      </c>
      <c r="CL45" s="559">
        <v>1.5143412244106575</v>
      </c>
      <c r="CM45" s="559">
        <v>1.5143412244106575</v>
      </c>
      <c r="CN45" s="559">
        <v>1.5143412244106575</v>
      </c>
      <c r="CO45" s="559">
        <v>1.5143412244106575</v>
      </c>
      <c r="CP45" s="559">
        <v>1.5143412244106575</v>
      </c>
      <c r="CQ45" s="559">
        <v>1.5143412244106575</v>
      </c>
      <c r="CR45" s="559">
        <v>1.5143412244106575</v>
      </c>
      <c r="CS45" s="559">
        <v>1.5143412244106575</v>
      </c>
      <c r="CT45" s="559">
        <v>1.5143412244106575</v>
      </c>
      <c r="CU45" s="559">
        <v>1.5143412244106575</v>
      </c>
      <c r="CV45" s="559">
        <v>1.5143412244106575</v>
      </c>
      <c r="CW45" s="559">
        <v>1.5143412244106575</v>
      </c>
      <c r="CX45" s="559">
        <v>1.5143412244106575</v>
      </c>
      <c r="CY45" s="560">
        <v>1.5143412244106575</v>
      </c>
      <c r="CZ45" s="561">
        <v>0</v>
      </c>
      <c r="DA45" s="562">
        <v>0</v>
      </c>
      <c r="DB45" s="562">
        <v>0</v>
      </c>
      <c r="DC45" s="562">
        <v>0</v>
      </c>
      <c r="DD45" s="562">
        <v>0</v>
      </c>
      <c r="DE45" s="562">
        <v>0</v>
      </c>
      <c r="DF45" s="562">
        <v>0</v>
      </c>
      <c r="DG45" s="562">
        <v>0</v>
      </c>
      <c r="DH45" s="562">
        <v>0</v>
      </c>
      <c r="DI45" s="562">
        <v>0</v>
      </c>
      <c r="DJ45" s="562">
        <v>0</v>
      </c>
      <c r="DK45" s="562">
        <v>0</v>
      </c>
      <c r="DL45" s="562">
        <v>0</v>
      </c>
      <c r="DM45" s="562">
        <v>0</v>
      </c>
      <c r="DN45" s="562">
        <v>0</v>
      </c>
      <c r="DO45" s="562">
        <v>0</v>
      </c>
      <c r="DP45" s="562">
        <v>0</v>
      </c>
      <c r="DQ45" s="562">
        <v>0</v>
      </c>
      <c r="DR45" s="562">
        <v>0</v>
      </c>
      <c r="DS45" s="562">
        <v>0</v>
      </c>
      <c r="DT45" s="562">
        <v>0</v>
      </c>
      <c r="DU45" s="562">
        <v>0</v>
      </c>
      <c r="DV45" s="562">
        <v>0</v>
      </c>
      <c r="DW45" s="563">
        <v>0</v>
      </c>
    </row>
    <row r="46" spans="2:127" x14ac:dyDescent="0.2">
      <c r="B46" s="589"/>
      <c r="C46" s="583"/>
      <c r="D46" s="584"/>
      <c r="E46" s="584"/>
      <c r="F46" s="584"/>
      <c r="G46" s="584"/>
      <c r="H46" s="584"/>
      <c r="I46" s="585"/>
      <c r="J46" s="585"/>
      <c r="K46" s="585"/>
      <c r="L46" s="585"/>
      <c r="M46" s="585"/>
      <c r="N46" s="585"/>
      <c r="O46" s="585"/>
      <c r="P46" s="585"/>
      <c r="Q46" s="585"/>
      <c r="R46" s="586"/>
      <c r="S46" s="585"/>
      <c r="T46" s="585"/>
      <c r="U46" s="590" t="s">
        <v>505</v>
      </c>
      <c r="V46" s="557" t="s">
        <v>124</v>
      </c>
      <c r="W46" s="581" t="s">
        <v>496</v>
      </c>
      <c r="X46" s="550">
        <v>0</v>
      </c>
      <c r="Y46" s="550">
        <v>0</v>
      </c>
      <c r="Z46" s="550">
        <v>0</v>
      </c>
      <c r="AA46" s="550">
        <v>0</v>
      </c>
      <c r="AB46" s="550">
        <v>0</v>
      </c>
      <c r="AC46" s="550">
        <v>0</v>
      </c>
      <c r="AD46" s="550">
        <v>0</v>
      </c>
      <c r="AE46" s="550">
        <v>0</v>
      </c>
      <c r="AF46" s="550">
        <v>0</v>
      </c>
      <c r="AG46" s="550">
        <v>0</v>
      </c>
      <c r="AH46" s="550">
        <v>0</v>
      </c>
      <c r="AI46" s="550">
        <v>0</v>
      </c>
      <c r="AJ46" s="550">
        <v>0</v>
      </c>
      <c r="AK46" s="550">
        <v>0</v>
      </c>
      <c r="AL46" s="550">
        <v>0</v>
      </c>
      <c r="AM46" s="550">
        <v>0</v>
      </c>
      <c r="AN46" s="550">
        <v>0</v>
      </c>
      <c r="AO46" s="550">
        <v>0</v>
      </c>
      <c r="AP46" s="550">
        <v>0</v>
      </c>
      <c r="AQ46" s="550">
        <v>0</v>
      </c>
      <c r="AR46" s="550">
        <v>0</v>
      </c>
      <c r="AS46" s="550">
        <v>0</v>
      </c>
      <c r="AT46" s="550">
        <v>0</v>
      </c>
      <c r="AU46" s="550">
        <v>0</v>
      </c>
      <c r="AV46" s="550">
        <v>0</v>
      </c>
      <c r="AW46" s="550">
        <v>0</v>
      </c>
      <c r="AX46" s="550">
        <v>0</v>
      </c>
      <c r="AY46" s="550">
        <v>0</v>
      </c>
      <c r="AZ46" s="550">
        <v>0</v>
      </c>
      <c r="BA46" s="550">
        <v>0</v>
      </c>
      <c r="BB46" s="550">
        <v>0</v>
      </c>
      <c r="BC46" s="550">
        <v>0</v>
      </c>
      <c r="BD46" s="550">
        <v>0</v>
      </c>
      <c r="BE46" s="550">
        <v>0</v>
      </c>
      <c r="BF46" s="550">
        <v>0</v>
      </c>
      <c r="BG46" s="550">
        <v>0</v>
      </c>
      <c r="BH46" s="550">
        <v>0</v>
      </c>
      <c r="BI46" s="550">
        <v>0</v>
      </c>
      <c r="BJ46" s="550">
        <v>0</v>
      </c>
      <c r="BK46" s="550">
        <v>0</v>
      </c>
      <c r="BL46" s="550">
        <v>0</v>
      </c>
      <c r="BM46" s="550">
        <v>0</v>
      </c>
      <c r="BN46" s="550">
        <v>0</v>
      </c>
      <c r="BO46" s="550">
        <v>0</v>
      </c>
      <c r="BP46" s="550">
        <v>0</v>
      </c>
      <c r="BQ46" s="550">
        <v>0</v>
      </c>
      <c r="BR46" s="550">
        <v>0</v>
      </c>
      <c r="BS46" s="550">
        <v>0</v>
      </c>
      <c r="BT46" s="550">
        <v>0</v>
      </c>
      <c r="BU46" s="550">
        <v>0</v>
      </c>
      <c r="BV46" s="550">
        <v>0</v>
      </c>
      <c r="BW46" s="550">
        <v>0</v>
      </c>
      <c r="BX46" s="550">
        <v>0</v>
      </c>
      <c r="BY46" s="550">
        <v>0</v>
      </c>
      <c r="BZ46" s="550">
        <v>0</v>
      </c>
      <c r="CA46" s="550">
        <v>0</v>
      </c>
      <c r="CB46" s="550">
        <v>0</v>
      </c>
      <c r="CC46" s="550">
        <v>0</v>
      </c>
      <c r="CD46" s="550">
        <v>0</v>
      </c>
      <c r="CE46" s="550">
        <v>0</v>
      </c>
      <c r="CF46" s="550">
        <v>0</v>
      </c>
      <c r="CG46" s="550">
        <v>0</v>
      </c>
      <c r="CH46" s="550">
        <v>0</v>
      </c>
      <c r="CI46" s="550">
        <v>0</v>
      </c>
      <c r="CJ46" s="550">
        <v>0</v>
      </c>
      <c r="CK46" s="550">
        <v>0</v>
      </c>
      <c r="CL46" s="550">
        <v>0</v>
      </c>
      <c r="CM46" s="550">
        <v>0</v>
      </c>
      <c r="CN46" s="550">
        <v>0</v>
      </c>
      <c r="CO46" s="550">
        <v>0</v>
      </c>
      <c r="CP46" s="550">
        <v>0</v>
      </c>
      <c r="CQ46" s="550">
        <v>0</v>
      </c>
      <c r="CR46" s="550">
        <v>0</v>
      </c>
      <c r="CS46" s="550">
        <v>0</v>
      </c>
      <c r="CT46" s="550">
        <v>0</v>
      </c>
      <c r="CU46" s="550">
        <v>0</v>
      </c>
      <c r="CV46" s="550">
        <v>0</v>
      </c>
      <c r="CW46" s="550">
        <v>0</v>
      </c>
      <c r="CX46" s="550">
        <v>0</v>
      </c>
      <c r="CY46" s="550">
        <v>0</v>
      </c>
      <c r="CZ46" s="561">
        <v>0</v>
      </c>
      <c r="DA46" s="562">
        <v>0</v>
      </c>
      <c r="DB46" s="562">
        <v>0</v>
      </c>
      <c r="DC46" s="562">
        <v>0</v>
      </c>
      <c r="DD46" s="562">
        <v>0</v>
      </c>
      <c r="DE46" s="562">
        <v>0</v>
      </c>
      <c r="DF46" s="562">
        <v>0</v>
      </c>
      <c r="DG46" s="562">
        <v>0</v>
      </c>
      <c r="DH46" s="562">
        <v>0</v>
      </c>
      <c r="DI46" s="562">
        <v>0</v>
      </c>
      <c r="DJ46" s="562">
        <v>0</v>
      </c>
      <c r="DK46" s="562">
        <v>0</v>
      </c>
      <c r="DL46" s="562">
        <v>0</v>
      </c>
      <c r="DM46" s="562">
        <v>0</v>
      </c>
      <c r="DN46" s="562">
        <v>0</v>
      </c>
      <c r="DO46" s="562">
        <v>0</v>
      </c>
      <c r="DP46" s="562">
        <v>0</v>
      </c>
      <c r="DQ46" s="562">
        <v>0</v>
      </c>
      <c r="DR46" s="562">
        <v>0</v>
      </c>
      <c r="DS46" s="562">
        <v>0</v>
      </c>
      <c r="DT46" s="562">
        <v>0</v>
      </c>
      <c r="DU46" s="562">
        <v>0</v>
      </c>
      <c r="DV46" s="562">
        <v>0</v>
      </c>
      <c r="DW46" s="563">
        <v>0</v>
      </c>
    </row>
    <row r="47" spans="2:127" ht="15.75" thickBot="1" x14ac:dyDescent="0.25">
      <c r="B47" s="591"/>
      <c r="C47" s="592"/>
      <c r="D47" s="593"/>
      <c r="E47" s="593"/>
      <c r="F47" s="593"/>
      <c r="G47" s="593"/>
      <c r="H47" s="593"/>
      <c r="I47" s="594"/>
      <c r="J47" s="594"/>
      <c r="K47" s="594"/>
      <c r="L47" s="594"/>
      <c r="M47" s="594"/>
      <c r="N47" s="594"/>
      <c r="O47" s="594"/>
      <c r="P47" s="594"/>
      <c r="Q47" s="594"/>
      <c r="R47" s="595"/>
      <c r="S47" s="594"/>
      <c r="T47" s="594"/>
      <c r="U47" s="596" t="s">
        <v>127</v>
      </c>
      <c r="V47" s="597" t="s">
        <v>506</v>
      </c>
      <c r="W47" s="598" t="s">
        <v>496</v>
      </c>
      <c r="X47" s="599">
        <f>SUM(X36:X46)</f>
        <v>2476.8800840000004</v>
      </c>
      <c r="Y47" s="599">
        <f t="shared" ref="Y47:CJ47" si="20">SUM(Y36:Y46)</f>
        <v>2830.720096</v>
      </c>
      <c r="Z47" s="599">
        <f t="shared" si="20"/>
        <v>3538.4001199999998</v>
      </c>
      <c r="AA47" s="599">
        <f t="shared" si="20"/>
        <v>14153.600479999999</v>
      </c>
      <c r="AB47" s="599">
        <f t="shared" si="20"/>
        <v>12384.40042</v>
      </c>
      <c r="AC47" s="599">
        <f t="shared" si="20"/>
        <v>102.57220179891497</v>
      </c>
      <c r="AD47" s="599">
        <f t="shared" si="20"/>
        <v>101.706858884247</v>
      </c>
      <c r="AE47" s="599">
        <f t="shared" si="20"/>
        <v>101.16751984356205</v>
      </c>
      <c r="AF47" s="599">
        <f t="shared" si="20"/>
        <v>100.98374956467062</v>
      </c>
      <c r="AG47" s="599">
        <f t="shared" si="20"/>
        <v>100.29110494078246</v>
      </c>
      <c r="AH47" s="599">
        <f t="shared" si="20"/>
        <v>99.76065402635767</v>
      </c>
      <c r="AI47" s="599">
        <f t="shared" si="20"/>
        <v>99.23020311193288</v>
      </c>
      <c r="AJ47" s="599">
        <f t="shared" si="20"/>
        <v>98.69975219750809</v>
      </c>
      <c r="AK47" s="599">
        <f t="shared" si="20"/>
        <v>98.169301283083314</v>
      </c>
      <c r="AL47" s="599">
        <f t="shared" si="20"/>
        <v>97.638850368658524</v>
      </c>
      <c r="AM47" s="599">
        <f t="shared" si="20"/>
        <v>97.108399454233734</v>
      </c>
      <c r="AN47" s="599">
        <f t="shared" si="20"/>
        <v>96.577948539808943</v>
      </c>
      <c r="AO47" s="599">
        <f t="shared" si="20"/>
        <v>96.047497625384153</v>
      </c>
      <c r="AP47" s="599">
        <f t="shared" si="20"/>
        <v>95.517046710959377</v>
      </c>
      <c r="AQ47" s="599">
        <f t="shared" si="20"/>
        <v>94.986595796534587</v>
      </c>
      <c r="AR47" s="599">
        <f t="shared" si="20"/>
        <v>149.96636520437931</v>
      </c>
      <c r="AS47" s="599">
        <f t="shared" si="20"/>
        <v>157.36594576456443</v>
      </c>
      <c r="AT47" s="599">
        <f t="shared" si="20"/>
        <v>172.69555779935951</v>
      </c>
      <c r="AU47" s="599">
        <f t="shared" si="20"/>
        <v>410.06605112323257</v>
      </c>
      <c r="AV47" s="599">
        <f t="shared" si="20"/>
        <v>369.88544283575817</v>
      </c>
      <c r="AW47" s="599">
        <f t="shared" si="20"/>
        <v>92.33434122441065</v>
      </c>
      <c r="AX47" s="599">
        <f t="shared" si="20"/>
        <v>92.33434122441065</v>
      </c>
      <c r="AY47" s="599">
        <f t="shared" si="20"/>
        <v>92.33434122441065</v>
      </c>
      <c r="AZ47" s="599">
        <f t="shared" si="20"/>
        <v>92.33434122441065</v>
      </c>
      <c r="BA47" s="599">
        <f t="shared" si="20"/>
        <v>92.33434122441065</v>
      </c>
      <c r="BB47" s="599">
        <f t="shared" si="20"/>
        <v>92.33434122441065</v>
      </c>
      <c r="BC47" s="599">
        <f t="shared" si="20"/>
        <v>92.33434122441065</v>
      </c>
      <c r="BD47" s="599">
        <f t="shared" si="20"/>
        <v>92.33434122441065</v>
      </c>
      <c r="BE47" s="599">
        <f t="shared" si="20"/>
        <v>92.33434122441065</v>
      </c>
      <c r="BF47" s="599">
        <f t="shared" si="20"/>
        <v>92.33434122441065</v>
      </c>
      <c r="BG47" s="599">
        <f t="shared" si="20"/>
        <v>92.33434122441065</v>
      </c>
      <c r="BH47" s="599">
        <f t="shared" si="20"/>
        <v>92.33434122441065</v>
      </c>
      <c r="BI47" s="599">
        <f t="shared" si="20"/>
        <v>92.33434122441065</v>
      </c>
      <c r="BJ47" s="599">
        <f t="shared" si="20"/>
        <v>92.33434122441065</v>
      </c>
      <c r="BK47" s="599">
        <f t="shared" si="20"/>
        <v>92.33434122441065</v>
      </c>
      <c r="BL47" s="599">
        <f t="shared" si="20"/>
        <v>147.84456154668015</v>
      </c>
      <c r="BM47" s="599">
        <f t="shared" si="20"/>
        <v>155.77459302129006</v>
      </c>
      <c r="BN47" s="599">
        <f t="shared" si="20"/>
        <v>171.63465597050993</v>
      </c>
      <c r="BO47" s="599">
        <f t="shared" si="20"/>
        <v>409.53560020880781</v>
      </c>
      <c r="BP47" s="599">
        <f t="shared" si="20"/>
        <v>369.88544283575817</v>
      </c>
      <c r="BQ47" s="599">
        <f t="shared" si="20"/>
        <v>92.33434122441065</v>
      </c>
      <c r="BR47" s="599">
        <f t="shared" si="20"/>
        <v>92.33434122441065</v>
      </c>
      <c r="BS47" s="599">
        <f t="shared" si="20"/>
        <v>92.33434122441065</v>
      </c>
      <c r="BT47" s="599">
        <f t="shared" si="20"/>
        <v>92.33434122441065</v>
      </c>
      <c r="BU47" s="599">
        <f t="shared" si="20"/>
        <v>92.33434122441065</v>
      </c>
      <c r="BV47" s="599">
        <f t="shared" si="20"/>
        <v>92.33434122441065</v>
      </c>
      <c r="BW47" s="599">
        <f t="shared" si="20"/>
        <v>92.33434122441065</v>
      </c>
      <c r="BX47" s="599">
        <f t="shared" si="20"/>
        <v>92.33434122441065</v>
      </c>
      <c r="BY47" s="599">
        <f t="shared" si="20"/>
        <v>92.33434122441065</v>
      </c>
      <c r="BZ47" s="599">
        <f t="shared" si="20"/>
        <v>92.33434122441065</v>
      </c>
      <c r="CA47" s="599">
        <f t="shared" si="20"/>
        <v>92.33434122441065</v>
      </c>
      <c r="CB47" s="599">
        <f t="shared" si="20"/>
        <v>92.33434122441065</v>
      </c>
      <c r="CC47" s="599">
        <f t="shared" si="20"/>
        <v>92.33434122441065</v>
      </c>
      <c r="CD47" s="599">
        <f t="shared" si="20"/>
        <v>92.33434122441065</v>
      </c>
      <c r="CE47" s="599">
        <f t="shared" si="20"/>
        <v>92.33434122441065</v>
      </c>
      <c r="CF47" s="599">
        <f t="shared" si="20"/>
        <v>237.7851716890915</v>
      </c>
      <c r="CG47" s="599">
        <f t="shared" si="20"/>
        <v>258.56386175547448</v>
      </c>
      <c r="CH47" s="599">
        <f t="shared" si="20"/>
        <v>300.12124188824043</v>
      </c>
      <c r="CI47" s="599">
        <f t="shared" si="20"/>
        <v>923.4819438797299</v>
      </c>
      <c r="CJ47" s="599">
        <f t="shared" si="20"/>
        <v>819.58849354781501</v>
      </c>
      <c r="CK47" s="599">
        <f t="shared" ref="CK47:DW47" si="21">SUM(CK36:CK46)</f>
        <v>92.33434122441065</v>
      </c>
      <c r="CL47" s="599">
        <f t="shared" si="21"/>
        <v>92.33434122441065</v>
      </c>
      <c r="CM47" s="599">
        <f t="shared" si="21"/>
        <v>92.33434122441065</v>
      </c>
      <c r="CN47" s="599">
        <f t="shared" si="21"/>
        <v>92.33434122441065</v>
      </c>
      <c r="CO47" s="599">
        <f t="shared" si="21"/>
        <v>92.33434122441065</v>
      </c>
      <c r="CP47" s="599">
        <f t="shared" si="21"/>
        <v>92.33434122441065</v>
      </c>
      <c r="CQ47" s="599">
        <f t="shared" si="21"/>
        <v>92.33434122441065</v>
      </c>
      <c r="CR47" s="599">
        <f t="shared" si="21"/>
        <v>92.33434122441065</v>
      </c>
      <c r="CS47" s="599">
        <f t="shared" si="21"/>
        <v>92.33434122441065</v>
      </c>
      <c r="CT47" s="599">
        <f t="shared" si="21"/>
        <v>92.33434122441065</v>
      </c>
      <c r="CU47" s="599">
        <f t="shared" si="21"/>
        <v>92.33434122441065</v>
      </c>
      <c r="CV47" s="599">
        <f t="shared" si="21"/>
        <v>92.33434122441065</v>
      </c>
      <c r="CW47" s="599">
        <f t="shared" si="21"/>
        <v>92.33434122441065</v>
      </c>
      <c r="CX47" s="599">
        <f t="shared" si="21"/>
        <v>92.33434122441065</v>
      </c>
      <c r="CY47" s="600">
        <f t="shared" si="21"/>
        <v>92.33434122441065</v>
      </c>
      <c r="CZ47" s="601">
        <f t="shared" si="21"/>
        <v>0</v>
      </c>
      <c r="DA47" s="602">
        <f t="shared" si="21"/>
        <v>0</v>
      </c>
      <c r="DB47" s="602">
        <f t="shared" si="21"/>
        <v>0</v>
      </c>
      <c r="DC47" s="602">
        <f t="shared" si="21"/>
        <v>0</v>
      </c>
      <c r="DD47" s="602">
        <f t="shared" si="21"/>
        <v>0</v>
      </c>
      <c r="DE47" s="602">
        <f t="shared" si="21"/>
        <v>0</v>
      </c>
      <c r="DF47" s="602">
        <f t="shared" si="21"/>
        <v>0</v>
      </c>
      <c r="DG47" s="602">
        <f t="shared" si="21"/>
        <v>0</v>
      </c>
      <c r="DH47" s="602">
        <f t="shared" si="21"/>
        <v>0</v>
      </c>
      <c r="DI47" s="602">
        <f t="shared" si="21"/>
        <v>0</v>
      </c>
      <c r="DJ47" s="602">
        <f t="shared" si="21"/>
        <v>0</v>
      </c>
      <c r="DK47" s="602">
        <f t="shared" si="21"/>
        <v>0</v>
      </c>
      <c r="DL47" s="602">
        <f t="shared" si="21"/>
        <v>0</v>
      </c>
      <c r="DM47" s="602">
        <f t="shared" si="21"/>
        <v>0</v>
      </c>
      <c r="DN47" s="602">
        <f t="shared" si="21"/>
        <v>0</v>
      </c>
      <c r="DO47" s="602">
        <f t="shared" si="21"/>
        <v>0</v>
      </c>
      <c r="DP47" s="602">
        <f t="shared" si="21"/>
        <v>0</v>
      </c>
      <c r="DQ47" s="602">
        <f t="shared" si="21"/>
        <v>0</v>
      </c>
      <c r="DR47" s="602">
        <f t="shared" si="21"/>
        <v>0</v>
      </c>
      <c r="DS47" s="602">
        <f t="shared" si="21"/>
        <v>0</v>
      </c>
      <c r="DT47" s="602">
        <f t="shared" si="21"/>
        <v>0</v>
      </c>
      <c r="DU47" s="602">
        <f t="shared" si="21"/>
        <v>0</v>
      </c>
      <c r="DV47" s="602">
        <f t="shared" si="21"/>
        <v>0</v>
      </c>
      <c r="DW47" s="603">
        <f t="shared" si="21"/>
        <v>0</v>
      </c>
    </row>
    <row r="48" spans="2:127" ht="25.5" x14ac:dyDescent="0.2">
      <c r="B48" s="549" t="s">
        <v>491</v>
      </c>
      <c r="C48" s="604" t="s">
        <v>844</v>
      </c>
      <c r="D48" s="605" t="s">
        <v>796</v>
      </c>
      <c r="E48" s="551" t="s">
        <v>554</v>
      </c>
      <c r="F48" s="550" t="s">
        <v>791</v>
      </c>
      <c r="G48" s="606" t="s">
        <v>59</v>
      </c>
      <c r="H48" s="552" t="s">
        <v>493</v>
      </c>
      <c r="I48" s="552">
        <f>MAX(X48:AV48)</f>
        <v>7</v>
      </c>
      <c r="J48" s="552">
        <f>SUMPRODUCT($X$2:$CY$2,$X48:$CY48)*365</f>
        <v>60954.477533751968</v>
      </c>
      <c r="K48" s="552">
        <f>SUMPRODUCT($X$2:$CY$2,$X49:$CY49)+SUMPRODUCT($X$2:$CY$2,$X50:$CY50)+SUMPRODUCT($X$2:$CY$2,$X51:$CY51)</f>
        <v>135215.90773919603</v>
      </c>
      <c r="L48" s="552">
        <f>SUMPRODUCT($X$2:$CY$2,$X52:$CY52) +SUMPRODUCT($X$2:$CY$2,$X53:$CY53)</f>
        <v>26528.915466744504</v>
      </c>
      <c r="M48" s="552">
        <f>SUMPRODUCT($X$2:$CY$2,$X54:$CY54)</f>
        <v>0</v>
      </c>
      <c r="N48" s="552">
        <f>SUMPRODUCT($X$2:$CY$2,$X57:$CY57) +SUMPRODUCT($X$2:$CY$2,$X58:$CY58)</f>
        <v>1786.5030651951056</v>
      </c>
      <c r="O48" s="552">
        <f>SUMPRODUCT($X$2:$CY$2,$X55:$CY55) +SUMPRODUCT($X$2:$CY$2,$X56:$CY56) +SUMPRODUCT($X$2:$CY$2,$X59:$CY59)</f>
        <v>215.70446828138262</v>
      </c>
      <c r="P48" s="552">
        <f>SUM(K48:O48)</f>
        <v>163747.03073941704</v>
      </c>
      <c r="Q48" s="552">
        <f>(SUM(K48:M48)*100000)/(J48*1000)</f>
        <v>265.3534731987138</v>
      </c>
      <c r="R48" s="553">
        <f>(P48*100000)/(J48*1000)</f>
        <v>268.63823194735181</v>
      </c>
      <c r="S48" s="554">
        <v>1</v>
      </c>
      <c r="T48" s="555">
        <v>3</v>
      </c>
      <c r="U48" s="556" t="s">
        <v>494</v>
      </c>
      <c r="V48" s="557" t="s">
        <v>124</v>
      </c>
      <c r="W48" s="558" t="s">
        <v>75</v>
      </c>
      <c r="X48" s="550">
        <v>0</v>
      </c>
      <c r="Y48" s="550">
        <v>0</v>
      </c>
      <c r="Z48" s="550">
        <v>0</v>
      </c>
      <c r="AA48" s="550">
        <v>0</v>
      </c>
      <c r="AB48" s="550">
        <v>0</v>
      </c>
      <c r="AC48" s="550">
        <v>7</v>
      </c>
      <c r="AD48" s="550">
        <v>7</v>
      </c>
      <c r="AE48" s="550">
        <v>7</v>
      </c>
      <c r="AF48" s="550">
        <v>7</v>
      </c>
      <c r="AG48" s="550">
        <v>7</v>
      </c>
      <c r="AH48" s="550">
        <v>7</v>
      </c>
      <c r="AI48" s="550">
        <v>7</v>
      </c>
      <c r="AJ48" s="550">
        <v>7</v>
      </c>
      <c r="AK48" s="550">
        <v>7</v>
      </c>
      <c r="AL48" s="550">
        <v>7</v>
      </c>
      <c r="AM48" s="550">
        <v>7</v>
      </c>
      <c r="AN48" s="550">
        <v>7</v>
      </c>
      <c r="AO48" s="550">
        <v>7</v>
      </c>
      <c r="AP48" s="550">
        <v>7</v>
      </c>
      <c r="AQ48" s="550">
        <v>7</v>
      </c>
      <c r="AR48" s="550">
        <v>7</v>
      </c>
      <c r="AS48" s="550">
        <v>7</v>
      </c>
      <c r="AT48" s="550">
        <v>7</v>
      </c>
      <c r="AU48" s="550">
        <v>7</v>
      </c>
      <c r="AV48" s="550">
        <v>7</v>
      </c>
      <c r="AW48" s="550">
        <v>7</v>
      </c>
      <c r="AX48" s="550">
        <v>7</v>
      </c>
      <c r="AY48" s="550">
        <v>7</v>
      </c>
      <c r="AZ48" s="550">
        <v>7</v>
      </c>
      <c r="BA48" s="550">
        <v>7</v>
      </c>
      <c r="BB48" s="550">
        <v>7</v>
      </c>
      <c r="BC48" s="550">
        <v>7</v>
      </c>
      <c r="BD48" s="550">
        <v>7</v>
      </c>
      <c r="BE48" s="550">
        <v>7</v>
      </c>
      <c r="BF48" s="550">
        <v>7</v>
      </c>
      <c r="BG48" s="550">
        <v>7</v>
      </c>
      <c r="BH48" s="550">
        <v>7</v>
      </c>
      <c r="BI48" s="550">
        <v>7</v>
      </c>
      <c r="BJ48" s="550">
        <v>7</v>
      </c>
      <c r="BK48" s="550">
        <v>7</v>
      </c>
      <c r="BL48" s="550">
        <v>7</v>
      </c>
      <c r="BM48" s="550">
        <v>7</v>
      </c>
      <c r="BN48" s="550">
        <v>7</v>
      </c>
      <c r="BO48" s="550">
        <v>7</v>
      </c>
      <c r="BP48" s="550">
        <v>7</v>
      </c>
      <c r="BQ48" s="550">
        <v>7</v>
      </c>
      <c r="BR48" s="550">
        <v>7</v>
      </c>
      <c r="BS48" s="550">
        <v>7</v>
      </c>
      <c r="BT48" s="550">
        <v>7</v>
      </c>
      <c r="BU48" s="550">
        <v>7</v>
      </c>
      <c r="BV48" s="550">
        <v>7</v>
      </c>
      <c r="BW48" s="550">
        <v>7</v>
      </c>
      <c r="BX48" s="550">
        <v>7</v>
      </c>
      <c r="BY48" s="550">
        <v>7</v>
      </c>
      <c r="BZ48" s="550">
        <v>7</v>
      </c>
      <c r="CA48" s="550">
        <v>7</v>
      </c>
      <c r="CB48" s="550">
        <v>7</v>
      </c>
      <c r="CC48" s="550">
        <v>7</v>
      </c>
      <c r="CD48" s="550">
        <v>7</v>
      </c>
      <c r="CE48" s="559">
        <v>7</v>
      </c>
      <c r="CF48" s="559">
        <v>7</v>
      </c>
      <c r="CG48" s="559">
        <v>7</v>
      </c>
      <c r="CH48" s="559">
        <v>7</v>
      </c>
      <c r="CI48" s="559">
        <v>7</v>
      </c>
      <c r="CJ48" s="559">
        <v>7</v>
      </c>
      <c r="CK48" s="559">
        <v>7</v>
      </c>
      <c r="CL48" s="559">
        <v>7</v>
      </c>
      <c r="CM48" s="559">
        <v>7</v>
      </c>
      <c r="CN48" s="559">
        <v>7</v>
      </c>
      <c r="CO48" s="559">
        <v>7</v>
      </c>
      <c r="CP48" s="559">
        <v>7</v>
      </c>
      <c r="CQ48" s="559">
        <v>7</v>
      </c>
      <c r="CR48" s="559">
        <v>7</v>
      </c>
      <c r="CS48" s="559">
        <v>7</v>
      </c>
      <c r="CT48" s="559">
        <v>7</v>
      </c>
      <c r="CU48" s="559">
        <v>7</v>
      </c>
      <c r="CV48" s="559">
        <v>7</v>
      </c>
      <c r="CW48" s="559">
        <v>7</v>
      </c>
      <c r="CX48" s="559">
        <v>7</v>
      </c>
      <c r="CY48" s="560">
        <v>7</v>
      </c>
      <c r="CZ48" s="561">
        <v>0</v>
      </c>
      <c r="DA48" s="562">
        <v>0</v>
      </c>
      <c r="DB48" s="562">
        <v>0</v>
      </c>
      <c r="DC48" s="562">
        <v>0</v>
      </c>
      <c r="DD48" s="562">
        <v>0</v>
      </c>
      <c r="DE48" s="562">
        <v>0</v>
      </c>
      <c r="DF48" s="562">
        <v>0</v>
      </c>
      <c r="DG48" s="562">
        <v>0</v>
      </c>
      <c r="DH48" s="562">
        <v>0</v>
      </c>
      <c r="DI48" s="562">
        <v>0</v>
      </c>
      <c r="DJ48" s="562">
        <v>0</v>
      </c>
      <c r="DK48" s="562">
        <v>0</v>
      </c>
      <c r="DL48" s="562">
        <v>0</v>
      </c>
      <c r="DM48" s="562">
        <v>0</v>
      </c>
      <c r="DN48" s="562">
        <v>0</v>
      </c>
      <c r="DO48" s="562">
        <v>0</v>
      </c>
      <c r="DP48" s="562">
        <v>0</v>
      </c>
      <c r="DQ48" s="562">
        <v>0</v>
      </c>
      <c r="DR48" s="562">
        <v>0</v>
      </c>
      <c r="DS48" s="562">
        <v>0</v>
      </c>
      <c r="DT48" s="562">
        <v>0</v>
      </c>
      <c r="DU48" s="562">
        <v>0</v>
      </c>
      <c r="DV48" s="562">
        <v>0</v>
      </c>
      <c r="DW48" s="563">
        <v>0</v>
      </c>
    </row>
    <row r="49" spans="2:127" x14ac:dyDescent="0.2">
      <c r="B49" s="564"/>
      <c r="C49" s="565"/>
      <c r="D49" s="566"/>
      <c r="E49" s="567"/>
      <c r="F49" s="567"/>
      <c r="G49" s="566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8"/>
      <c r="S49" s="567"/>
      <c r="T49" s="567"/>
      <c r="U49" s="569" t="s">
        <v>495</v>
      </c>
      <c r="V49" s="557" t="s">
        <v>124</v>
      </c>
      <c r="W49" s="558" t="s">
        <v>496</v>
      </c>
      <c r="X49" s="550">
        <v>9992.4999999999982</v>
      </c>
      <c r="Y49" s="550">
        <v>11419.999999999998</v>
      </c>
      <c r="Z49" s="550">
        <v>14274.999999999998</v>
      </c>
      <c r="AA49" s="550">
        <v>57099.999999999993</v>
      </c>
      <c r="AB49" s="550">
        <v>49962.499999999985</v>
      </c>
      <c r="AC49" s="550">
        <v>0</v>
      </c>
      <c r="AD49" s="550">
        <v>0</v>
      </c>
      <c r="AE49" s="550">
        <v>0</v>
      </c>
      <c r="AF49" s="550">
        <v>0</v>
      </c>
      <c r="AG49" s="550">
        <v>0</v>
      </c>
      <c r="AH49" s="550">
        <v>0</v>
      </c>
      <c r="AI49" s="550">
        <v>0</v>
      </c>
      <c r="AJ49" s="550">
        <v>0</v>
      </c>
      <c r="AK49" s="550">
        <v>0</v>
      </c>
      <c r="AL49" s="550">
        <v>0</v>
      </c>
      <c r="AM49" s="550">
        <v>0</v>
      </c>
      <c r="AN49" s="550">
        <v>0</v>
      </c>
      <c r="AO49" s="550">
        <v>0</v>
      </c>
      <c r="AP49" s="550">
        <v>0</v>
      </c>
      <c r="AQ49" s="550">
        <v>0</v>
      </c>
      <c r="AR49" s="550">
        <v>445.9</v>
      </c>
      <c r="AS49" s="550">
        <v>509.6</v>
      </c>
      <c r="AT49" s="550">
        <v>637</v>
      </c>
      <c r="AU49" s="550">
        <v>2548</v>
      </c>
      <c r="AV49" s="550">
        <v>2229.5</v>
      </c>
      <c r="AW49" s="550">
        <v>0</v>
      </c>
      <c r="AX49" s="550">
        <v>0</v>
      </c>
      <c r="AY49" s="550">
        <v>0</v>
      </c>
      <c r="AZ49" s="550">
        <v>0</v>
      </c>
      <c r="BA49" s="550">
        <v>0</v>
      </c>
      <c r="BB49" s="550">
        <v>0</v>
      </c>
      <c r="BC49" s="550">
        <v>0</v>
      </c>
      <c r="BD49" s="550">
        <v>0</v>
      </c>
      <c r="BE49" s="550">
        <v>0</v>
      </c>
      <c r="BF49" s="550">
        <v>0</v>
      </c>
      <c r="BG49" s="550">
        <v>0</v>
      </c>
      <c r="BH49" s="550">
        <v>0</v>
      </c>
      <c r="BI49" s="550">
        <v>0</v>
      </c>
      <c r="BJ49" s="550">
        <v>0</v>
      </c>
      <c r="BK49" s="550">
        <v>0</v>
      </c>
      <c r="BL49" s="550">
        <v>445.9</v>
      </c>
      <c r="BM49" s="550">
        <v>509.6</v>
      </c>
      <c r="BN49" s="550">
        <v>637</v>
      </c>
      <c r="BO49" s="550">
        <v>2548</v>
      </c>
      <c r="BP49" s="550">
        <v>2229.5</v>
      </c>
      <c r="BQ49" s="550">
        <v>0</v>
      </c>
      <c r="BR49" s="550">
        <v>0</v>
      </c>
      <c r="BS49" s="550">
        <v>0</v>
      </c>
      <c r="BT49" s="550">
        <v>0</v>
      </c>
      <c r="BU49" s="550">
        <v>0</v>
      </c>
      <c r="BV49" s="550">
        <v>0</v>
      </c>
      <c r="BW49" s="550">
        <v>0</v>
      </c>
      <c r="BX49" s="550">
        <v>0</v>
      </c>
      <c r="BY49" s="550">
        <v>0</v>
      </c>
      <c r="BZ49" s="550">
        <v>0</v>
      </c>
      <c r="CA49" s="550">
        <v>0</v>
      </c>
      <c r="CB49" s="550">
        <v>0</v>
      </c>
      <c r="CC49" s="550">
        <v>0</v>
      </c>
      <c r="CD49" s="550">
        <v>0</v>
      </c>
      <c r="CE49" s="559">
        <v>0</v>
      </c>
      <c r="CF49" s="559">
        <v>703.5</v>
      </c>
      <c r="CG49" s="559">
        <v>804</v>
      </c>
      <c r="CH49" s="559">
        <v>1005</v>
      </c>
      <c r="CI49" s="559">
        <v>4020</v>
      </c>
      <c r="CJ49" s="559">
        <v>3517.5</v>
      </c>
      <c r="CK49" s="559">
        <v>0</v>
      </c>
      <c r="CL49" s="559">
        <v>0</v>
      </c>
      <c r="CM49" s="559">
        <v>0</v>
      </c>
      <c r="CN49" s="559">
        <v>0</v>
      </c>
      <c r="CO49" s="559">
        <v>0</v>
      </c>
      <c r="CP49" s="559">
        <v>0</v>
      </c>
      <c r="CQ49" s="559">
        <v>0</v>
      </c>
      <c r="CR49" s="559">
        <v>0</v>
      </c>
      <c r="CS49" s="559">
        <v>0</v>
      </c>
      <c r="CT49" s="559">
        <v>0</v>
      </c>
      <c r="CU49" s="559">
        <v>0</v>
      </c>
      <c r="CV49" s="559">
        <v>0</v>
      </c>
      <c r="CW49" s="559">
        <v>0</v>
      </c>
      <c r="CX49" s="559">
        <v>0</v>
      </c>
      <c r="CY49" s="560">
        <v>0</v>
      </c>
      <c r="CZ49" s="561">
        <v>0</v>
      </c>
      <c r="DA49" s="562">
        <v>0</v>
      </c>
      <c r="DB49" s="562">
        <v>0</v>
      </c>
      <c r="DC49" s="562">
        <v>0</v>
      </c>
      <c r="DD49" s="562">
        <v>0</v>
      </c>
      <c r="DE49" s="562">
        <v>0</v>
      </c>
      <c r="DF49" s="562">
        <v>0</v>
      </c>
      <c r="DG49" s="562">
        <v>0</v>
      </c>
      <c r="DH49" s="562">
        <v>0</v>
      </c>
      <c r="DI49" s="562">
        <v>0</v>
      </c>
      <c r="DJ49" s="562">
        <v>0</v>
      </c>
      <c r="DK49" s="562">
        <v>0</v>
      </c>
      <c r="DL49" s="562">
        <v>0</v>
      </c>
      <c r="DM49" s="562">
        <v>0</v>
      </c>
      <c r="DN49" s="562">
        <v>0</v>
      </c>
      <c r="DO49" s="562">
        <v>0</v>
      </c>
      <c r="DP49" s="562">
        <v>0</v>
      </c>
      <c r="DQ49" s="562">
        <v>0</v>
      </c>
      <c r="DR49" s="562">
        <v>0</v>
      </c>
      <c r="DS49" s="562">
        <v>0</v>
      </c>
      <c r="DT49" s="562">
        <v>0</v>
      </c>
      <c r="DU49" s="562">
        <v>0</v>
      </c>
      <c r="DV49" s="562">
        <v>0</v>
      </c>
      <c r="DW49" s="563">
        <v>0</v>
      </c>
    </row>
    <row r="50" spans="2:127" x14ac:dyDescent="0.2">
      <c r="B50" s="570"/>
      <c r="C50" s="571"/>
      <c r="D50" s="572"/>
      <c r="E50" s="572"/>
      <c r="F50" s="572"/>
      <c r="G50" s="572"/>
      <c r="H50" s="572"/>
      <c r="I50" s="573"/>
      <c r="J50" s="573"/>
      <c r="K50" s="573"/>
      <c r="L50" s="573"/>
      <c r="M50" s="573"/>
      <c r="N50" s="573"/>
      <c r="O50" s="573"/>
      <c r="P50" s="573"/>
      <c r="Q50" s="573"/>
      <c r="R50" s="574"/>
      <c r="S50" s="573"/>
      <c r="T50" s="573"/>
      <c r="U50" s="569" t="s">
        <v>497</v>
      </c>
      <c r="V50" s="557" t="s">
        <v>124</v>
      </c>
      <c r="W50" s="558" t="s">
        <v>496</v>
      </c>
      <c r="X50" s="550">
        <v>0</v>
      </c>
      <c r="Y50" s="550">
        <v>0</v>
      </c>
      <c r="Z50" s="550">
        <v>0</v>
      </c>
      <c r="AA50" s="550">
        <v>0</v>
      </c>
      <c r="AB50" s="550">
        <v>0</v>
      </c>
      <c r="AC50" s="550">
        <v>0</v>
      </c>
      <c r="AD50" s="550">
        <v>0</v>
      </c>
      <c r="AE50" s="550">
        <v>0</v>
      </c>
      <c r="AF50" s="550">
        <v>0</v>
      </c>
      <c r="AG50" s="550">
        <v>0</v>
      </c>
      <c r="AH50" s="550">
        <v>0</v>
      </c>
      <c r="AI50" s="550">
        <v>0</v>
      </c>
      <c r="AJ50" s="550">
        <v>0</v>
      </c>
      <c r="AK50" s="550">
        <v>0</v>
      </c>
      <c r="AL50" s="550">
        <v>0</v>
      </c>
      <c r="AM50" s="550">
        <v>0</v>
      </c>
      <c r="AN50" s="550">
        <v>0</v>
      </c>
      <c r="AO50" s="550">
        <v>0</v>
      </c>
      <c r="AP50" s="550">
        <v>0</v>
      </c>
      <c r="AQ50" s="550">
        <v>0</v>
      </c>
      <c r="AR50" s="550">
        <v>0</v>
      </c>
      <c r="AS50" s="550">
        <v>0</v>
      </c>
      <c r="AT50" s="550">
        <v>0</v>
      </c>
      <c r="AU50" s="550">
        <v>0</v>
      </c>
      <c r="AV50" s="550">
        <v>0</v>
      </c>
      <c r="AW50" s="550">
        <v>0</v>
      </c>
      <c r="AX50" s="550">
        <v>0</v>
      </c>
      <c r="AY50" s="550">
        <v>0</v>
      </c>
      <c r="AZ50" s="550">
        <v>0</v>
      </c>
      <c r="BA50" s="550">
        <v>0</v>
      </c>
      <c r="BB50" s="550">
        <v>0</v>
      </c>
      <c r="BC50" s="550">
        <v>0</v>
      </c>
      <c r="BD50" s="550">
        <v>0</v>
      </c>
      <c r="BE50" s="550">
        <v>0</v>
      </c>
      <c r="BF50" s="550">
        <v>0</v>
      </c>
      <c r="BG50" s="550">
        <v>0</v>
      </c>
      <c r="BH50" s="550">
        <v>0</v>
      </c>
      <c r="BI50" s="550">
        <v>0</v>
      </c>
      <c r="BJ50" s="550">
        <v>0</v>
      </c>
      <c r="BK50" s="550">
        <v>0</v>
      </c>
      <c r="BL50" s="550">
        <v>0</v>
      </c>
      <c r="BM50" s="550">
        <v>0</v>
      </c>
      <c r="BN50" s="550">
        <v>0</v>
      </c>
      <c r="BO50" s="550">
        <v>0</v>
      </c>
      <c r="BP50" s="550">
        <v>0</v>
      </c>
      <c r="BQ50" s="550">
        <v>0</v>
      </c>
      <c r="BR50" s="550">
        <v>0</v>
      </c>
      <c r="BS50" s="550">
        <v>0</v>
      </c>
      <c r="BT50" s="550">
        <v>0</v>
      </c>
      <c r="BU50" s="550">
        <v>0</v>
      </c>
      <c r="BV50" s="550">
        <v>0</v>
      </c>
      <c r="BW50" s="550">
        <v>0</v>
      </c>
      <c r="BX50" s="550">
        <v>0</v>
      </c>
      <c r="BY50" s="550">
        <v>0</v>
      </c>
      <c r="BZ50" s="550">
        <v>0</v>
      </c>
      <c r="CA50" s="550">
        <v>0</v>
      </c>
      <c r="CB50" s="550">
        <v>0</v>
      </c>
      <c r="CC50" s="550">
        <v>0</v>
      </c>
      <c r="CD50" s="550">
        <v>0</v>
      </c>
      <c r="CE50" s="559">
        <v>0</v>
      </c>
      <c r="CF50" s="559">
        <v>0</v>
      </c>
      <c r="CG50" s="559">
        <v>0</v>
      </c>
      <c r="CH50" s="559">
        <v>0</v>
      </c>
      <c r="CI50" s="559">
        <v>0</v>
      </c>
      <c r="CJ50" s="559">
        <v>0</v>
      </c>
      <c r="CK50" s="559">
        <v>0</v>
      </c>
      <c r="CL50" s="559">
        <v>0</v>
      </c>
      <c r="CM50" s="559">
        <v>0</v>
      </c>
      <c r="CN50" s="559">
        <v>0</v>
      </c>
      <c r="CO50" s="559">
        <v>0</v>
      </c>
      <c r="CP50" s="559">
        <v>0</v>
      </c>
      <c r="CQ50" s="559">
        <v>0</v>
      </c>
      <c r="CR50" s="559">
        <v>0</v>
      </c>
      <c r="CS50" s="559">
        <v>0</v>
      </c>
      <c r="CT50" s="559">
        <v>0</v>
      </c>
      <c r="CU50" s="559">
        <v>0</v>
      </c>
      <c r="CV50" s="559">
        <v>0</v>
      </c>
      <c r="CW50" s="559">
        <v>0</v>
      </c>
      <c r="CX50" s="559">
        <v>0</v>
      </c>
      <c r="CY50" s="560">
        <v>0</v>
      </c>
      <c r="CZ50" s="561">
        <v>0</v>
      </c>
      <c r="DA50" s="562">
        <v>0</v>
      </c>
      <c r="DB50" s="562">
        <v>0</v>
      </c>
      <c r="DC50" s="562">
        <v>0</v>
      </c>
      <c r="DD50" s="562">
        <v>0</v>
      </c>
      <c r="DE50" s="562">
        <v>0</v>
      </c>
      <c r="DF50" s="562">
        <v>0</v>
      </c>
      <c r="DG50" s="562">
        <v>0</v>
      </c>
      <c r="DH50" s="562">
        <v>0</v>
      </c>
      <c r="DI50" s="562">
        <v>0</v>
      </c>
      <c r="DJ50" s="562">
        <v>0</v>
      </c>
      <c r="DK50" s="562">
        <v>0</v>
      </c>
      <c r="DL50" s="562">
        <v>0</v>
      </c>
      <c r="DM50" s="562">
        <v>0</v>
      </c>
      <c r="DN50" s="562">
        <v>0</v>
      </c>
      <c r="DO50" s="562">
        <v>0</v>
      </c>
      <c r="DP50" s="562">
        <v>0</v>
      </c>
      <c r="DQ50" s="562">
        <v>0</v>
      </c>
      <c r="DR50" s="562">
        <v>0</v>
      </c>
      <c r="DS50" s="562">
        <v>0</v>
      </c>
      <c r="DT50" s="562">
        <v>0</v>
      </c>
      <c r="DU50" s="562">
        <v>0</v>
      </c>
      <c r="DV50" s="562">
        <v>0</v>
      </c>
      <c r="DW50" s="563">
        <v>0</v>
      </c>
    </row>
    <row r="51" spans="2:127" x14ac:dyDescent="0.2">
      <c r="B51" s="570"/>
      <c r="C51" s="571"/>
      <c r="D51" s="572"/>
      <c r="E51" s="572"/>
      <c r="F51" s="572"/>
      <c r="G51" s="572"/>
      <c r="H51" s="572"/>
      <c r="I51" s="573"/>
      <c r="J51" s="573"/>
      <c r="K51" s="573"/>
      <c r="L51" s="573"/>
      <c r="M51" s="573"/>
      <c r="N51" s="573"/>
      <c r="O51" s="573"/>
      <c r="P51" s="573"/>
      <c r="Q51" s="573"/>
      <c r="R51" s="574"/>
      <c r="S51" s="573"/>
      <c r="T51" s="573"/>
      <c r="U51" s="569" t="s">
        <v>799</v>
      </c>
      <c r="V51" s="557" t="s">
        <v>124</v>
      </c>
      <c r="W51" s="558" t="s">
        <v>496</v>
      </c>
      <c r="X51" s="550">
        <v>0</v>
      </c>
      <c r="Y51" s="550">
        <v>0</v>
      </c>
      <c r="Z51" s="550">
        <v>0</v>
      </c>
      <c r="AA51" s="550">
        <v>0</v>
      </c>
      <c r="AB51" s="550">
        <v>0</v>
      </c>
      <c r="AC51" s="550">
        <v>0</v>
      </c>
      <c r="AD51" s="550">
        <v>0</v>
      </c>
      <c r="AE51" s="550">
        <v>0</v>
      </c>
      <c r="AF51" s="550">
        <v>0</v>
      </c>
      <c r="AG51" s="550">
        <v>0</v>
      </c>
      <c r="AH51" s="550">
        <v>0</v>
      </c>
      <c r="AI51" s="550">
        <v>0</v>
      </c>
      <c r="AJ51" s="550">
        <v>0</v>
      </c>
      <c r="AK51" s="550">
        <v>0</v>
      </c>
      <c r="AL51" s="550">
        <v>0</v>
      </c>
      <c r="AM51" s="550">
        <v>0</v>
      </c>
      <c r="AN51" s="550">
        <v>0</v>
      </c>
      <c r="AO51" s="550">
        <v>0</v>
      </c>
      <c r="AP51" s="550">
        <v>0</v>
      </c>
      <c r="AQ51" s="550">
        <v>0</v>
      </c>
      <c r="AR51" s="550">
        <v>0</v>
      </c>
      <c r="AS51" s="550">
        <v>0</v>
      </c>
      <c r="AT51" s="550">
        <v>0</v>
      </c>
      <c r="AU51" s="550">
        <v>0</v>
      </c>
      <c r="AV51" s="550">
        <v>0</v>
      </c>
      <c r="AW51" s="550">
        <v>0</v>
      </c>
      <c r="AX51" s="550">
        <v>0</v>
      </c>
      <c r="AY51" s="550">
        <v>0</v>
      </c>
      <c r="AZ51" s="550">
        <v>0</v>
      </c>
      <c r="BA51" s="550">
        <v>0</v>
      </c>
      <c r="BB51" s="550">
        <v>0</v>
      </c>
      <c r="BC51" s="550">
        <v>0</v>
      </c>
      <c r="BD51" s="550">
        <v>0</v>
      </c>
      <c r="BE51" s="550">
        <v>0</v>
      </c>
      <c r="BF51" s="550">
        <v>0</v>
      </c>
      <c r="BG51" s="550">
        <v>0</v>
      </c>
      <c r="BH51" s="550">
        <v>0</v>
      </c>
      <c r="BI51" s="550">
        <v>0</v>
      </c>
      <c r="BJ51" s="550">
        <v>0</v>
      </c>
      <c r="BK51" s="550">
        <v>0</v>
      </c>
      <c r="BL51" s="550">
        <v>0</v>
      </c>
      <c r="BM51" s="550">
        <v>0</v>
      </c>
      <c r="BN51" s="550">
        <v>0</v>
      </c>
      <c r="BO51" s="550">
        <v>0</v>
      </c>
      <c r="BP51" s="550">
        <v>0</v>
      </c>
      <c r="BQ51" s="550">
        <v>0</v>
      </c>
      <c r="BR51" s="550">
        <v>0</v>
      </c>
      <c r="BS51" s="550">
        <v>0</v>
      </c>
      <c r="BT51" s="550">
        <v>0</v>
      </c>
      <c r="BU51" s="550">
        <v>0</v>
      </c>
      <c r="BV51" s="550">
        <v>0</v>
      </c>
      <c r="BW51" s="550">
        <v>0</v>
      </c>
      <c r="BX51" s="550">
        <v>0</v>
      </c>
      <c r="BY51" s="550">
        <v>0</v>
      </c>
      <c r="BZ51" s="550">
        <v>0</v>
      </c>
      <c r="CA51" s="550">
        <v>0</v>
      </c>
      <c r="CB51" s="550">
        <v>0</v>
      </c>
      <c r="CC51" s="550">
        <v>0</v>
      </c>
      <c r="CD51" s="550">
        <v>0</v>
      </c>
      <c r="CE51" s="550">
        <v>0</v>
      </c>
      <c r="CF51" s="550">
        <v>0</v>
      </c>
      <c r="CG51" s="550">
        <v>0</v>
      </c>
      <c r="CH51" s="550">
        <v>0</v>
      </c>
      <c r="CI51" s="550">
        <v>0</v>
      </c>
      <c r="CJ51" s="550">
        <v>0</v>
      </c>
      <c r="CK51" s="550">
        <v>0</v>
      </c>
      <c r="CL51" s="550">
        <v>0</v>
      </c>
      <c r="CM51" s="550">
        <v>0</v>
      </c>
      <c r="CN51" s="550">
        <v>0</v>
      </c>
      <c r="CO51" s="550">
        <v>0</v>
      </c>
      <c r="CP51" s="550">
        <v>0</v>
      </c>
      <c r="CQ51" s="550">
        <v>0</v>
      </c>
      <c r="CR51" s="550">
        <v>0</v>
      </c>
      <c r="CS51" s="550">
        <v>0</v>
      </c>
      <c r="CT51" s="550">
        <v>0</v>
      </c>
      <c r="CU51" s="550">
        <v>0</v>
      </c>
      <c r="CV51" s="550">
        <v>0</v>
      </c>
      <c r="CW51" s="550">
        <v>0</v>
      </c>
      <c r="CX51" s="550">
        <v>0</v>
      </c>
      <c r="CY51" s="550">
        <v>0</v>
      </c>
      <c r="CZ51" s="561">
        <v>0</v>
      </c>
      <c r="DA51" s="562">
        <v>0</v>
      </c>
      <c r="DB51" s="562">
        <v>0</v>
      </c>
      <c r="DC51" s="562">
        <v>0</v>
      </c>
      <c r="DD51" s="562">
        <v>0</v>
      </c>
      <c r="DE51" s="562">
        <v>0</v>
      </c>
      <c r="DF51" s="562">
        <v>0</v>
      </c>
      <c r="DG51" s="562">
        <v>0</v>
      </c>
      <c r="DH51" s="562">
        <v>0</v>
      </c>
      <c r="DI51" s="562">
        <v>0</v>
      </c>
      <c r="DJ51" s="562">
        <v>0</v>
      </c>
      <c r="DK51" s="562">
        <v>0</v>
      </c>
      <c r="DL51" s="562">
        <v>0</v>
      </c>
      <c r="DM51" s="562">
        <v>0</v>
      </c>
      <c r="DN51" s="562">
        <v>0</v>
      </c>
      <c r="DO51" s="562">
        <v>0</v>
      </c>
      <c r="DP51" s="562">
        <v>0</v>
      </c>
      <c r="DQ51" s="562">
        <v>0</v>
      </c>
      <c r="DR51" s="562">
        <v>0</v>
      </c>
      <c r="DS51" s="562">
        <v>0</v>
      </c>
      <c r="DT51" s="562">
        <v>0</v>
      </c>
      <c r="DU51" s="562">
        <v>0</v>
      </c>
      <c r="DV51" s="562">
        <v>0</v>
      </c>
      <c r="DW51" s="563">
        <v>0</v>
      </c>
    </row>
    <row r="52" spans="2:127" x14ac:dyDescent="0.2">
      <c r="B52" s="576"/>
      <c r="C52" s="577"/>
      <c r="D52" s="578"/>
      <c r="E52" s="578"/>
      <c r="F52" s="578"/>
      <c r="G52" s="578"/>
      <c r="H52" s="578"/>
      <c r="I52" s="579"/>
      <c r="J52" s="579"/>
      <c r="K52" s="579"/>
      <c r="L52" s="579"/>
      <c r="M52" s="579"/>
      <c r="N52" s="579"/>
      <c r="O52" s="579"/>
      <c r="P52" s="579"/>
      <c r="Q52" s="579"/>
      <c r="R52" s="580"/>
      <c r="S52" s="579"/>
      <c r="T52" s="579"/>
      <c r="U52" s="569" t="s">
        <v>498</v>
      </c>
      <c r="V52" s="557" t="s">
        <v>124</v>
      </c>
      <c r="W52" s="581" t="s">
        <v>496</v>
      </c>
      <c r="X52" s="550">
        <v>0</v>
      </c>
      <c r="Y52" s="550">
        <v>0</v>
      </c>
      <c r="Z52" s="550">
        <v>0</v>
      </c>
      <c r="AA52" s="550">
        <v>0</v>
      </c>
      <c r="AB52" s="550">
        <v>0</v>
      </c>
      <c r="AC52" s="550">
        <v>42</v>
      </c>
      <c r="AD52" s="550">
        <v>42</v>
      </c>
      <c r="AE52" s="550">
        <v>42</v>
      </c>
      <c r="AF52" s="550">
        <v>42</v>
      </c>
      <c r="AG52" s="550">
        <v>42</v>
      </c>
      <c r="AH52" s="550">
        <v>42</v>
      </c>
      <c r="AI52" s="550">
        <v>42</v>
      </c>
      <c r="AJ52" s="550">
        <v>42</v>
      </c>
      <c r="AK52" s="550">
        <v>42</v>
      </c>
      <c r="AL52" s="550">
        <v>42</v>
      </c>
      <c r="AM52" s="550">
        <v>42</v>
      </c>
      <c r="AN52" s="550">
        <v>42</v>
      </c>
      <c r="AO52" s="550">
        <v>42</v>
      </c>
      <c r="AP52" s="550">
        <v>42</v>
      </c>
      <c r="AQ52" s="550">
        <v>42</v>
      </c>
      <c r="AR52" s="550">
        <v>42</v>
      </c>
      <c r="AS52" s="550">
        <v>42</v>
      </c>
      <c r="AT52" s="550">
        <v>42</v>
      </c>
      <c r="AU52" s="550">
        <v>42</v>
      </c>
      <c r="AV52" s="550">
        <v>42</v>
      </c>
      <c r="AW52" s="550">
        <v>42</v>
      </c>
      <c r="AX52" s="550">
        <v>42</v>
      </c>
      <c r="AY52" s="550">
        <v>42</v>
      </c>
      <c r="AZ52" s="550">
        <v>42</v>
      </c>
      <c r="BA52" s="550">
        <v>42</v>
      </c>
      <c r="BB52" s="550">
        <v>42</v>
      </c>
      <c r="BC52" s="550">
        <v>42</v>
      </c>
      <c r="BD52" s="550">
        <v>42</v>
      </c>
      <c r="BE52" s="550">
        <v>42</v>
      </c>
      <c r="BF52" s="550">
        <v>42</v>
      </c>
      <c r="BG52" s="550">
        <v>42</v>
      </c>
      <c r="BH52" s="550">
        <v>42</v>
      </c>
      <c r="BI52" s="550">
        <v>42</v>
      </c>
      <c r="BJ52" s="550">
        <v>42</v>
      </c>
      <c r="BK52" s="550">
        <v>42</v>
      </c>
      <c r="BL52" s="550">
        <v>42</v>
      </c>
      <c r="BM52" s="550">
        <v>42</v>
      </c>
      <c r="BN52" s="550">
        <v>42</v>
      </c>
      <c r="BO52" s="550">
        <v>42</v>
      </c>
      <c r="BP52" s="550">
        <v>42</v>
      </c>
      <c r="BQ52" s="550">
        <v>42</v>
      </c>
      <c r="BR52" s="550">
        <v>42</v>
      </c>
      <c r="BS52" s="550">
        <v>42</v>
      </c>
      <c r="BT52" s="550">
        <v>42</v>
      </c>
      <c r="BU52" s="550">
        <v>42</v>
      </c>
      <c r="BV52" s="550">
        <v>42</v>
      </c>
      <c r="BW52" s="550">
        <v>42</v>
      </c>
      <c r="BX52" s="550">
        <v>42</v>
      </c>
      <c r="BY52" s="550">
        <v>42</v>
      </c>
      <c r="BZ52" s="550">
        <v>42</v>
      </c>
      <c r="CA52" s="550">
        <v>42</v>
      </c>
      <c r="CB52" s="550">
        <v>42</v>
      </c>
      <c r="CC52" s="550">
        <v>42</v>
      </c>
      <c r="CD52" s="550">
        <v>42</v>
      </c>
      <c r="CE52" s="559">
        <v>42</v>
      </c>
      <c r="CF52" s="559">
        <v>42</v>
      </c>
      <c r="CG52" s="559">
        <v>42</v>
      </c>
      <c r="CH52" s="559">
        <v>42</v>
      </c>
      <c r="CI52" s="559">
        <v>42</v>
      </c>
      <c r="CJ52" s="559">
        <v>42</v>
      </c>
      <c r="CK52" s="559">
        <v>42</v>
      </c>
      <c r="CL52" s="559">
        <v>42</v>
      </c>
      <c r="CM52" s="559">
        <v>42</v>
      </c>
      <c r="CN52" s="559">
        <v>42</v>
      </c>
      <c r="CO52" s="559">
        <v>42</v>
      </c>
      <c r="CP52" s="559">
        <v>42</v>
      </c>
      <c r="CQ52" s="559">
        <v>42</v>
      </c>
      <c r="CR52" s="559">
        <v>42</v>
      </c>
      <c r="CS52" s="559">
        <v>42</v>
      </c>
      <c r="CT52" s="559">
        <v>42</v>
      </c>
      <c r="CU52" s="559">
        <v>42</v>
      </c>
      <c r="CV52" s="559">
        <v>42</v>
      </c>
      <c r="CW52" s="559">
        <v>42</v>
      </c>
      <c r="CX52" s="559">
        <v>42</v>
      </c>
      <c r="CY52" s="560">
        <v>42</v>
      </c>
      <c r="CZ52" s="561">
        <v>0</v>
      </c>
      <c r="DA52" s="562">
        <v>0</v>
      </c>
      <c r="DB52" s="562">
        <v>0</v>
      </c>
      <c r="DC52" s="562">
        <v>0</v>
      </c>
      <c r="DD52" s="562">
        <v>0</v>
      </c>
      <c r="DE52" s="562">
        <v>0</v>
      </c>
      <c r="DF52" s="562">
        <v>0</v>
      </c>
      <c r="DG52" s="562">
        <v>0</v>
      </c>
      <c r="DH52" s="562">
        <v>0</v>
      </c>
      <c r="DI52" s="562">
        <v>0</v>
      </c>
      <c r="DJ52" s="562">
        <v>0</v>
      </c>
      <c r="DK52" s="562">
        <v>0</v>
      </c>
      <c r="DL52" s="562">
        <v>0</v>
      </c>
      <c r="DM52" s="562">
        <v>0</v>
      </c>
      <c r="DN52" s="562">
        <v>0</v>
      </c>
      <c r="DO52" s="562">
        <v>0</v>
      </c>
      <c r="DP52" s="562">
        <v>0</v>
      </c>
      <c r="DQ52" s="562">
        <v>0</v>
      </c>
      <c r="DR52" s="562">
        <v>0</v>
      </c>
      <c r="DS52" s="562">
        <v>0</v>
      </c>
      <c r="DT52" s="562">
        <v>0</v>
      </c>
      <c r="DU52" s="562">
        <v>0</v>
      </c>
      <c r="DV52" s="562">
        <v>0</v>
      </c>
      <c r="DW52" s="563">
        <v>0</v>
      </c>
    </row>
    <row r="53" spans="2:127" x14ac:dyDescent="0.2">
      <c r="B53" s="582"/>
      <c r="C53" s="583"/>
      <c r="D53" s="584"/>
      <c r="E53" s="584"/>
      <c r="F53" s="584"/>
      <c r="G53" s="584"/>
      <c r="H53" s="584"/>
      <c r="I53" s="585"/>
      <c r="J53" s="585"/>
      <c r="K53" s="585"/>
      <c r="L53" s="585"/>
      <c r="M53" s="585"/>
      <c r="N53" s="585"/>
      <c r="O53" s="585"/>
      <c r="P53" s="585"/>
      <c r="Q53" s="585"/>
      <c r="R53" s="586"/>
      <c r="S53" s="585"/>
      <c r="T53" s="585"/>
      <c r="U53" s="569" t="s">
        <v>499</v>
      </c>
      <c r="V53" s="557" t="s">
        <v>124</v>
      </c>
      <c r="W53" s="581" t="s">
        <v>496</v>
      </c>
      <c r="X53" s="550">
        <v>0</v>
      </c>
      <c r="Y53" s="550">
        <v>0</v>
      </c>
      <c r="Z53" s="550">
        <v>0</v>
      </c>
      <c r="AA53" s="550">
        <v>0</v>
      </c>
      <c r="AB53" s="550">
        <v>0</v>
      </c>
      <c r="AC53" s="550">
        <v>1069.9999999999998</v>
      </c>
      <c r="AD53" s="550">
        <v>1069.9999999999998</v>
      </c>
      <c r="AE53" s="550">
        <v>1069.9999999999998</v>
      </c>
      <c r="AF53" s="550">
        <v>1069.9999999999998</v>
      </c>
      <c r="AG53" s="550">
        <v>1069.9999999999998</v>
      </c>
      <c r="AH53" s="550">
        <v>1069.9999999999998</v>
      </c>
      <c r="AI53" s="550">
        <v>1069.9999999999998</v>
      </c>
      <c r="AJ53" s="550">
        <v>1069.9999999999998</v>
      </c>
      <c r="AK53" s="550">
        <v>1069.9999999999998</v>
      </c>
      <c r="AL53" s="550">
        <v>1069.9999999999998</v>
      </c>
      <c r="AM53" s="550">
        <v>1069.9999999999998</v>
      </c>
      <c r="AN53" s="550">
        <v>1069.9999999999998</v>
      </c>
      <c r="AO53" s="550">
        <v>1069.9999999999998</v>
      </c>
      <c r="AP53" s="550">
        <v>1069.9999999999998</v>
      </c>
      <c r="AQ53" s="550">
        <v>1069.9999999999998</v>
      </c>
      <c r="AR53" s="550">
        <v>1069.9999999999998</v>
      </c>
      <c r="AS53" s="550">
        <v>1069.9999999999998</v>
      </c>
      <c r="AT53" s="550">
        <v>1069.9999999999998</v>
      </c>
      <c r="AU53" s="550">
        <v>1069.9999999999998</v>
      </c>
      <c r="AV53" s="550">
        <v>1069.9999999999998</v>
      </c>
      <c r="AW53" s="550">
        <v>1069.9999999999998</v>
      </c>
      <c r="AX53" s="550">
        <v>1069.9999999999998</v>
      </c>
      <c r="AY53" s="550">
        <v>1069.9999999999998</v>
      </c>
      <c r="AZ53" s="550">
        <v>1069.9999999999998</v>
      </c>
      <c r="BA53" s="550">
        <v>1069.9999999999998</v>
      </c>
      <c r="BB53" s="550">
        <v>1069.9999999999998</v>
      </c>
      <c r="BC53" s="550">
        <v>1069.9999999999998</v>
      </c>
      <c r="BD53" s="550">
        <v>1069.9999999999998</v>
      </c>
      <c r="BE53" s="550">
        <v>1069.9999999999998</v>
      </c>
      <c r="BF53" s="550">
        <v>1069.9999999999998</v>
      </c>
      <c r="BG53" s="550">
        <v>1069.9999999999998</v>
      </c>
      <c r="BH53" s="550">
        <v>1069.9999999999998</v>
      </c>
      <c r="BI53" s="550">
        <v>1069.9999999999998</v>
      </c>
      <c r="BJ53" s="550">
        <v>1069.9999999999998</v>
      </c>
      <c r="BK53" s="550">
        <v>1069.9999999999998</v>
      </c>
      <c r="BL53" s="550">
        <v>1069.9999999999998</v>
      </c>
      <c r="BM53" s="550">
        <v>1069.9999999999998</v>
      </c>
      <c r="BN53" s="550">
        <v>1069.9999999999998</v>
      </c>
      <c r="BO53" s="550">
        <v>1069.9999999999998</v>
      </c>
      <c r="BP53" s="550">
        <v>1069.9999999999998</v>
      </c>
      <c r="BQ53" s="550">
        <v>1069.9999999999998</v>
      </c>
      <c r="BR53" s="550">
        <v>1069.9999999999998</v>
      </c>
      <c r="BS53" s="550">
        <v>1069.9999999999998</v>
      </c>
      <c r="BT53" s="550">
        <v>1069.9999999999998</v>
      </c>
      <c r="BU53" s="550">
        <v>1069.9999999999998</v>
      </c>
      <c r="BV53" s="550">
        <v>1069.9999999999998</v>
      </c>
      <c r="BW53" s="550">
        <v>1069.9999999999998</v>
      </c>
      <c r="BX53" s="550">
        <v>1069.9999999999998</v>
      </c>
      <c r="BY53" s="550">
        <v>1069.9999999999998</v>
      </c>
      <c r="BZ53" s="550">
        <v>1069.9999999999998</v>
      </c>
      <c r="CA53" s="550">
        <v>1069.9999999999998</v>
      </c>
      <c r="CB53" s="550">
        <v>1069.9999999999998</v>
      </c>
      <c r="CC53" s="550">
        <v>1069.9999999999998</v>
      </c>
      <c r="CD53" s="550">
        <v>1069.9999999999998</v>
      </c>
      <c r="CE53" s="559">
        <v>1069.9999999999998</v>
      </c>
      <c r="CF53" s="559">
        <v>1069.9999999999998</v>
      </c>
      <c r="CG53" s="559">
        <v>1069.9999999999998</v>
      </c>
      <c r="CH53" s="559">
        <v>1069.9999999999998</v>
      </c>
      <c r="CI53" s="559">
        <v>1069.9999999999998</v>
      </c>
      <c r="CJ53" s="559">
        <v>1069.9999999999998</v>
      </c>
      <c r="CK53" s="559">
        <v>1069.9999999999998</v>
      </c>
      <c r="CL53" s="559">
        <v>1069.9999999999998</v>
      </c>
      <c r="CM53" s="559">
        <v>1069.9999999999998</v>
      </c>
      <c r="CN53" s="559">
        <v>1069.9999999999998</v>
      </c>
      <c r="CO53" s="559">
        <v>1069.9999999999998</v>
      </c>
      <c r="CP53" s="559">
        <v>1069.9999999999998</v>
      </c>
      <c r="CQ53" s="559">
        <v>1069.9999999999998</v>
      </c>
      <c r="CR53" s="559">
        <v>1069.9999999999998</v>
      </c>
      <c r="CS53" s="559">
        <v>1069.9999999999998</v>
      </c>
      <c r="CT53" s="559">
        <v>1069.9999999999998</v>
      </c>
      <c r="CU53" s="559">
        <v>1069.9999999999998</v>
      </c>
      <c r="CV53" s="559">
        <v>1069.9999999999998</v>
      </c>
      <c r="CW53" s="559">
        <v>1069.9999999999998</v>
      </c>
      <c r="CX53" s="559">
        <v>1069.9999999999998</v>
      </c>
      <c r="CY53" s="560">
        <v>1069.9999999999998</v>
      </c>
      <c r="CZ53" s="561">
        <v>0</v>
      </c>
      <c r="DA53" s="562">
        <v>0</v>
      </c>
      <c r="DB53" s="562">
        <v>0</v>
      </c>
      <c r="DC53" s="562">
        <v>0</v>
      </c>
      <c r="DD53" s="562">
        <v>0</v>
      </c>
      <c r="DE53" s="562">
        <v>0</v>
      </c>
      <c r="DF53" s="562">
        <v>0</v>
      </c>
      <c r="DG53" s="562">
        <v>0</v>
      </c>
      <c r="DH53" s="562">
        <v>0</v>
      </c>
      <c r="DI53" s="562">
        <v>0</v>
      </c>
      <c r="DJ53" s="562">
        <v>0</v>
      </c>
      <c r="DK53" s="562">
        <v>0</v>
      </c>
      <c r="DL53" s="562">
        <v>0</v>
      </c>
      <c r="DM53" s="562">
        <v>0</v>
      </c>
      <c r="DN53" s="562">
        <v>0</v>
      </c>
      <c r="DO53" s="562">
        <v>0</v>
      </c>
      <c r="DP53" s="562">
        <v>0</v>
      </c>
      <c r="DQ53" s="562">
        <v>0</v>
      </c>
      <c r="DR53" s="562">
        <v>0</v>
      </c>
      <c r="DS53" s="562">
        <v>0</v>
      </c>
      <c r="DT53" s="562">
        <v>0</v>
      </c>
      <c r="DU53" s="562">
        <v>0</v>
      </c>
      <c r="DV53" s="562">
        <v>0</v>
      </c>
      <c r="DW53" s="563">
        <v>0</v>
      </c>
    </row>
    <row r="54" spans="2:127" x14ac:dyDescent="0.2">
      <c r="B54" s="582"/>
      <c r="C54" s="583"/>
      <c r="D54" s="584"/>
      <c r="E54" s="584"/>
      <c r="F54" s="584"/>
      <c r="G54" s="584"/>
      <c r="H54" s="584"/>
      <c r="I54" s="585"/>
      <c r="J54" s="585"/>
      <c r="K54" s="585"/>
      <c r="L54" s="585"/>
      <c r="M54" s="585"/>
      <c r="N54" s="585"/>
      <c r="O54" s="585"/>
      <c r="P54" s="585"/>
      <c r="Q54" s="585"/>
      <c r="R54" s="586"/>
      <c r="S54" s="585"/>
      <c r="T54" s="585"/>
      <c r="U54" s="587" t="s">
        <v>500</v>
      </c>
      <c r="V54" s="588" t="s">
        <v>124</v>
      </c>
      <c r="W54" s="581" t="s">
        <v>496</v>
      </c>
      <c r="X54" s="550">
        <v>0</v>
      </c>
      <c r="Y54" s="550">
        <v>0</v>
      </c>
      <c r="Z54" s="550">
        <v>0</v>
      </c>
      <c r="AA54" s="550">
        <v>0</v>
      </c>
      <c r="AB54" s="550">
        <v>0</v>
      </c>
      <c r="AC54" s="550">
        <v>0</v>
      </c>
      <c r="AD54" s="550">
        <v>0</v>
      </c>
      <c r="AE54" s="550">
        <v>0</v>
      </c>
      <c r="AF54" s="550">
        <v>0</v>
      </c>
      <c r="AG54" s="550">
        <v>0</v>
      </c>
      <c r="AH54" s="550">
        <v>0</v>
      </c>
      <c r="AI54" s="550">
        <v>0</v>
      </c>
      <c r="AJ54" s="550">
        <v>0</v>
      </c>
      <c r="AK54" s="550">
        <v>0</v>
      </c>
      <c r="AL54" s="550">
        <v>0</v>
      </c>
      <c r="AM54" s="550">
        <v>0</v>
      </c>
      <c r="AN54" s="550">
        <v>0</v>
      </c>
      <c r="AO54" s="550">
        <v>0</v>
      </c>
      <c r="AP54" s="550">
        <v>0</v>
      </c>
      <c r="AQ54" s="550">
        <v>0</v>
      </c>
      <c r="AR54" s="550">
        <v>0</v>
      </c>
      <c r="AS54" s="550">
        <v>0</v>
      </c>
      <c r="AT54" s="550">
        <v>0</v>
      </c>
      <c r="AU54" s="550">
        <v>0</v>
      </c>
      <c r="AV54" s="550">
        <v>0</v>
      </c>
      <c r="AW54" s="550">
        <v>0</v>
      </c>
      <c r="AX54" s="550">
        <v>0</v>
      </c>
      <c r="AY54" s="550">
        <v>0</v>
      </c>
      <c r="AZ54" s="550">
        <v>0</v>
      </c>
      <c r="BA54" s="550">
        <v>0</v>
      </c>
      <c r="BB54" s="550">
        <v>0</v>
      </c>
      <c r="BC54" s="550">
        <v>0</v>
      </c>
      <c r="BD54" s="550">
        <v>0</v>
      </c>
      <c r="BE54" s="550">
        <v>0</v>
      </c>
      <c r="BF54" s="550">
        <v>0</v>
      </c>
      <c r="BG54" s="550">
        <v>0</v>
      </c>
      <c r="BH54" s="550">
        <v>0</v>
      </c>
      <c r="BI54" s="550">
        <v>0</v>
      </c>
      <c r="BJ54" s="550">
        <v>0</v>
      </c>
      <c r="BK54" s="550">
        <v>0</v>
      </c>
      <c r="BL54" s="550">
        <v>0</v>
      </c>
      <c r="BM54" s="550">
        <v>0</v>
      </c>
      <c r="BN54" s="550">
        <v>0</v>
      </c>
      <c r="BO54" s="550">
        <v>0</v>
      </c>
      <c r="BP54" s="550">
        <v>0</v>
      </c>
      <c r="BQ54" s="550">
        <v>0</v>
      </c>
      <c r="BR54" s="550">
        <v>0</v>
      </c>
      <c r="BS54" s="550">
        <v>0</v>
      </c>
      <c r="BT54" s="550">
        <v>0</v>
      </c>
      <c r="BU54" s="550">
        <v>0</v>
      </c>
      <c r="BV54" s="550">
        <v>0</v>
      </c>
      <c r="BW54" s="550">
        <v>0</v>
      </c>
      <c r="BX54" s="550">
        <v>0</v>
      </c>
      <c r="BY54" s="550">
        <v>0</v>
      </c>
      <c r="BZ54" s="550">
        <v>0</v>
      </c>
      <c r="CA54" s="550">
        <v>0</v>
      </c>
      <c r="CB54" s="550">
        <v>0</v>
      </c>
      <c r="CC54" s="550">
        <v>0</v>
      </c>
      <c r="CD54" s="550">
        <v>0</v>
      </c>
      <c r="CE54" s="559">
        <v>0</v>
      </c>
      <c r="CF54" s="559">
        <v>0</v>
      </c>
      <c r="CG54" s="559">
        <v>0</v>
      </c>
      <c r="CH54" s="559">
        <v>0</v>
      </c>
      <c r="CI54" s="559">
        <v>0</v>
      </c>
      <c r="CJ54" s="559">
        <v>0</v>
      </c>
      <c r="CK54" s="559">
        <v>0</v>
      </c>
      <c r="CL54" s="559">
        <v>0</v>
      </c>
      <c r="CM54" s="559">
        <v>0</v>
      </c>
      <c r="CN54" s="559">
        <v>0</v>
      </c>
      <c r="CO54" s="559">
        <v>0</v>
      </c>
      <c r="CP54" s="559">
        <v>0</v>
      </c>
      <c r="CQ54" s="559">
        <v>0</v>
      </c>
      <c r="CR54" s="559">
        <v>0</v>
      </c>
      <c r="CS54" s="559">
        <v>0</v>
      </c>
      <c r="CT54" s="559">
        <v>0</v>
      </c>
      <c r="CU54" s="559">
        <v>0</v>
      </c>
      <c r="CV54" s="559">
        <v>0</v>
      </c>
      <c r="CW54" s="559">
        <v>0</v>
      </c>
      <c r="CX54" s="559">
        <v>0</v>
      </c>
      <c r="CY54" s="560">
        <v>0</v>
      </c>
      <c r="CZ54" s="561">
        <v>0</v>
      </c>
      <c r="DA54" s="562">
        <v>0</v>
      </c>
      <c r="DB54" s="562">
        <v>0</v>
      </c>
      <c r="DC54" s="562">
        <v>0</v>
      </c>
      <c r="DD54" s="562">
        <v>0</v>
      </c>
      <c r="DE54" s="562">
        <v>0</v>
      </c>
      <c r="DF54" s="562">
        <v>0</v>
      </c>
      <c r="DG54" s="562">
        <v>0</v>
      </c>
      <c r="DH54" s="562">
        <v>0</v>
      </c>
      <c r="DI54" s="562">
        <v>0</v>
      </c>
      <c r="DJ54" s="562">
        <v>0</v>
      </c>
      <c r="DK54" s="562">
        <v>0</v>
      </c>
      <c r="DL54" s="562">
        <v>0</v>
      </c>
      <c r="DM54" s="562">
        <v>0</v>
      </c>
      <c r="DN54" s="562">
        <v>0</v>
      </c>
      <c r="DO54" s="562">
        <v>0</v>
      </c>
      <c r="DP54" s="562">
        <v>0</v>
      </c>
      <c r="DQ54" s="562">
        <v>0</v>
      </c>
      <c r="DR54" s="562">
        <v>0</v>
      </c>
      <c r="DS54" s="562">
        <v>0</v>
      </c>
      <c r="DT54" s="562">
        <v>0</v>
      </c>
      <c r="DU54" s="562">
        <v>0</v>
      </c>
      <c r="DV54" s="562">
        <v>0</v>
      </c>
      <c r="DW54" s="563">
        <v>0</v>
      </c>
    </row>
    <row r="55" spans="2:127" x14ac:dyDescent="0.2">
      <c r="B55" s="582"/>
      <c r="C55" s="583"/>
      <c r="D55" s="584"/>
      <c r="E55" s="584"/>
      <c r="F55" s="584"/>
      <c r="G55" s="584"/>
      <c r="H55" s="584"/>
      <c r="I55" s="585"/>
      <c r="J55" s="585"/>
      <c r="K55" s="585"/>
      <c r="L55" s="585"/>
      <c r="M55" s="585"/>
      <c r="N55" s="585"/>
      <c r="O55" s="585"/>
      <c r="P55" s="585"/>
      <c r="Q55" s="585"/>
      <c r="R55" s="586"/>
      <c r="S55" s="585"/>
      <c r="T55" s="585"/>
      <c r="U55" s="569" t="s">
        <v>501</v>
      </c>
      <c r="V55" s="557" t="s">
        <v>124</v>
      </c>
      <c r="W55" s="581" t="s">
        <v>496</v>
      </c>
      <c r="X55" s="550">
        <v>1.5190000000000001</v>
      </c>
      <c r="Y55" s="550">
        <v>1.736</v>
      </c>
      <c r="Z55" s="550">
        <v>2.17</v>
      </c>
      <c r="AA55" s="550">
        <v>8.68</v>
      </c>
      <c r="AB55" s="550">
        <v>7.5949999999999989</v>
      </c>
      <c r="AC55" s="550">
        <v>0</v>
      </c>
      <c r="AD55" s="550">
        <v>0</v>
      </c>
      <c r="AE55" s="550">
        <v>0</v>
      </c>
      <c r="AF55" s="550">
        <v>0</v>
      </c>
      <c r="AG55" s="550">
        <v>0</v>
      </c>
      <c r="AH55" s="550">
        <v>0</v>
      </c>
      <c r="AI55" s="550">
        <v>0</v>
      </c>
      <c r="AJ55" s="550">
        <v>0</v>
      </c>
      <c r="AK55" s="550">
        <v>0</v>
      </c>
      <c r="AL55" s="550">
        <v>0</v>
      </c>
      <c r="AM55" s="550">
        <v>0</v>
      </c>
      <c r="AN55" s="550">
        <v>0</v>
      </c>
      <c r="AO55" s="550">
        <v>0</v>
      </c>
      <c r="AP55" s="550">
        <v>0</v>
      </c>
      <c r="AQ55" s="550">
        <v>0</v>
      </c>
      <c r="AR55" s="550">
        <v>6.7783047285464124E-2</v>
      </c>
      <c r="AS55" s="550">
        <v>7.7466339754816135E-2</v>
      </c>
      <c r="AT55" s="550">
        <v>9.6832924693520173E-2</v>
      </c>
      <c r="AU55" s="550">
        <v>0.38733169877408069</v>
      </c>
      <c r="AV55" s="550">
        <v>0.33891523642732058</v>
      </c>
      <c r="AW55" s="550">
        <v>0</v>
      </c>
      <c r="AX55" s="550">
        <v>0</v>
      </c>
      <c r="AY55" s="550">
        <v>0</v>
      </c>
      <c r="AZ55" s="550">
        <v>0</v>
      </c>
      <c r="BA55" s="550">
        <v>0</v>
      </c>
      <c r="BB55" s="550">
        <v>0</v>
      </c>
      <c r="BC55" s="550">
        <v>0</v>
      </c>
      <c r="BD55" s="550">
        <v>0</v>
      </c>
      <c r="BE55" s="550">
        <v>0</v>
      </c>
      <c r="BF55" s="550">
        <v>0</v>
      </c>
      <c r="BG55" s="550">
        <v>0</v>
      </c>
      <c r="BH55" s="550">
        <v>0</v>
      </c>
      <c r="BI55" s="550">
        <v>0</v>
      </c>
      <c r="BJ55" s="550">
        <v>0</v>
      </c>
      <c r="BK55" s="550">
        <v>0</v>
      </c>
      <c r="BL55" s="550">
        <v>6.7783047285464124E-2</v>
      </c>
      <c r="BM55" s="550">
        <v>7.7466339754816135E-2</v>
      </c>
      <c r="BN55" s="550">
        <v>9.6832924693520173E-2</v>
      </c>
      <c r="BO55" s="550">
        <v>0.38733169877408069</v>
      </c>
      <c r="BP55" s="550">
        <v>0.33891523642732058</v>
      </c>
      <c r="BQ55" s="550">
        <v>0</v>
      </c>
      <c r="BR55" s="550">
        <v>0</v>
      </c>
      <c r="BS55" s="550">
        <v>0</v>
      </c>
      <c r="BT55" s="550">
        <v>0</v>
      </c>
      <c r="BU55" s="550">
        <v>0</v>
      </c>
      <c r="BV55" s="550">
        <v>0</v>
      </c>
      <c r="BW55" s="550">
        <v>0</v>
      </c>
      <c r="BX55" s="550">
        <v>0</v>
      </c>
      <c r="BY55" s="550">
        <v>0</v>
      </c>
      <c r="BZ55" s="550">
        <v>0</v>
      </c>
      <c r="CA55" s="550">
        <v>0</v>
      </c>
      <c r="CB55" s="550">
        <v>0</v>
      </c>
      <c r="CC55" s="550">
        <v>0</v>
      </c>
      <c r="CD55" s="550">
        <v>0</v>
      </c>
      <c r="CE55" s="559">
        <v>0</v>
      </c>
      <c r="CF55" s="559">
        <v>0.10694185639229424</v>
      </c>
      <c r="CG55" s="559">
        <v>0.12221926444833628</v>
      </c>
      <c r="CH55" s="559">
        <v>0.15277408056042036</v>
      </c>
      <c r="CI55" s="559">
        <v>0.61109632224168142</v>
      </c>
      <c r="CJ55" s="559">
        <v>0.53470928196147127</v>
      </c>
      <c r="CK55" s="559">
        <v>0</v>
      </c>
      <c r="CL55" s="559">
        <v>0</v>
      </c>
      <c r="CM55" s="559">
        <v>0</v>
      </c>
      <c r="CN55" s="559">
        <v>0</v>
      </c>
      <c r="CO55" s="559">
        <v>0</v>
      </c>
      <c r="CP55" s="559">
        <v>0</v>
      </c>
      <c r="CQ55" s="559">
        <v>0</v>
      </c>
      <c r="CR55" s="559">
        <v>0</v>
      </c>
      <c r="CS55" s="559">
        <v>0</v>
      </c>
      <c r="CT55" s="559">
        <v>0</v>
      </c>
      <c r="CU55" s="559">
        <v>0</v>
      </c>
      <c r="CV55" s="559">
        <v>0</v>
      </c>
      <c r="CW55" s="559">
        <v>0</v>
      </c>
      <c r="CX55" s="559">
        <v>0</v>
      </c>
      <c r="CY55" s="560">
        <v>0</v>
      </c>
      <c r="CZ55" s="561">
        <v>0</v>
      </c>
      <c r="DA55" s="562">
        <v>0</v>
      </c>
      <c r="DB55" s="562">
        <v>0</v>
      </c>
      <c r="DC55" s="562">
        <v>0</v>
      </c>
      <c r="DD55" s="562">
        <v>0</v>
      </c>
      <c r="DE55" s="562">
        <v>0</v>
      </c>
      <c r="DF55" s="562">
        <v>0</v>
      </c>
      <c r="DG55" s="562">
        <v>0</v>
      </c>
      <c r="DH55" s="562">
        <v>0</v>
      </c>
      <c r="DI55" s="562">
        <v>0</v>
      </c>
      <c r="DJ55" s="562">
        <v>0</v>
      </c>
      <c r="DK55" s="562">
        <v>0</v>
      </c>
      <c r="DL55" s="562">
        <v>0</v>
      </c>
      <c r="DM55" s="562">
        <v>0</v>
      </c>
      <c r="DN55" s="562">
        <v>0</v>
      </c>
      <c r="DO55" s="562">
        <v>0</v>
      </c>
      <c r="DP55" s="562">
        <v>0</v>
      </c>
      <c r="DQ55" s="562">
        <v>0</v>
      </c>
      <c r="DR55" s="562">
        <v>0</v>
      </c>
      <c r="DS55" s="562">
        <v>0</v>
      </c>
      <c r="DT55" s="562">
        <v>0</v>
      </c>
      <c r="DU55" s="562">
        <v>0</v>
      </c>
      <c r="DV55" s="562">
        <v>0</v>
      </c>
      <c r="DW55" s="563">
        <v>0</v>
      </c>
    </row>
    <row r="56" spans="2:127" x14ac:dyDescent="0.2">
      <c r="B56" s="589"/>
      <c r="C56" s="583"/>
      <c r="D56" s="584"/>
      <c r="E56" s="584"/>
      <c r="F56" s="584"/>
      <c r="G56" s="584"/>
      <c r="H56" s="584"/>
      <c r="I56" s="585"/>
      <c r="J56" s="585"/>
      <c r="K56" s="585"/>
      <c r="L56" s="585"/>
      <c r="M56" s="585"/>
      <c r="N56" s="585"/>
      <c r="O56" s="585"/>
      <c r="P56" s="585"/>
      <c r="Q56" s="585"/>
      <c r="R56" s="586"/>
      <c r="S56" s="585"/>
      <c r="T56" s="585"/>
      <c r="U56" s="569" t="s">
        <v>502</v>
      </c>
      <c r="V56" s="557" t="s">
        <v>124</v>
      </c>
      <c r="W56" s="581" t="s">
        <v>496</v>
      </c>
      <c r="X56" s="550">
        <v>0</v>
      </c>
      <c r="Y56" s="550">
        <v>0</v>
      </c>
      <c r="Z56" s="550">
        <v>0</v>
      </c>
      <c r="AA56" s="550">
        <v>0</v>
      </c>
      <c r="AB56" s="550">
        <v>0</v>
      </c>
      <c r="AC56" s="550">
        <v>8.18</v>
      </c>
      <c r="AD56" s="550">
        <v>8.18</v>
      </c>
      <c r="AE56" s="550">
        <v>8.18</v>
      </c>
      <c r="AF56" s="550">
        <v>8.18</v>
      </c>
      <c r="AG56" s="550">
        <v>8.18</v>
      </c>
      <c r="AH56" s="550">
        <v>8.18</v>
      </c>
      <c r="AI56" s="550">
        <v>8.18</v>
      </c>
      <c r="AJ56" s="550">
        <v>8.18</v>
      </c>
      <c r="AK56" s="550">
        <v>8.18</v>
      </c>
      <c r="AL56" s="550">
        <v>8.18</v>
      </c>
      <c r="AM56" s="550">
        <v>8.18</v>
      </c>
      <c r="AN56" s="550">
        <v>8.18</v>
      </c>
      <c r="AO56" s="550">
        <v>8.18</v>
      </c>
      <c r="AP56" s="550">
        <v>8.18</v>
      </c>
      <c r="AQ56" s="550">
        <v>8.18</v>
      </c>
      <c r="AR56" s="550">
        <v>8.18</v>
      </c>
      <c r="AS56" s="550">
        <v>8.18</v>
      </c>
      <c r="AT56" s="550">
        <v>8.18</v>
      </c>
      <c r="AU56" s="550">
        <v>8.18</v>
      </c>
      <c r="AV56" s="550">
        <v>8.18</v>
      </c>
      <c r="AW56" s="550">
        <v>8.18</v>
      </c>
      <c r="AX56" s="550">
        <v>8.18</v>
      </c>
      <c r="AY56" s="550">
        <v>8.18</v>
      </c>
      <c r="AZ56" s="550">
        <v>8.18</v>
      </c>
      <c r="BA56" s="550">
        <v>8.18</v>
      </c>
      <c r="BB56" s="550">
        <v>8.18</v>
      </c>
      <c r="BC56" s="550">
        <v>8.18</v>
      </c>
      <c r="BD56" s="550">
        <v>8.18</v>
      </c>
      <c r="BE56" s="550">
        <v>8.18</v>
      </c>
      <c r="BF56" s="550">
        <v>8.18</v>
      </c>
      <c r="BG56" s="550">
        <v>8.18</v>
      </c>
      <c r="BH56" s="550">
        <v>8.18</v>
      </c>
      <c r="BI56" s="550">
        <v>8.18</v>
      </c>
      <c r="BJ56" s="550">
        <v>8.18</v>
      </c>
      <c r="BK56" s="550">
        <v>8.18</v>
      </c>
      <c r="BL56" s="550">
        <v>8.18</v>
      </c>
      <c r="BM56" s="550">
        <v>8.18</v>
      </c>
      <c r="BN56" s="550">
        <v>8.18</v>
      </c>
      <c r="BO56" s="550">
        <v>8.18</v>
      </c>
      <c r="BP56" s="550">
        <v>8.18</v>
      </c>
      <c r="BQ56" s="550">
        <v>8.18</v>
      </c>
      <c r="BR56" s="550">
        <v>8.18</v>
      </c>
      <c r="BS56" s="550">
        <v>8.18</v>
      </c>
      <c r="BT56" s="550">
        <v>8.18</v>
      </c>
      <c r="BU56" s="550">
        <v>8.18</v>
      </c>
      <c r="BV56" s="550">
        <v>8.18</v>
      </c>
      <c r="BW56" s="550">
        <v>8.18</v>
      </c>
      <c r="BX56" s="550">
        <v>8.18</v>
      </c>
      <c r="BY56" s="550">
        <v>8.18</v>
      </c>
      <c r="BZ56" s="550">
        <v>8.18</v>
      </c>
      <c r="CA56" s="550">
        <v>8.18</v>
      </c>
      <c r="CB56" s="550">
        <v>8.18</v>
      </c>
      <c r="CC56" s="550">
        <v>8.18</v>
      </c>
      <c r="CD56" s="550">
        <v>8.18</v>
      </c>
      <c r="CE56" s="559">
        <v>8.18</v>
      </c>
      <c r="CF56" s="559">
        <v>8.18</v>
      </c>
      <c r="CG56" s="559">
        <v>8.18</v>
      </c>
      <c r="CH56" s="559">
        <v>8.18</v>
      </c>
      <c r="CI56" s="559">
        <v>8.18</v>
      </c>
      <c r="CJ56" s="559">
        <v>8.18</v>
      </c>
      <c r="CK56" s="559">
        <v>8.18</v>
      </c>
      <c r="CL56" s="559">
        <v>8.18</v>
      </c>
      <c r="CM56" s="559">
        <v>8.18</v>
      </c>
      <c r="CN56" s="559">
        <v>8.18</v>
      </c>
      <c r="CO56" s="559">
        <v>8.18</v>
      </c>
      <c r="CP56" s="559">
        <v>8.18</v>
      </c>
      <c r="CQ56" s="559">
        <v>8.18</v>
      </c>
      <c r="CR56" s="559">
        <v>8.18</v>
      </c>
      <c r="CS56" s="559">
        <v>8.18</v>
      </c>
      <c r="CT56" s="559">
        <v>8.18</v>
      </c>
      <c r="CU56" s="559">
        <v>8.18</v>
      </c>
      <c r="CV56" s="559">
        <v>8.18</v>
      </c>
      <c r="CW56" s="559">
        <v>8.18</v>
      </c>
      <c r="CX56" s="559">
        <v>8.18</v>
      </c>
      <c r="CY56" s="560">
        <v>8.18</v>
      </c>
      <c r="CZ56" s="561">
        <v>0</v>
      </c>
      <c r="DA56" s="562">
        <v>0</v>
      </c>
      <c r="DB56" s="562">
        <v>0</v>
      </c>
      <c r="DC56" s="562">
        <v>0</v>
      </c>
      <c r="DD56" s="562">
        <v>0</v>
      </c>
      <c r="DE56" s="562">
        <v>0</v>
      </c>
      <c r="DF56" s="562">
        <v>0</v>
      </c>
      <c r="DG56" s="562">
        <v>0</v>
      </c>
      <c r="DH56" s="562">
        <v>0</v>
      </c>
      <c r="DI56" s="562">
        <v>0</v>
      </c>
      <c r="DJ56" s="562">
        <v>0</v>
      </c>
      <c r="DK56" s="562">
        <v>0</v>
      </c>
      <c r="DL56" s="562">
        <v>0</v>
      </c>
      <c r="DM56" s="562">
        <v>0</v>
      </c>
      <c r="DN56" s="562">
        <v>0</v>
      </c>
      <c r="DO56" s="562">
        <v>0</v>
      </c>
      <c r="DP56" s="562">
        <v>0</v>
      </c>
      <c r="DQ56" s="562">
        <v>0</v>
      </c>
      <c r="DR56" s="562">
        <v>0</v>
      </c>
      <c r="DS56" s="562">
        <v>0</v>
      </c>
      <c r="DT56" s="562">
        <v>0</v>
      </c>
      <c r="DU56" s="562">
        <v>0</v>
      </c>
      <c r="DV56" s="562">
        <v>0</v>
      </c>
      <c r="DW56" s="563">
        <v>0</v>
      </c>
    </row>
    <row r="57" spans="2:127" x14ac:dyDescent="0.2">
      <c r="B57" s="589"/>
      <c r="C57" s="583"/>
      <c r="D57" s="584"/>
      <c r="E57" s="584"/>
      <c r="F57" s="584"/>
      <c r="G57" s="584"/>
      <c r="H57" s="584"/>
      <c r="I57" s="585"/>
      <c r="J57" s="585"/>
      <c r="K57" s="585"/>
      <c r="L57" s="585"/>
      <c r="M57" s="585"/>
      <c r="N57" s="585"/>
      <c r="O57" s="585"/>
      <c r="P57" s="585"/>
      <c r="Q57" s="585"/>
      <c r="R57" s="586"/>
      <c r="S57" s="585"/>
      <c r="T57" s="585"/>
      <c r="U57" s="569" t="s">
        <v>503</v>
      </c>
      <c r="V57" s="557" t="s">
        <v>124</v>
      </c>
      <c r="W57" s="581" t="s">
        <v>496</v>
      </c>
      <c r="X57" s="550">
        <v>26.827751999999997</v>
      </c>
      <c r="Y57" s="550">
        <v>30.660287999999994</v>
      </c>
      <c r="Z57" s="550">
        <v>38.325359999999996</v>
      </c>
      <c r="AA57" s="550">
        <v>153.30143999999999</v>
      </c>
      <c r="AB57" s="550">
        <v>134.13875999999996</v>
      </c>
      <c r="AC57" s="550">
        <v>0</v>
      </c>
      <c r="AD57" s="550">
        <v>0</v>
      </c>
      <c r="AE57" s="550">
        <v>0</v>
      </c>
      <c r="AF57" s="550">
        <v>0</v>
      </c>
      <c r="AG57" s="550">
        <v>0</v>
      </c>
      <c r="AH57" s="550">
        <v>0</v>
      </c>
      <c r="AI57" s="550">
        <v>0</v>
      </c>
      <c r="AJ57" s="550">
        <v>0</v>
      </c>
      <c r="AK57" s="550">
        <v>0</v>
      </c>
      <c r="AL57" s="550">
        <v>0</v>
      </c>
      <c r="AM57" s="550">
        <v>0</v>
      </c>
      <c r="AN57" s="550">
        <v>0</v>
      </c>
      <c r="AO57" s="550">
        <v>0</v>
      </c>
      <c r="AP57" s="550">
        <v>0</v>
      </c>
      <c r="AQ57" s="550">
        <v>0</v>
      </c>
      <c r="AR57" s="550">
        <v>1.1971473221716287</v>
      </c>
      <c r="AS57" s="550">
        <v>1.3681683681961472</v>
      </c>
      <c r="AT57" s="550">
        <v>1.710210460245184</v>
      </c>
      <c r="AU57" s="550">
        <v>6.8408418409807359</v>
      </c>
      <c r="AV57" s="550">
        <v>5.9857366108581438</v>
      </c>
      <c r="AW57" s="550">
        <v>0</v>
      </c>
      <c r="AX57" s="550">
        <v>0</v>
      </c>
      <c r="AY57" s="550">
        <v>0</v>
      </c>
      <c r="AZ57" s="550">
        <v>0</v>
      </c>
      <c r="BA57" s="550">
        <v>0</v>
      </c>
      <c r="BB57" s="550">
        <v>0</v>
      </c>
      <c r="BC57" s="550">
        <v>0</v>
      </c>
      <c r="BD57" s="550">
        <v>0</v>
      </c>
      <c r="BE57" s="550">
        <v>0</v>
      </c>
      <c r="BF57" s="550">
        <v>0</v>
      </c>
      <c r="BG57" s="550">
        <v>0</v>
      </c>
      <c r="BH57" s="550">
        <v>0</v>
      </c>
      <c r="BI57" s="550">
        <v>0</v>
      </c>
      <c r="BJ57" s="550">
        <v>0</v>
      </c>
      <c r="BK57" s="550">
        <v>0</v>
      </c>
      <c r="BL57" s="550">
        <v>1.1971473221716287</v>
      </c>
      <c r="BM57" s="550">
        <v>1.3681683681961472</v>
      </c>
      <c r="BN57" s="550">
        <v>1.710210460245184</v>
      </c>
      <c r="BO57" s="550">
        <v>6.8408418409807359</v>
      </c>
      <c r="BP57" s="550">
        <v>5.9857366108581438</v>
      </c>
      <c r="BQ57" s="550">
        <v>0</v>
      </c>
      <c r="BR57" s="550">
        <v>0</v>
      </c>
      <c r="BS57" s="550">
        <v>0</v>
      </c>
      <c r="BT57" s="550">
        <v>0</v>
      </c>
      <c r="BU57" s="550">
        <v>0</v>
      </c>
      <c r="BV57" s="550">
        <v>0</v>
      </c>
      <c r="BW57" s="550">
        <v>0</v>
      </c>
      <c r="BX57" s="550">
        <v>0</v>
      </c>
      <c r="BY57" s="550">
        <v>0</v>
      </c>
      <c r="BZ57" s="550">
        <v>0</v>
      </c>
      <c r="CA57" s="550">
        <v>0</v>
      </c>
      <c r="CB57" s="550">
        <v>0</v>
      </c>
      <c r="CC57" s="550">
        <v>0</v>
      </c>
      <c r="CD57" s="550">
        <v>0</v>
      </c>
      <c r="CE57" s="559">
        <v>0</v>
      </c>
      <c r="CF57" s="559">
        <v>1.8887489148861645</v>
      </c>
      <c r="CG57" s="559">
        <v>2.1585701884413311</v>
      </c>
      <c r="CH57" s="559">
        <v>2.6982127355516634</v>
      </c>
      <c r="CI57" s="559">
        <v>10.792850942206654</v>
      </c>
      <c r="CJ57" s="559">
        <v>9.4437445744308217</v>
      </c>
      <c r="CK57" s="559">
        <v>0</v>
      </c>
      <c r="CL57" s="559">
        <v>0</v>
      </c>
      <c r="CM57" s="559">
        <v>0</v>
      </c>
      <c r="CN57" s="559">
        <v>0</v>
      </c>
      <c r="CO57" s="559">
        <v>0</v>
      </c>
      <c r="CP57" s="559">
        <v>0</v>
      </c>
      <c r="CQ57" s="559">
        <v>0</v>
      </c>
      <c r="CR57" s="559">
        <v>0</v>
      </c>
      <c r="CS57" s="559">
        <v>0</v>
      </c>
      <c r="CT57" s="559">
        <v>0</v>
      </c>
      <c r="CU57" s="559">
        <v>0</v>
      </c>
      <c r="CV57" s="559">
        <v>0</v>
      </c>
      <c r="CW57" s="559">
        <v>0</v>
      </c>
      <c r="CX57" s="559">
        <v>0</v>
      </c>
      <c r="CY57" s="560">
        <v>0</v>
      </c>
      <c r="CZ57" s="561">
        <v>0</v>
      </c>
      <c r="DA57" s="562">
        <v>0</v>
      </c>
      <c r="DB57" s="562">
        <v>0</v>
      </c>
      <c r="DC57" s="562">
        <v>0</v>
      </c>
      <c r="DD57" s="562">
        <v>0</v>
      </c>
      <c r="DE57" s="562">
        <v>0</v>
      </c>
      <c r="DF57" s="562">
        <v>0</v>
      </c>
      <c r="DG57" s="562">
        <v>0</v>
      </c>
      <c r="DH57" s="562">
        <v>0</v>
      </c>
      <c r="DI57" s="562">
        <v>0</v>
      </c>
      <c r="DJ57" s="562">
        <v>0</v>
      </c>
      <c r="DK57" s="562">
        <v>0</v>
      </c>
      <c r="DL57" s="562">
        <v>0</v>
      </c>
      <c r="DM57" s="562">
        <v>0</v>
      </c>
      <c r="DN57" s="562">
        <v>0</v>
      </c>
      <c r="DO57" s="562">
        <v>0</v>
      </c>
      <c r="DP57" s="562">
        <v>0</v>
      </c>
      <c r="DQ57" s="562">
        <v>0</v>
      </c>
      <c r="DR57" s="562">
        <v>0</v>
      </c>
      <c r="DS57" s="562">
        <v>0</v>
      </c>
      <c r="DT57" s="562">
        <v>0</v>
      </c>
      <c r="DU57" s="562">
        <v>0</v>
      </c>
      <c r="DV57" s="562">
        <v>0</v>
      </c>
      <c r="DW57" s="563">
        <v>0</v>
      </c>
    </row>
    <row r="58" spans="2:127" x14ac:dyDescent="0.2">
      <c r="B58" s="589"/>
      <c r="C58" s="583"/>
      <c r="D58" s="584"/>
      <c r="E58" s="584"/>
      <c r="F58" s="584"/>
      <c r="G58" s="584"/>
      <c r="H58" s="584"/>
      <c r="I58" s="585"/>
      <c r="J58" s="585"/>
      <c r="K58" s="585"/>
      <c r="L58" s="585"/>
      <c r="M58" s="585"/>
      <c r="N58" s="585"/>
      <c r="O58" s="585"/>
      <c r="P58" s="585"/>
      <c r="Q58" s="585"/>
      <c r="R58" s="586"/>
      <c r="S58" s="585"/>
      <c r="T58" s="585"/>
      <c r="U58" s="569" t="s">
        <v>504</v>
      </c>
      <c r="V58" s="557" t="s">
        <v>124</v>
      </c>
      <c r="W58" s="581" t="s">
        <v>496</v>
      </c>
      <c r="X58" s="550">
        <v>0</v>
      </c>
      <c r="Y58" s="550">
        <v>0</v>
      </c>
      <c r="Z58" s="550">
        <v>0</v>
      </c>
      <c r="AA58" s="550">
        <v>0</v>
      </c>
      <c r="AB58" s="550">
        <v>0</v>
      </c>
      <c r="AC58" s="550">
        <v>157.8712441654246</v>
      </c>
      <c r="AD58" s="550">
        <v>146.24680434505137</v>
      </c>
      <c r="AE58" s="550">
        <v>139.00168323185031</v>
      </c>
      <c r="AF58" s="550">
        <v>136.53303581874212</v>
      </c>
      <c r="AG58" s="550">
        <v>127.22850970451113</v>
      </c>
      <c r="AH58" s="550">
        <v>120.10278575407149</v>
      </c>
      <c r="AI58" s="550">
        <v>112.97706180363186</v>
      </c>
      <c r="AJ58" s="550">
        <v>105.85133785319221</v>
      </c>
      <c r="AK58" s="550">
        <v>98.725613902752571</v>
      </c>
      <c r="AL58" s="550">
        <v>91.599889952312907</v>
      </c>
      <c r="AM58" s="550">
        <v>84.474166001873272</v>
      </c>
      <c r="AN58" s="550">
        <v>77.348442051433608</v>
      </c>
      <c r="AO58" s="550">
        <v>70.222718100993959</v>
      </c>
      <c r="AP58" s="550">
        <v>63.096994150554345</v>
      </c>
      <c r="AQ58" s="550">
        <v>55.971270200114695</v>
      </c>
      <c r="AR58" s="550">
        <v>48.845546249675053</v>
      </c>
      <c r="AS58" s="550">
        <v>41.719822299235418</v>
      </c>
      <c r="AT58" s="550">
        <v>34.594098348795775</v>
      </c>
      <c r="AU58" s="550">
        <v>27.46837439835614</v>
      </c>
      <c r="AV58" s="550">
        <v>20.342650447916501</v>
      </c>
      <c r="AW58" s="550">
        <v>20.342650447916501</v>
      </c>
      <c r="AX58" s="550">
        <v>20.342650447916501</v>
      </c>
      <c r="AY58" s="550">
        <v>20.342650447916501</v>
      </c>
      <c r="AZ58" s="550">
        <v>20.342650447916501</v>
      </c>
      <c r="BA58" s="550">
        <v>20.342650447916501</v>
      </c>
      <c r="BB58" s="550">
        <v>20.342650447916501</v>
      </c>
      <c r="BC58" s="550">
        <v>20.342650447916501</v>
      </c>
      <c r="BD58" s="550">
        <v>20.342650447916501</v>
      </c>
      <c r="BE58" s="550">
        <v>20.342650447916501</v>
      </c>
      <c r="BF58" s="550">
        <v>20.342650447916501</v>
      </c>
      <c r="BG58" s="550">
        <v>20.342650447916501</v>
      </c>
      <c r="BH58" s="550">
        <v>20.342650447916501</v>
      </c>
      <c r="BI58" s="550">
        <v>20.342650447916501</v>
      </c>
      <c r="BJ58" s="550">
        <v>20.342650447916501</v>
      </c>
      <c r="BK58" s="550">
        <v>20.342650447916501</v>
      </c>
      <c r="BL58" s="550">
        <v>20.342650447916501</v>
      </c>
      <c r="BM58" s="550">
        <v>20.342650447916501</v>
      </c>
      <c r="BN58" s="550">
        <v>20.342650447916501</v>
      </c>
      <c r="BO58" s="550">
        <v>20.342650447916501</v>
      </c>
      <c r="BP58" s="550">
        <v>20.342650447916501</v>
      </c>
      <c r="BQ58" s="550">
        <v>20.342650447916501</v>
      </c>
      <c r="BR58" s="550">
        <v>20.342650447916501</v>
      </c>
      <c r="BS58" s="550">
        <v>20.342650447916501</v>
      </c>
      <c r="BT58" s="550">
        <v>20.342650447916501</v>
      </c>
      <c r="BU58" s="550">
        <v>20.342650447916501</v>
      </c>
      <c r="BV58" s="550">
        <v>20.342650447916501</v>
      </c>
      <c r="BW58" s="550">
        <v>20.342650447916501</v>
      </c>
      <c r="BX58" s="550">
        <v>20.342650447916501</v>
      </c>
      <c r="BY58" s="550">
        <v>20.342650447916501</v>
      </c>
      <c r="BZ58" s="550">
        <v>20.342650447916501</v>
      </c>
      <c r="CA58" s="550">
        <v>20.342650447916501</v>
      </c>
      <c r="CB58" s="550">
        <v>20.342650447916501</v>
      </c>
      <c r="CC58" s="550">
        <v>20.342650447916501</v>
      </c>
      <c r="CD58" s="550">
        <v>20.342650447916501</v>
      </c>
      <c r="CE58" s="559">
        <v>20.342650447916501</v>
      </c>
      <c r="CF58" s="559">
        <v>20.342650447916501</v>
      </c>
      <c r="CG58" s="559">
        <v>20.342650447916501</v>
      </c>
      <c r="CH58" s="559">
        <v>20.342650447916501</v>
      </c>
      <c r="CI58" s="559">
        <v>20.342650447916501</v>
      </c>
      <c r="CJ58" s="559">
        <v>20.342650447916501</v>
      </c>
      <c r="CK58" s="559">
        <v>20.342650447916501</v>
      </c>
      <c r="CL58" s="559">
        <v>20.342650447916501</v>
      </c>
      <c r="CM58" s="559">
        <v>20.342650447916501</v>
      </c>
      <c r="CN58" s="559">
        <v>20.342650447916501</v>
      </c>
      <c r="CO58" s="559">
        <v>20.342650447916501</v>
      </c>
      <c r="CP58" s="559">
        <v>20.342650447916501</v>
      </c>
      <c r="CQ58" s="559">
        <v>20.342650447916501</v>
      </c>
      <c r="CR58" s="559">
        <v>20.342650447916501</v>
      </c>
      <c r="CS58" s="559">
        <v>20.342650447916501</v>
      </c>
      <c r="CT58" s="559">
        <v>20.342650447916501</v>
      </c>
      <c r="CU58" s="559">
        <v>20.342650447916501</v>
      </c>
      <c r="CV58" s="559">
        <v>20.342650447916501</v>
      </c>
      <c r="CW58" s="559">
        <v>20.342650447916501</v>
      </c>
      <c r="CX58" s="559">
        <v>20.342650447916501</v>
      </c>
      <c r="CY58" s="560">
        <v>20.342650447916501</v>
      </c>
      <c r="CZ58" s="561">
        <v>0</v>
      </c>
      <c r="DA58" s="562">
        <v>0</v>
      </c>
      <c r="DB58" s="562">
        <v>0</v>
      </c>
      <c r="DC58" s="562">
        <v>0</v>
      </c>
      <c r="DD58" s="562">
        <v>0</v>
      </c>
      <c r="DE58" s="562">
        <v>0</v>
      </c>
      <c r="DF58" s="562">
        <v>0</v>
      </c>
      <c r="DG58" s="562">
        <v>0</v>
      </c>
      <c r="DH58" s="562">
        <v>0</v>
      </c>
      <c r="DI58" s="562">
        <v>0</v>
      </c>
      <c r="DJ58" s="562">
        <v>0</v>
      </c>
      <c r="DK58" s="562">
        <v>0</v>
      </c>
      <c r="DL58" s="562">
        <v>0</v>
      </c>
      <c r="DM58" s="562">
        <v>0</v>
      </c>
      <c r="DN58" s="562">
        <v>0</v>
      </c>
      <c r="DO58" s="562">
        <v>0</v>
      </c>
      <c r="DP58" s="562">
        <v>0</v>
      </c>
      <c r="DQ58" s="562">
        <v>0</v>
      </c>
      <c r="DR58" s="562">
        <v>0</v>
      </c>
      <c r="DS58" s="562">
        <v>0</v>
      </c>
      <c r="DT58" s="562">
        <v>0</v>
      </c>
      <c r="DU58" s="562">
        <v>0</v>
      </c>
      <c r="DV58" s="562">
        <v>0</v>
      </c>
      <c r="DW58" s="563">
        <v>0</v>
      </c>
    </row>
    <row r="59" spans="2:127" x14ac:dyDescent="0.2">
      <c r="B59" s="589"/>
      <c r="C59" s="583"/>
      <c r="D59" s="584"/>
      <c r="E59" s="584"/>
      <c r="F59" s="584"/>
      <c r="G59" s="584"/>
      <c r="H59" s="584"/>
      <c r="I59" s="585"/>
      <c r="J59" s="585"/>
      <c r="K59" s="585"/>
      <c r="L59" s="585"/>
      <c r="M59" s="585"/>
      <c r="N59" s="585"/>
      <c r="O59" s="585"/>
      <c r="P59" s="585"/>
      <c r="Q59" s="585"/>
      <c r="R59" s="586"/>
      <c r="S59" s="585"/>
      <c r="T59" s="585"/>
      <c r="U59" s="590" t="s">
        <v>505</v>
      </c>
      <c r="V59" s="557" t="s">
        <v>124</v>
      </c>
      <c r="W59" s="581" t="s">
        <v>496</v>
      </c>
      <c r="X59" s="550">
        <v>0</v>
      </c>
      <c r="Y59" s="550">
        <v>0</v>
      </c>
      <c r="Z59" s="550">
        <v>0</v>
      </c>
      <c r="AA59" s="550">
        <v>0</v>
      </c>
      <c r="AB59" s="550">
        <v>0</v>
      </c>
      <c r="AC59" s="550">
        <v>0</v>
      </c>
      <c r="AD59" s="550">
        <v>0</v>
      </c>
      <c r="AE59" s="550">
        <v>0</v>
      </c>
      <c r="AF59" s="550">
        <v>0</v>
      </c>
      <c r="AG59" s="550">
        <v>0</v>
      </c>
      <c r="AH59" s="550">
        <v>0</v>
      </c>
      <c r="AI59" s="550">
        <v>0</v>
      </c>
      <c r="AJ59" s="550">
        <v>0</v>
      </c>
      <c r="AK59" s="550">
        <v>0</v>
      </c>
      <c r="AL59" s="550">
        <v>0</v>
      </c>
      <c r="AM59" s="550">
        <v>0</v>
      </c>
      <c r="AN59" s="550">
        <v>0</v>
      </c>
      <c r="AO59" s="550">
        <v>0</v>
      </c>
      <c r="AP59" s="550">
        <v>0</v>
      </c>
      <c r="AQ59" s="550">
        <v>0</v>
      </c>
      <c r="AR59" s="550">
        <v>0</v>
      </c>
      <c r="AS59" s="550">
        <v>0</v>
      </c>
      <c r="AT59" s="550">
        <v>0</v>
      </c>
      <c r="AU59" s="550">
        <v>0</v>
      </c>
      <c r="AV59" s="550">
        <v>0</v>
      </c>
      <c r="AW59" s="550">
        <v>0</v>
      </c>
      <c r="AX59" s="550">
        <v>0</v>
      </c>
      <c r="AY59" s="550">
        <v>0</v>
      </c>
      <c r="AZ59" s="550">
        <v>0</v>
      </c>
      <c r="BA59" s="550">
        <v>0</v>
      </c>
      <c r="BB59" s="550">
        <v>0</v>
      </c>
      <c r="BC59" s="550">
        <v>0</v>
      </c>
      <c r="BD59" s="550">
        <v>0</v>
      </c>
      <c r="BE59" s="550">
        <v>0</v>
      </c>
      <c r="BF59" s="550">
        <v>0</v>
      </c>
      <c r="BG59" s="550">
        <v>0</v>
      </c>
      <c r="BH59" s="550">
        <v>0</v>
      </c>
      <c r="BI59" s="550">
        <v>0</v>
      </c>
      <c r="BJ59" s="550">
        <v>0</v>
      </c>
      <c r="BK59" s="550">
        <v>0</v>
      </c>
      <c r="BL59" s="550">
        <v>0</v>
      </c>
      <c r="BM59" s="550">
        <v>0</v>
      </c>
      <c r="BN59" s="550">
        <v>0</v>
      </c>
      <c r="BO59" s="550">
        <v>0</v>
      </c>
      <c r="BP59" s="550">
        <v>0</v>
      </c>
      <c r="BQ59" s="550">
        <v>0</v>
      </c>
      <c r="BR59" s="550">
        <v>0</v>
      </c>
      <c r="BS59" s="550">
        <v>0</v>
      </c>
      <c r="BT59" s="550">
        <v>0</v>
      </c>
      <c r="BU59" s="550">
        <v>0</v>
      </c>
      <c r="BV59" s="550">
        <v>0</v>
      </c>
      <c r="BW59" s="550">
        <v>0</v>
      </c>
      <c r="BX59" s="550">
        <v>0</v>
      </c>
      <c r="BY59" s="550">
        <v>0</v>
      </c>
      <c r="BZ59" s="550">
        <v>0</v>
      </c>
      <c r="CA59" s="550">
        <v>0</v>
      </c>
      <c r="CB59" s="550">
        <v>0</v>
      </c>
      <c r="CC59" s="550">
        <v>0</v>
      </c>
      <c r="CD59" s="550">
        <v>0</v>
      </c>
      <c r="CE59" s="550">
        <v>0</v>
      </c>
      <c r="CF59" s="550">
        <v>0</v>
      </c>
      <c r="CG59" s="550">
        <v>0</v>
      </c>
      <c r="CH59" s="550">
        <v>0</v>
      </c>
      <c r="CI59" s="550">
        <v>0</v>
      </c>
      <c r="CJ59" s="550">
        <v>0</v>
      </c>
      <c r="CK59" s="550">
        <v>0</v>
      </c>
      <c r="CL59" s="550">
        <v>0</v>
      </c>
      <c r="CM59" s="550">
        <v>0</v>
      </c>
      <c r="CN59" s="550">
        <v>0</v>
      </c>
      <c r="CO59" s="550">
        <v>0</v>
      </c>
      <c r="CP59" s="550">
        <v>0</v>
      </c>
      <c r="CQ59" s="550">
        <v>0</v>
      </c>
      <c r="CR59" s="550">
        <v>0</v>
      </c>
      <c r="CS59" s="550">
        <v>0</v>
      </c>
      <c r="CT59" s="550">
        <v>0</v>
      </c>
      <c r="CU59" s="550">
        <v>0</v>
      </c>
      <c r="CV59" s="550">
        <v>0</v>
      </c>
      <c r="CW59" s="550">
        <v>0</v>
      </c>
      <c r="CX59" s="550">
        <v>0</v>
      </c>
      <c r="CY59" s="550">
        <v>0</v>
      </c>
      <c r="CZ59" s="561">
        <v>0</v>
      </c>
      <c r="DA59" s="562">
        <v>0</v>
      </c>
      <c r="DB59" s="562">
        <v>0</v>
      </c>
      <c r="DC59" s="562">
        <v>0</v>
      </c>
      <c r="DD59" s="562">
        <v>0</v>
      </c>
      <c r="DE59" s="562">
        <v>0</v>
      </c>
      <c r="DF59" s="562">
        <v>0</v>
      </c>
      <c r="DG59" s="562">
        <v>0</v>
      </c>
      <c r="DH59" s="562">
        <v>0</v>
      </c>
      <c r="DI59" s="562">
        <v>0</v>
      </c>
      <c r="DJ59" s="562">
        <v>0</v>
      </c>
      <c r="DK59" s="562">
        <v>0</v>
      </c>
      <c r="DL59" s="562">
        <v>0</v>
      </c>
      <c r="DM59" s="562">
        <v>0</v>
      </c>
      <c r="DN59" s="562">
        <v>0</v>
      </c>
      <c r="DO59" s="562">
        <v>0</v>
      </c>
      <c r="DP59" s="562">
        <v>0</v>
      </c>
      <c r="DQ59" s="562">
        <v>0</v>
      </c>
      <c r="DR59" s="562">
        <v>0</v>
      </c>
      <c r="DS59" s="562">
        <v>0</v>
      </c>
      <c r="DT59" s="562">
        <v>0</v>
      </c>
      <c r="DU59" s="562">
        <v>0</v>
      </c>
      <c r="DV59" s="562">
        <v>0</v>
      </c>
      <c r="DW59" s="563">
        <v>0</v>
      </c>
    </row>
    <row r="60" spans="2:127" ht="15.75" thickBot="1" x14ac:dyDescent="0.25">
      <c r="B60" s="591"/>
      <c r="C60" s="592"/>
      <c r="D60" s="593"/>
      <c r="E60" s="593"/>
      <c r="F60" s="593"/>
      <c r="G60" s="593"/>
      <c r="H60" s="593"/>
      <c r="I60" s="594"/>
      <c r="J60" s="594"/>
      <c r="K60" s="594"/>
      <c r="L60" s="594"/>
      <c r="M60" s="594"/>
      <c r="N60" s="594"/>
      <c r="O60" s="594"/>
      <c r="P60" s="594"/>
      <c r="Q60" s="594"/>
      <c r="R60" s="595"/>
      <c r="S60" s="594"/>
      <c r="T60" s="594"/>
      <c r="U60" s="596" t="s">
        <v>127</v>
      </c>
      <c r="V60" s="597" t="s">
        <v>506</v>
      </c>
      <c r="W60" s="598" t="s">
        <v>496</v>
      </c>
      <c r="X60" s="599">
        <f>SUM(X49:X59)</f>
        <v>10020.846751999998</v>
      </c>
      <c r="Y60" s="599">
        <f t="shared" ref="Y60:CJ60" si="22">SUM(Y49:Y59)</f>
        <v>11452.396287999998</v>
      </c>
      <c r="Z60" s="599">
        <f t="shared" si="22"/>
        <v>14315.495359999999</v>
      </c>
      <c r="AA60" s="599">
        <f t="shared" si="22"/>
        <v>57261.981439999996</v>
      </c>
      <c r="AB60" s="599">
        <f t="shared" si="22"/>
        <v>50104.233759999988</v>
      </c>
      <c r="AC60" s="599">
        <f t="shared" si="22"/>
        <v>1278.0512441654244</v>
      </c>
      <c r="AD60" s="599">
        <f t="shared" si="22"/>
        <v>1266.4268043450511</v>
      </c>
      <c r="AE60" s="599">
        <f t="shared" si="22"/>
        <v>1259.1816832318502</v>
      </c>
      <c r="AF60" s="599">
        <f t="shared" si="22"/>
        <v>1256.7130358187419</v>
      </c>
      <c r="AG60" s="599">
        <f t="shared" si="22"/>
        <v>1247.4085097045111</v>
      </c>
      <c r="AH60" s="599">
        <f t="shared" si="22"/>
        <v>1240.2827857540713</v>
      </c>
      <c r="AI60" s="599">
        <f t="shared" si="22"/>
        <v>1233.1570618036317</v>
      </c>
      <c r="AJ60" s="599">
        <f t="shared" si="22"/>
        <v>1226.0313378531921</v>
      </c>
      <c r="AK60" s="599">
        <f t="shared" si="22"/>
        <v>1218.9056139027525</v>
      </c>
      <c r="AL60" s="599">
        <f t="shared" si="22"/>
        <v>1211.7798899523127</v>
      </c>
      <c r="AM60" s="599">
        <f t="shared" si="22"/>
        <v>1204.6541660018731</v>
      </c>
      <c r="AN60" s="599">
        <f t="shared" si="22"/>
        <v>1197.5284420514336</v>
      </c>
      <c r="AO60" s="599">
        <f t="shared" si="22"/>
        <v>1190.4027181009938</v>
      </c>
      <c r="AP60" s="599">
        <f t="shared" si="22"/>
        <v>1183.2769941505542</v>
      </c>
      <c r="AQ60" s="599">
        <f t="shared" si="22"/>
        <v>1176.1512702001146</v>
      </c>
      <c r="AR60" s="599">
        <f t="shared" si="22"/>
        <v>1616.1904766191317</v>
      </c>
      <c r="AS60" s="599">
        <f t="shared" si="22"/>
        <v>1672.9454570071864</v>
      </c>
      <c r="AT60" s="599">
        <f t="shared" si="22"/>
        <v>1793.5811417337343</v>
      </c>
      <c r="AU60" s="599">
        <f t="shared" si="22"/>
        <v>3702.8765479381109</v>
      </c>
      <c r="AV60" s="599">
        <f t="shared" si="22"/>
        <v>3376.3473022952021</v>
      </c>
      <c r="AW60" s="599">
        <f t="shared" si="22"/>
        <v>1140.5226504479162</v>
      </c>
      <c r="AX60" s="599">
        <f t="shared" si="22"/>
        <v>1140.5226504479162</v>
      </c>
      <c r="AY60" s="599">
        <f t="shared" si="22"/>
        <v>1140.5226504479162</v>
      </c>
      <c r="AZ60" s="599">
        <f t="shared" si="22"/>
        <v>1140.5226504479162</v>
      </c>
      <c r="BA60" s="599">
        <f t="shared" si="22"/>
        <v>1140.5226504479162</v>
      </c>
      <c r="BB60" s="599">
        <f t="shared" si="22"/>
        <v>1140.5226504479162</v>
      </c>
      <c r="BC60" s="599">
        <f t="shared" si="22"/>
        <v>1140.5226504479162</v>
      </c>
      <c r="BD60" s="599">
        <f t="shared" si="22"/>
        <v>1140.5226504479162</v>
      </c>
      <c r="BE60" s="599">
        <f t="shared" si="22"/>
        <v>1140.5226504479162</v>
      </c>
      <c r="BF60" s="599">
        <f t="shared" si="22"/>
        <v>1140.5226504479162</v>
      </c>
      <c r="BG60" s="599">
        <f t="shared" si="22"/>
        <v>1140.5226504479162</v>
      </c>
      <c r="BH60" s="599">
        <f t="shared" si="22"/>
        <v>1140.5226504479162</v>
      </c>
      <c r="BI60" s="599">
        <f t="shared" si="22"/>
        <v>1140.5226504479162</v>
      </c>
      <c r="BJ60" s="599">
        <f t="shared" si="22"/>
        <v>1140.5226504479162</v>
      </c>
      <c r="BK60" s="599">
        <f t="shared" si="22"/>
        <v>1140.5226504479162</v>
      </c>
      <c r="BL60" s="599">
        <f t="shared" si="22"/>
        <v>1587.6875808173731</v>
      </c>
      <c r="BM60" s="599">
        <f t="shared" si="22"/>
        <v>1651.5682851558674</v>
      </c>
      <c r="BN60" s="599">
        <f t="shared" si="22"/>
        <v>1779.3296938328549</v>
      </c>
      <c r="BO60" s="599">
        <f t="shared" si="22"/>
        <v>3695.7508239876715</v>
      </c>
      <c r="BP60" s="599">
        <f t="shared" si="22"/>
        <v>3376.3473022952021</v>
      </c>
      <c r="BQ60" s="599">
        <f t="shared" si="22"/>
        <v>1140.5226504479162</v>
      </c>
      <c r="BR60" s="599">
        <f t="shared" si="22"/>
        <v>1140.5226504479162</v>
      </c>
      <c r="BS60" s="599">
        <f t="shared" si="22"/>
        <v>1140.5226504479162</v>
      </c>
      <c r="BT60" s="599">
        <f t="shared" si="22"/>
        <v>1140.5226504479162</v>
      </c>
      <c r="BU60" s="599">
        <f t="shared" si="22"/>
        <v>1140.5226504479162</v>
      </c>
      <c r="BV60" s="599">
        <f t="shared" si="22"/>
        <v>1140.5226504479162</v>
      </c>
      <c r="BW60" s="599">
        <f t="shared" si="22"/>
        <v>1140.5226504479162</v>
      </c>
      <c r="BX60" s="599">
        <f t="shared" si="22"/>
        <v>1140.5226504479162</v>
      </c>
      <c r="BY60" s="599">
        <f t="shared" si="22"/>
        <v>1140.5226504479162</v>
      </c>
      <c r="BZ60" s="599">
        <f t="shared" si="22"/>
        <v>1140.5226504479162</v>
      </c>
      <c r="CA60" s="599">
        <f t="shared" si="22"/>
        <v>1140.5226504479162</v>
      </c>
      <c r="CB60" s="599">
        <f t="shared" si="22"/>
        <v>1140.5226504479162</v>
      </c>
      <c r="CC60" s="599">
        <f t="shared" si="22"/>
        <v>1140.5226504479162</v>
      </c>
      <c r="CD60" s="599">
        <f t="shared" si="22"/>
        <v>1140.5226504479162</v>
      </c>
      <c r="CE60" s="599">
        <f t="shared" si="22"/>
        <v>1140.5226504479162</v>
      </c>
      <c r="CF60" s="599">
        <f t="shared" si="22"/>
        <v>1846.0183412191948</v>
      </c>
      <c r="CG60" s="599">
        <f t="shared" si="22"/>
        <v>1946.8034399008059</v>
      </c>
      <c r="CH60" s="599">
        <f t="shared" si="22"/>
        <v>2148.3736372640287</v>
      </c>
      <c r="CI60" s="599">
        <f t="shared" si="22"/>
        <v>5171.926597712365</v>
      </c>
      <c r="CJ60" s="599">
        <f t="shared" si="22"/>
        <v>4668.0011043043087</v>
      </c>
      <c r="CK60" s="599">
        <f t="shared" ref="CK60:DW60" si="23">SUM(CK49:CK59)</f>
        <v>1140.5226504479162</v>
      </c>
      <c r="CL60" s="599">
        <f t="shared" si="23"/>
        <v>1140.5226504479162</v>
      </c>
      <c r="CM60" s="599">
        <f t="shared" si="23"/>
        <v>1140.5226504479162</v>
      </c>
      <c r="CN60" s="599">
        <f t="shared" si="23"/>
        <v>1140.5226504479162</v>
      </c>
      <c r="CO60" s="599">
        <f t="shared" si="23"/>
        <v>1140.5226504479162</v>
      </c>
      <c r="CP60" s="599">
        <f t="shared" si="23"/>
        <v>1140.5226504479162</v>
      </c>
      <c r="CQ60" s="599">
        <f t="shared" si="23"/>
        <v>1140.5226504479162</v>
      </c>
      <c r="CR60" s="599">
        <f t="shared" si="23"/>
        <v>1140.5226504479162</v>
      </c>
      <c r="CS60" s="599">
        <f t="shared" si="23"/>
        <v>1140.5226504479162</v>
      </c>
      <c r="CT60" s="599">
        <f t="shared" si="23"/>
        <v>1140.5226504479162</v>
      </c>
      <c r="CU60" s="599">
        <f t="shared" si="23"/>
        <v>1140.5226504479162</v>
      </c>
      <c r="CV60" s="599">
        <f t="shared" si="23"/>
        <v>1140.5226504479162</v>
      </c>
      <c r="CW60" s="599">
        <f t="shared" si="23"/>
        <v>1140.5226504479162</v>
      </c>
      <c r="CX60" s="599">
        <f t="shared" si="23"/>
        <v>1140.5226504479162</v>
      </c>
      <c r="CY60" s="600">
        <f t="shared" si="23"/>
        <v>1140.5226504479162</v>
      </c>
      <c r="CZ60" s="601">
        <f t="shared" si="23"/>
        <v>0</v>
      </c>
      <c r="DA60" s="602">
        <f t="shared" si="23"/>
        <v>0</v>
      </c>
      <c r="DB60" s="602">
        <f t="shared" si="23"/>
        <v>0</v>
      </c>
      <c r="DC60" s="602">
        <f t="shared" si="23"/>
        <v>0</v>
      </c>
      <c r="DD60" s="602">
        <f t="shared" si="23"/>
        <v>0</v>
      </c>
      <c r="DE60" s="602">
        <f t="shared" si="23"/>
        <v>0</v>
      </c>
      <c r="DF60" s="602">
        <f t="shared" si="23"/>
        <v>0</v>
      </c>
      <c r="DG60" s="602">
        <f t="shared" si="23"/>
        <v>0</v>
      </c>
      <c r="DH60" s="602">
        <f t="shared" si="23"/>
        <v>0</v>
      </c>
      <c r="DI60" s="602">
        <f t="shared" si="23"/>
        <v>0</v>
      </c>
      <c r="DJ60" s="602">
        <f t="shared" si="23"/>
        <v>0</v>
      </c>
      <c r="DK60" s="602">
        <f t="shared" si="23"/>
        <v>0</v>
      </c>
      <c r="DL60" s="602">
        <f t="shared" si="23"/>
        <v>0</v>
      </c>
      <c r="DM60" s="602">
        <f t="shared" si="23"/>
        <v>0</v>
      </c>
      <c r="DN60" s="602">
        <f t="shared" si="23"/>
        <v>0</v>
      </c>
      <c r="DO60" s="602">
        <f t="shared" si="23"/>
        <v>0</v>
      </c>
      <c r="DP60" s="602">
        <f t="shared" si="23"/>
        <v>0</v>
      </c>
      <c r="DQ60" s="602">
        <f t="shared" si="23"/>
        <v>0</v>
      </c>
      <c r="DR60" s="602">
        <f t="shared" si="23"/>
        <v>0</v>
      </c>
      <c r="DS60" s="602">
        <f t="shared" si="23"/>
        <v>0</v>
      </c>
      <c r="DT60" s="602">
        <f t="shared" si="23"/>
        <v>0</v>
      </c>
      <c r="DU60" s="602">
        <f t="shared" si="23"/>
        <v>0</v>
      </c>
      <c r="DV60" s="602">
        <f t="shared" si="23"/>
        <v>0</v>
      </c>
      <c r="DW60" s="603">
        <f t="shared" si="23"/>
        <v>0</v>
      </c>
    </row>
    <row r="61" spans="2:127" x14ac:dyDescent="0.2">
      <c r="B61" s="539" t="s">
        <v>511</v>
      </c>
      <c r="C61" s="540" t="s">
        <v>825</v>
      </c>
      <c r="D61" s="532"/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3"/>
      <c r="Q61" s="533"/>
      <c r="R61" s="535"/>
      <c r="S61" s="607"/>
      <c r="T61" s="535"/>
      <c r="U61" s="607"/>
      <c r="V61" s="533"/>
      <c r="W61" s="533"/>
      <c r="X61" s="531">
        <f t="shared" ref="X61:BC61" si="24">SUMIF($C:$C,"58.4x",X:X)</f>
        <v>0</v>
      </c>
      <c r="Y61" s="531">
        <f t="shared" si="24"/>
        <v>0</v>
      </c>
      <c r="Z61" s="531">
        <f t="shared" si="24"/>
        <v>0</v>
      </c>
      <c r="AA61" s="531">
        <f t="shared" si="24"/>
        <v>0</v>
      </c>
      <c r="AB61" s="531">
        <f t="shared" si="24"/>
        <v>0</v>
      </c>
      <c r="AC61" s="531">
        <f t="shared" si="24"/>
        <v>0</v>
      </c>
      <c r="AD61" s="531">
        <f t="shared" si="24"/>
        <v>0</v>
      </c>
      <c r="AE61" s="531">
        <f t="shared" si="24"/>
        <v>0</v>
      </c>
      <c r="AF61" s="531">
        <f t="shared" si="24"/>
        <v>0</v>
      </c>
      <c r="AG61" s="531">
        <f t="shared" si="24"/>
        <v>0</v>
      </c>
      <c r="AH61" s="531">
        <f t="shared" si="24"/>
        <v>0</v>
      </c>
      <c r="AI61" s="531">
        <f t="shared" si="24"/>
        <v>0</v>
      </c>
      <c r="AJ61" s="531">
        <f t="shared" si="24"/>
        <v>0</v>
      </c>
      <c r="AK61" s="531">
        <f t="shared" si="24"/>
        <v>0</v>
      </c>
      <c r="AL61" s="531">
        <f t="shared" si="24"/>
        <v>0</v>
      </c>
      <c r="AM61" s="531">
        <f t="shared" si="24"/>
        <v>0</v>
      </c>
      <c r="AN61" s="531">
        <f t="shared" si="24"/>
        <v>0</v>
      </c>
      <c r="AO61" s="531">
        <f t="shared" si="24"/>
        <v>0</v>
      </c>
      <c r="AP61" s="531">
        <f t="shared" si="24"/>
        <v>0</v>
      </c>
      <c r="AQ61" s="531">
        <f t="shared" si="24"/>
        <v>0</v>
      </c>
      <c r="AR61" s="531">
        <f t="shared" si="24"/>
        <v>0</v>
      </c>
      <c r="AS61" s="531">
        <f t="shared" si="24"/>
        <v>0</v>
      </c>
      <c r="AT61" s="531">
        <f t="shared" si="24"/>
        <v>0</v>
      </c>
      <c r="AU61" s="531">
        <f t="shared" si="24"/>
        <v>0</v>
      </c>
      <c r="AV61" s="531">
        <f t="shared" si="24"/>
        <v>0</v>
      </c>
      <c r="AW61" s="531">
        <f t="shared" si="24"/>
        <v>0</v>
      </c>
      <c r="AX61" s="531">
        <f t="shared" si="24"/>
        <v>0</v>
      </c>
      <c r="AY61" s="531">
        <f t="shared" si="24"/>
        <v>0</v>
      </c>
      <c r="AZ61" s="531">
        <f t="shared" si="24"/>
        <v>0</v>
      </c>
      <c r="BA61" s="531">
        <f t="shared" si="24"/>
        <v>0</v>
      </c>
      <c r="BB61" s="531">
        <f t="shared" si="24"/>
        <v>0</v>
      </c>
      <c r="BC61" s="531">
        <f t="shared" si="24"/>
        <v>0</v>
      </c>
      <c r="BD61" s="531">
        <f t="shared" ref="BD61:CI61" si="25">SUMIF($C:$C,"58.4x",BD:BD)</f>
        <v>0</v>
      </c>
      <c r="BE61" s="531">
        <f t="shared" si="25"/>
        <v>0</v>
      </c>
      <c r="BF61" s="531">
        <f t="shared" si="25"/>
        <v>0</v>
      </c>
      <c r="BG61" s="531">
        <f t="shared" si="25"/>
        <v>0</v>
      </c>
      <c r="BH61" s="531">
        <f t="shared" si="25"/>
        <v>0</v>
      </c>
      <c r="BI61" s="531">
        <f t="shared" si="25"/>
        <v>0</v>
      </c>
      <c r="BJ61" s="531">
        <f t="shared" si="25"/>
        <v>0</v>
      </c>
      <c r="BK61" s="531">
        <f t="shared" si="25"/>
        <v>0</v>
      </c>
      <c r="BL61" s="531">
        <f t="shared" si="25"/>
        <v>0</v>
      </c>
      <c r="BM61" s="531">
        <f t="shared" si="25"/>
        <v>0</v>
      </c>
      <c r="BN61" s="531">
        <f t="shared" si="25"/>
        <v>0</v>
      </c>
      <c r="BO61" s="531">
        <f t="shared" si="25"/>
        <v>0</v>
      </c>
      <c r="BP61" s="531">
        <f t="shared" si="25"/>
        <v>0</v>
      </c>
      <c r="BQ61" s="531">
        <f t="shared" si="25"/>
        <v>0</v>
      </c>
      <c r="BR61" s="531">
        <f t="shared" si="25"/>
        <v>0</v>
      </c>
      <c r="BS61" s="531">
        <f t="shared" si="25"/>
        <v>0</v>
      </c>
      <c r="BT61" s="531">
        <f t="shared" si="25"/>
        <v>0</v>
      </c>
      <c r="BU61" s="531">
        <f t="shared" si="25"/>
        <v>0</v>
      </c>
      <c r="BV61" s="531">
        <f t="shared" si="25"/>
        <v>0</v>
      </c>
      <c r="BW61" s="531">
        <f t="shared" si="25"/>
        <v>0</v>
      </c>
      <c r="BX61" s="531">
        <f t="shared" si="25"/>
        <v>0</v>
      </c>
      <c r="BY61" s="531">
        <f t="shared" si="25"/>
        <v>0</v>
      </c>
      <c r="BZ61" s="531">
        <f t="shared" si="25"/>
        <v>0</v>
      </c>
      <c r="CA61" s="531">
        <f t="shared" si="25"/>
        <v>0</v>
      </c>
      <c r="CB61" s="531">
        <f t="shared" si="25"/>
        <v>0</v>
      </c>
      <c r="CC61" s="531">
        <f t="shared" si="25"/>
        <v>0</v>
      </c>
      <c r="CD61" s="531">
        <f t="shared" si="25"/>
        <v>0</v>
      </c>
      <c r="CE61" s="531">
        <f t="shared" si="25"/>
        <v>0</v>
      </c>
      <c r="CF61" s="531">
        <f t="shared" si="25"/>
        <v>0</v>
      </c>
      <c r="CG61" s="531">
        <f t="shared" si="25"/>
        <v>0</v>
      </c>
      <c r="CH61" s="531">
        <f t="shared" si="25"/>
        <v>0</v>
      </c>
      <c r="CI61" s="531">
        <f t="shared" si="25"/>
        <v>0</v>
      </c>
      <c r="CJ61" s="531">
        <f t="shared" ref="CJ61:DO61" si="26">SUMIF($C:$C,"58.4x",CJ:CJ)</f>
        <v>0</v>
      </c>
      <c r="CK61" s="531">
        <f t="shared" si="26"/>
        <v>0</v>
      </c>
      <c r="CL61" s="531">
        <f t="shared" si="26"/>
        <v>0</v>
      </c>
      <c r="CM61" s="531">
        <f t="shared" si="26"/>
        <v>0</v>
      </c>
      <c r="CN61" s="531">
        <f t="shared" si="26"/>
        <v>0</v>
      </c>
      <c r="CO61" s="531">
        <f t="shared" si="26"/>
        <v>0</v>
      </c>
      <c r="CP61" s="531">
        <f t="shared" si="26"/>
        <v>0</v>
      </c>
      <c r="CQ61" s="531">
        <f t="shared" si="26"/>
        <v>0</v>
      </c>
      <c r="CR61" s="531">
        <f t="shared" si="26"/>
        <v>0</v>
      </c>
      <c r="CS61" s="531">
        <f t="shared" si="26"/>
        <v>0</v>
      </c>
      <c r="CT61" s="531">
        <f t="shared" si="26"/>
        <v>0</v>
      </c>
      <c r="CU61" s="531">
        <f t="shared" si="26"/>
        <v>0</v>
      </c>
      <c r="CV61" s="531">
        <f t="shared" si="26"/>
        <v>0</v>
      </c>
      <c r="CW61" s="531">
        <f t="shared" si="26"/>
        <v>0</v>
      </c>
      <c r="CX61" s="531">
        <f t="shared" si="26"/>
        <v>0</v>
      </c>
      <c r="CY61" s="546">
        <f t="shared" si="26"/>
        <v>0</v>
      </c>
      <c r="CZ61" s="547">
        <f t="shared" si="26"/>
        <v>0</v>
      </c>
      <c r="DA61" s="547">
        <f t="shared" si="26"/>
        <v>0</v>
      </c>
      <c r="DB61" s="547">
        <f t="shared" si="26"/>
        <v>0</v>
      </c>
      <c r="DC61" s="547">
        <f t="shared" si="26"/>
        <v>0</v>
      </c>
      <c r="DD61" s="547">
        <f t="shared" si="26"/>
        <v>0</v>
      </c>
      <c r="DE61" s="547">
        <f t="shared" si="26"/>
        <v>0</v>
      </c>
      <c r="DF61" s="547">
        <f t="shared" si="26"/>
        <v>0</v>
      </c>
      <c r="DG61" s="547">
        <f t="shared" si="26"/>
        <v>0</v>
      </c>
      <c r="DH61" s="547">
        <f t="shared" si="26"/>
        <v>0</v>
      </c>
      <c r="DI61" s="547">
        <f t="shared" si="26"/>
        <v>0</v>
      </c>
      <c r="DJ61" s="547">
        <f t="shared" si="26"/>
        <v>0</v>
      </c>
      <c r="DK61" s="547">
        <f t="shared" si="26"/>
        <v>0</v>
      </c>
      <c r="DL61" s="547">
        <f t="shared" si="26"/>
        <v>0</v>
      </c>
      <c r="DM61" s="547">
        <f t="shared" si="26"/>
        <v>0</v>
      </c>
      <c r="DN61" s="547">
        <f t="shared" si="26"/>
        <v>0</v>
      </c>
      <c r="DO61" s="547">
        <f t="shared" si="26"/>
        <v>0</v>
      </c>
      <c r="DP61" s="547">
        <f t="shared" ref="DP61:DW61" si="27">SUMIF($C:$C,"58.4x",DP:DP)</f>
        <v>0</v>
      </c>
      <c r="DQ61" s="547">
        <f t="shared" si="27"/>
        <v>0</v>
      </c>
      <c r="DR61" s="547">
        <f t="shared" si="27"/>
        <v>0</v>
      </c>
      <c r="DS61" s="547">
        <f t="shared" si="27"/>
        <v>0</v>
      </c>
      <c r="DT61" s="547">
        <f t="shared" si="27"/>
        <v>0</v>
      </c>
      <c r="DU61" s="547">
        <f t="shared" si="27"/>
        <v>0</v>
      </c>
      <c r="DV61" s="547">
        <f t="shared" si="27"/>
        <v>0</v>
      </c>
      <c r="DW61" s="608">
        <f t="shared" si="27"/>
        <v>0</v>
      </c>
    </row>
    <row r="62" spans="2:127" x14ac:dyDescent="0.2">
      <c r="B62" s="539" t="s">
        <v>512</v>
      </c>
      <c r="C62" s="540" t="s">
        <v>513</v>
      </c>
      <c r="D62" s="532"/>
      <c r="E62" s="533"/>
      <c r="F62" s="533"/>
      <c r="G62" s="533"/>
      <c r="H62" s="533"/>
      <c r="I62" s="533"/>
      <c r="J62" s="533"/>
      <c r="K62" s="533"/>
      <c r="L62" s="533"/>
      <c r="M62" s="533"/>
      <c r="N62" s="533"/>
      <c r="O62" s="533"/>
      <c r="P62" s="533"/>
      <c r="Q62" s="533"/>
      <c r="R62" s="535"/>
      <c r="S62" s="607"/>
      <c r="T62" s="535"/>
      <c r="U62" s="607"/>
      <c r="V62" s="533"/>
      <c r="W62" s="533"/>
      <c r="X62" s="531">
        <f t="shared" ref="X62:BC62" si="28">SUMIF($C:$C,"58.5x",X:X)</f>
        <v>0</v>
      </c>
      <c r="Y62" s="531">
        <f t="shared" si="28"/>
        <v>0</v>
      </c>
      <c r="Z62" s="531">
        <f t="shared" si="28"/>
        <v>0</v>
      </c>
      <c r="AA62" s="531">
        <f t="shared" si="28"/>
        <v>0</v>
      </c>
      <c r="AB62" s="531">
        <f t="shared" si="28"/>
        <v>0</v>
      </c>
      <c r="AC62" s="531">
        <f t="shared" si="28"/>
        <v>0</v>
      </c>
      <c r="AD62" s="531">
        <f t="shared" si="28"/>
        <v>0</v>
      </c>
      <c r="AE62" s="531">
        <f t="shared" si="28"/>
        <v>0</v>
      </c>
      <c r="AF62" s="531">
        <f t="shared" si="28"/>
        <v>0</v>
      </c>
      <c r="AG62" s="531">
        <f t="shared" si="28"/>
        <v>0</v>
      </c>
      <c r="AH62" s="531">
        <f t="shared" si="28"/>
        <v>0</v>
      </c>
      <c r="AI62" s="531">
        <f t="shared" si="28"/>
        <v>0</v>
      </c>
      <c r="AJ62" s="531">
        <f t="shared" si="28"/>
        <v>0</v>
      </c>
      <c r="AK62" s="531">
        <f t="shared" si="28"/>
        <v>0</v>
      </c>
      <c r="AL62" s="531">
        <f t="shared" si="28"/>
        <v>0</v>
      </c>
      <c r="AM62" s="531">
        <f t="shared" si="28"/>
        <v>0</v>
      </c>
      <c r="AN62" s="531">
        <f t="shared" si="28"/>
        <v>0</v>
      </c>
      <c r="AO62" s="531">
        <f t="shared" si="28"/>
        <v>0</v>
      </c>
      <c r="AP62" s="531">
        <f t="shared" si="28"/>
        <v>0</v>
      </c>
      <c r="AQ62" s="531">
        <f t="shared" si="28"/>
        <v>0</v>
      </c>
      <c r="AR62" s="531">
        <f t="shared" si="28"/>
        <v>0</v>
      </c>
      <c r="AS62" s="531">
        <f t="shared" si="28"/>
        <v>0</v>
      </c>
      <c r="AT62" s="531">
        <f t="shared" si="28"/>
        <v>0</v>
      </c>
      <c r="AU62" s="531">
        <f t="shared" si="28"/>
        <v>0</v>
      </c>
      <c r="AV62" s="531">
        <f t="shared" si="28"/>
        <v>0</v>
      </c>
      <c r="AW62" s="531">
        <f t="shared" si="28"/>
        <v>0</v>
      </c>
      <c r="AX62" s="531">
        <f t="shared" si="28"/>
        <v>0</v>
      </c>
      <c r="AY62" s="531">
        <f t="shared" si="28"/>
        <v>0</v>
      </c>
      <c r="AZ62" s="531">
        <f t="shared" si="28"/>
        <v>0</v>
      </c>
      <c r="BA62" s="531">
        <f t="shared" si="28"/>
        <v>0</v>
      </c>
      <c r="BB62" s="531">
        <f t="shared" si="28"/>
        <v>0</v>
      </c>
      <c r="BC62" s="531">
        <f t="shared" si="28"/>
        <v>0</v>
      </c>
      <c r="BD62" s="531">
        <f t="shared" ref="BD62:CI62" si="29">SUMIF($C:$C,"58.5x",BD:BD)</f>
        <v>0</v>
      </c>
      <c r="BE62" s="531">
        <f t="shared" si="29"/>
        <v>0</v>
      </c>
      <c r="BF62" s="531">
        <f t="shared" si="29"/>
        <v>0</v>
      </c>
      <c r="BG62" s="531">
        <f t="shared" si="29"/>
        <v>0</v>
      </c>
      <c r="BH62" s="531">
        <f t="shared" si="29"/>
        <v>0</v>
      </c>
      <c r="BI62" s="531">
        <f t="shared" si="29"/>
        <v>0</v>
      </c>
      <c r="BJ62" s="531">
        <f t="shared" si="29"/>
        <v>0</v>
      </c>
      <c r="BK62" s="531">
        <f t="shared" si="29"/>
        <v>0</v>
      </c>
      <c r="BL62" s="531">
        <f t="shared" si="29"/>
        <v>0</v>
      </c>
      <c r="BM62" s="531">
        <f t="shared" si="29"/>
        <v>0</v>
      </c>
      <c r="BN62" s="531">
        <f t="shared" si="29"/>
        <v>0</v>
      </c>
      <c r="BO62" s="531">
        <f t="shared" si="29"/>
        <v>0</v>
      </c>
      <c r="BP62" s="531">
        <f t="shared" si="29"/>
        <v>0</v>
      </c>
      <c r="BQ62" s="531">
        <f t="shared" si="29"/>
        <v>0</v>
      </c>
      <c r="BR62" s="531">
        <f t="shared" si="29"/>
        <v>0</v>
      </c>
      <c r="BS62" s="531">
        <f t="shared" si="29"/>
        <v>0</v>
      </c>
      <c r="BT62" s="531">
        <f t="shared" si="29"/>
        <v>0</v>
      </c>
      <c r="BU62" s="531">
        <f t="shared" si="29"/>
        <v>0</v>
      </c>
      <c r="BV62" s="531">
        <f t="shared" si="29"/>
        <v>0</v>
      </c>
      <c r="BW62" s="531">
        <f t="shared" si="29"/>
        <v>0</v>
      </c>
      <c r="BX62" s="531">
        <f t="shared" si="29"/>
        <v>0</v>
      </c>
      <c r="BY62" s="531">
        <f t="shared" si="29"/>
        <v>0</v>
      </c>
      <c r="BZ62" s="531">
        <f t="shared" si="29"/>
        <v>0</v>
      </c>
      <c r="CA62" s="531">
        <f t="shared" si="29"/>
        <v>0</v>
      </c>
      <c r="CB62" s="531">
        <f t="shared" si="29"/>
        <v>0</v>
      </c>
      <c r="CC62" s="531">
        <f t="shared" si="29"/>
        <v>0</v>
      </c>
      <c r="CD62" s="531">
        <f t="shared" si="29"/>
        <v>0</v>
      </c>
      <c r="CE62" s="531">
        <f t="shared" si="29"/>
        <v>0</v>
      </c>
      <c r="CF62" s="531">
        <f t="shared" si="29"/>
        <v>0</v>
      </c>
      <c r="CG62" s="531">
        <f t="shared" si="29"/>
        <v>0</v>
      </c>
      <c r="CH62" s="531">
        <f t="shared" si="29"/>
        <v>0</v>
      </c>
      <c r="CI62" s="531">
        <f t="shared" si="29"/>
        <v>0</v>
      </c>
      <c r="CJ62" s="531">
        <f t="shared" ref="CJ62:DO62" si="30">SUMIF($C:$C,"58.5x",CJ:CJ)</f>
        <v>0</v>
      </c>
      <c r="CK62" s="531">
        <f t="shared" si="30"/>
        <v>0</v>
      </c>
      <c r="CL62" s="531">
        <f t="shared" si="30"/>
        <v>0</v>
      </c>
      <c r="CM62" s="531">
        <f t="shared" si="30"/>
        <v>0</v>
      </c>
      <c r="CN62" s="531">
        <f t="shared" si="30"/>
        <v>0</v>
      </c>
      <c r="CO62" s="531">
        <f t="shared" si="30"/>
        <v>0</v>
      </c>
      <c r="CP62" s="531">
        <f t="shared" si="30"/>
        <v>0</v>
      </c>
      <c r="CQ62" s="531">
        <f t="shared" si="30"/>
        <v>0</v>
      </c>
      <c r="CR62" s="531">
        <f t="shared" si="30"/>
        <v>0</v>
      </c>
      <c r="CS62" s="531">
        <f t="shared" si="30"/>
        <v>0</v>
      </c>
      <c r="CT62" s="531">
        <f t="shared" si="30"/>
        <v>0</v>
      </c>
      <c r="CU62" s="531">
        <f t="shared" si="30"/>
        <v>0</v>
      </c>
      <c r="CV62" s="531">
        <f t="shared" si="30"/>
        <v>0</v>
      </c>
      <c r="CW62" s="531">
        <f t="shared" si="30"/>
        <v>0</v>
      </c>
      <c r="CX62" s="531">
        <f t="shared" si="30"/>
        <v>0</v>
      </c>
      <c r="CY62" s="546">
        <f t="shared" si="30"/>
        <v>0</v>
      </c>
      <c r="CZ62" s="547">
        <f t="shared" si="30"/>
        <v>0</v>
      </c>
      <c r="DA62" s="547">
        <f t="shared" si="30"/>
        <v>0</v>
      </c>
      <c r="DB62" s="547">
        <f t="shared" si="30"/>
        <v>0</v>
      </c>
      <c r="DC62" s="547">
        <f t="shared" si="30"/>
        <v>0</v>
      </c>
      <c r="DD62" s="547">
        <f t="shared" si="30"/>
        <v>0</v>
      </c>
      <c r="DE62" s="547">
        <f t="shared" si="30"/>
        <v>0</v>
      </c>
      <c r="DF62" s="547">
        <f t="shared" si="30"/>
        <v>0</v>
      </c>
      <c r="DG62" s="547">
        <f t="shared" si="30"/>
        <v>0</v>
      </c>
      <c r="DH62" s="547">
        <f t="shared" si="30"/>
        <v>0</v>
      </c>
      <c r="DI62" s="547">
        <f t="shared" si="30"/>
        <v>0</v>
      </c>
      <c r="DJ62" s="547">
        <f t="shared" si="30"/>
        <v>0</v>
      </c>
      <c r="DK62" s="547">
        <f t="shared" si="30"/>
        <v>0</v>
      </c>
      <c r="DL62" s="547">
        <f t="shared" si="30"/>
        <v>0</v>
      </c>
      <c r="DM62" s="547">
        <f t="shared" si="30"/>
        <v>0</v>
      </c>
      <c r="DN62" s="547">
        <f t="shared" si="30"/>
        <v>0</v>
      </c>
      <c r="DO62" s="547">
        <f t="shared" si="30"/>
        <v>0</v>
      </c>
      <c r="DP62" s="547">
        <f t="shared" ref="DP62:DW62" si="31">SUMIF($C:$C,"58.5x",DP:DP)</f>
        <v>0</v>
      </c>
      <c r="DQ62" s="547">
        <f t="shared" si="31"/>
        <v>0</v>
      </c>
      <c r="DR62" s="547">
        <f t="shared" si="31"/>
        <v>0</v>
      </c>
      <c r="DS62" s="547">
        <f t="shared" si="31"/>
        <v>0</v>
      </c>
      <c r="DT62" s="547">
        <f t="shared" si="31"/>
        <v>0</v>
      </c>
      <c r="DU62" s="547">
        <f t="shared" si="31"/>
        <v>0</v>
      </c>
      <c r="DV62" s="547">
        <f t="shared" si="31"/>
        <v>0</v>
      </c>
      <c r="DW62" s="608">
        <f t="shared" si="31"/>
        <v>0</v>
      </c>
    </row>
    <row r="63" spans="2:127" x14ac:dyDescent="0.2">
      <c r="B63" s="539" t="s">
        <v>514</v>
      </c>
      <c r="C63" s="540" t="s">
        <v>515</v>
      </c>
      <c r="D63" s="532"/>
      <c r="E63" s="533"/>
      <c r="F63" s="533"/>
      <c r="G63" s="533"/>
      <c r="H63" s="533"/>
      <c r="I63" s="533"/>
      <c r="J63" s="533"/>
      <c r="K63" s="533"/>
      <c r="L63" s="533"/>
      <c r="M63" s="533"/>
      <c r="N63" s="533"/>
      <c r="O63" s="533"/>
      <c r="P63" s="533"/>
      <c r="Q63" s="533"/>
      <c r="R63" s="535"/>
      <c r="S63" s="607"/>
      <c r="T63" s="535"/>
      <c r="U63" s="607"/>
      <c r="V63" s="533"/>
      <c r="W63" s="533"/>
      <c r="X63" s="531">
        <f t="shared" ref="X63:BC63" si="32">SUMIF($C:$C,"58.6x",X:X)</f>
        <v>0</v>
      </c>
      <c r="Y63" s="531">
        <f t="shared" si="32"/>
        <v>0</v>
      </c>
      <c r="Z63" s="531">
        <f t="shared" si="32"/>
        <v>0</v>
      </c>
      <c r="AA63" s="531">
        <f t="shared" si="32"/>
        <v>0</v>
      </c>
      <c r="AB63" s="531">
        <f t="shared" si="32"/>
        <v>0</v>
      </c>
      <c r="AC63" s="531">
        <f t="shared" si="32"/>
        <v>0</v>
      </c>
      <c r="AD63" s="531">
        <f t="shared" si="32"/>
        <v>0</v>
      </c>
      <c r="AE63" s="531">
        <f t="shared" si="32"/>
        <v>0</v>
      </c>
      <c r="AF63" s="531">
        <f t="shared" si="32"/>
        <v>0</v>
      </c>
      <c r="AG63" s="531">
        <f t="shared" si="32"/>
        <v>0</v>
      </c>
      <c r="AH63" s="531">
        <f t="shared" si="32"/>
        <v>0</v>
      </c>
      <c r="AI63" s="531">
        <f t="shared" si="32"/>
        <v>0</v>
      </c>
      <c r="AJ63" s="531">
        <f t="shared" si="32"/>
        <v>0</v>
      </c>
      <c r="AK63" s="531">
        <f t="shared" si="32"/>
        <v>0</v>
      </c>
      <c r="AL63" s="531">
        <f t="shared" si="32"/>
        <v>0</v>
      </c>
      <c r="AM63" s="531">
        <f t="shared" si="32"/>
        <v>0</v>
      </c>
      <c r="AN63" s="531">
        <f t="shared" si="32"/>
        <v>0</v>
      </c>
      <c r="AO63" s="531">
        <f t="shared" si="32"/>
        <v>0</v>
      </c>
      <c r="AP63" s="531">
        <f t="shared" si="32"/>
        <v>0</v>
      </c>
      <c r="AQ63" s="531">
        <f t="shared" si="32"/>
        <v>0</v>
      </c>
      <c r="AR63" s="531">
        <f t="shared" si="32"/>
        <v>0</v>
      </c>
      <c r="AS63" s="531">
        <f t="shared" si="32"/>
        <v>0</v>
      </c>
      <c r="AT63" s="531">
        <f t="shared" si="32"/>
        <v>0</v>
      </c>
      <c r="AU63" s="531">
        <f t="shared" si="32"/>
        <v>0</v>
      </c>
      <c r="AV63" s="531">
        <f t="shared" si="32"/>
        <v>0</v>
      </c>
      <c r="AW63" s="531">
        <f t="shared" si="32"/>
        <v>0</v>
      </c>
      <c r="AX63" s="531">
        <f t="shared" si="32"/>
        <v>0</v>
      </c>
      <c r="AY63" s="531">
        <f t="shared" si="32"/>
        <v>0</v>
      </c>
      <c r="AZ63" s="531">
        <f t="shared" si="32"/>
        <v>0</v>
      </c>
      <c r="BA63" s="531">
        <f t="shared" si="32"/>
        <v>0</v>
      </c>
      <c r="BB63" s="531">
        <f t="shared" si="32"/>
        <v>0</v>
      </c>
      <c r="BC63" s="531">
        <f t="shared" si="32"/>
        <v>0</v>
      </c>
      <c r="BD63" s="531">
        <f t="shared" ref="BD63:CI63" si="33">SUMIF($C:$C,"58.6x",BD:BD)</f>
        <v>0</v>
      </c>
      <c r="BE63" s="531">
        <f t="shared" si="33"/>
        <v>0</v>
      </c>
      <c r="BF63" s="531">
        <f t="shared" si="33"/>
        <v>0</v>
      </c>
      <c r="BG63" s="531">
        <f t="shared" si="33"/>
        <v>0</v>
      </c>
      <c r="BH63" s="531">
        <f t="shared" si="33"/>
        <v>0</v>
      </c>
      <c r="BI63" s="531">
        <f t="shared" si="33"/>
        <v>0</v>
      </c>
      <c r="BJ63" s="531">
        <f t="shared" si="33"/>
        <v>0</v>
      </c>
      <c r="BK63" s="531">
        <f t="shared" si="33"/>
        <v>0</v>
      </c>
      <c r="BL63" s="531">
        <f t="shared" si="33"/>
        <v>0</v>
      </c>
      <c r="BM63" s="531">
        <f t="shared" si="33"/>
        <v>0</v>
      </c>
      <c r="BN63" s="531">
        <f t="shared" si="33"/>
        <v>0</v>
      </c>
      <c r="BO63" s="531">
        <f t="shared" si="33"/>
        <v>0</v>
      </c>
      <c r="BP63" s="531">
        <f t="shared" si="33"/>
        <v>0</v>
      </c>
      <c r="BQ63" s="531">
        <f t="shared" si="33"/>
        <v>0</v>
      </c>
      <c r="BR63" s="531">
        <f t="shared" si="33"/>
        <v>0</v>
      </c>
      <c r="BS63" s="531">
        <f t="shared" si="33"/>
        <v>0</v>
      </c>
      <c r="BT63" s="531">
        <f t="shared" si="33"/>
        <v>0</v>
      </c>
      <c r="BU63" s="531">
        <f t="shared" si="33"/>
        <v>0</v>
      </c>
      <c r="BV63" s="531">
        <f t="shared" si="33"/>
        <v>0</v>
      </c>
      <c r="BW63" s="531">
        <f t="shared" si="33"/>
        <v>0</v>
      </c>
      <c r="BX63" s="531">
        <f t="shared" si="33"/>
        <v>0</v>
      </c>
      <c r="BY63" s="531">
        <f t="shared" si="33"/>
        <v>0</v>
      </c>
      <c r="BZ63" s="531">
        <f t="shared" si="33"/>
        <v>0</v>
      </c>
      <c r="CA63" s="531">
        <f t="shared" si="33"/>
        <v>0</v>
      </c>
      <c r="CB63" s="531">
        <f t="shared" si="33"/>
        <v>0</v>
      </c>
      <c r="CC63" s="531">
        <f t="shared" si="33"/>
        <v>0</v>
      </c>
      <c r="CD63" s="531">
        <f t="shared" si="33"/>
        <v>0</v>
      </c>
      <c r="CE63" s="531">
        <f t="shared" si="33"/>
        <v>0</v>
      </c>
      <c r="CF63" s="531">
        <f t="shared" si="33"/>
        <v>0</v>
      </c>
      <c r="CG63" s="531">
        <f t="shared" si="33"/>
        <v>0</v>
      </c>
      <c r="CH63" s="531">
        <f t="shared" si="33"/>
        <v>0</v>
      </c>
      <c r="CI63" s="531">
        <f t="shared" si="33"/>
        <v>0</v>
      </c>
      <c r="CJ63" s="531">
        <f t="shared" ref="CJ63:DO63" si="34">SUMIF($C:$C,"58.6x",CJ:CJ)</f>
        <v>0</v>
      </c>
      <c r="CK63" s="531">
        <f t="shared" si="34"/>
        <v>0</v>
      </c>
      <c r="CL63" s="531">
        <f t="shared" si="34"/>
        <v>0</v>
      </c>
      <c r="CM63" s="531">
        <f t="shared" si="34"/>
        <v>0</v>
      </c>
      <c r="CN63" s="531">
        <f t="shared" si="34"/>
        <v>0</v>
      </c>
      <c r="CO63" s="531">
        <f t="shared" si="34"/>
        <v>0</v>
      </c>
      <c r="CP63" s="531">
        <f t="shared" si="34"/>
        <v>0</v>
      </c>
      <c r="CQ63" s="531">
        <f t="shared" si="34"/>
        <v>0</v>
      </c>
      <c r="CR63" s="531">
        <f t="shared" si="34"/>
        <v>0</v>
      </c>
      <c r="CS63" s="531">
        <f t="shared" si="34"/>
        <v>0</v>
      </c>
      <c r="CT63" s="531">
        <f t="shared" si="34"/>
        <v>0</v>
      </c>
      <c r="CU63" s="531">
        <f t="shared" si="34"/>
        <v>0</v>
      </c>
      <c r="CV63" s="531">
        <f t="shared" si="34"/>
        <v>0</v>
      </c>
      <c r="CW63" s="531">
        <f t="shared" si="34"/>
        <v>0</v>
      </c>
      <c r="CX63" s="531">
        <f t="shared" si="34"/>
        <v>0</v>
      </c>
      <c r="CY63" s="546">
        <f t="shared" si="34"/>
        <v>0</v>
      </c>
      <c r="CZ63" s="547">
        <f t="shared" si="34"/>
        <v>0</v>
      </c>
      <c r="DA63" s="547">
        <f t="shared" si="34"/>
        <v>0</v>
      </c>
      <c r="DB63" s="547">
        <f t="shared" si="34"/>
        <v>0</v>
      </c>
      <c r="DC63" s="547">
        <f t="shared" si="34"/>
        <v>0</v>
      </c>
      <c r="DD63" s="547">
        <f t="shared" si="34"/>
        <v>0</v>
      </c>
      <c r="DE63" s="547">
        <f t="shared" si="34"/>
        <v>0</v>
      </c>
      <c r="DF63" s="547">
        <f t="shared" si="34"/>
        <v>0</v>
      </c>
      <c r="DG63" s="547">
        <f t="shared" si="34"/>
        <v>0</v>
      </c>
      <c r="DH63" s="547">
        <f t="shared" si="34"/>
        <v>0</v>
      </c>
      <c r="DI63" s="547">
        <f t="shared" si="34"/>
        <v>0</v>
      </c>
      <c r="DJ63" s="547">
        <f t="shared" si="34"/>
        <v>0</v>
      </c>
      <c r="DK63" s="547">
        <f t="shared" si="34"/>
        <v>0</v>
      </c>
      <c r="DL63" s="547">
        <f t="shared" si="34"/>
        <v>0</v>
      </c>
      <c r="DM63" s="547">
        <f t="shared" si="34"/>
        <v>0</v>
      </c>
      <c r="DN63" s="547">
        <f t="shared" si="34"/>
        <v>0</v>
      </c>
      <c r="DO63" s="547">
        <f t="shared" si="34"/>
        <v>0</v>
      </c>
      <c r="DP63" s="547">
        <f t="shared" ref="DP63:DW63" si="35">SUMIF($C:$C,"58.6x",DP:DP)</f>
        <v>0</v>
      </c>
      <c r="DQ63" s="547">
        <f t="shared" si="35"/>
        <v>0</v>
      </c>
      <c r="DR63" s="547">
        <f t="shared" si="35"/>
        <v>0</v>
      </c>
      <c r="DS63" s="547">
        <f t="shared" si="35"/>
        <v>0</v>
      </c>
      <c r="DT63" s="547">
        <f t="shared" si="35"/>
        <v>0</v>
      </c>
      <c r="DU63" s="547">
        <f t="shared" si="35"/>
        <v>0</v>
      </c>
      <c r="DV63" s="547">
        <f t="shared" si="35"/>
        <v>0</v>
      </c>
      <c r="DW63" s="608">
        <f t="shared" si="35"/>
        <v>0</v>
      </c>
    </row>
    <row r="64" spans="2:127" x14ac:dyDescent="0.2">
      <c r="B64" s="539" t="s">
        <v>516</v>
      </c>
      <c r="C64" s="540" t="s">
        <v>517</v>
      </c>
      <c r="D64" s="532"/>
      <c r="E64" s="533"/>
      <c r="F64" s="533"/>
      <c r="G64" s="533"/>
      <c r="H64" s="533"/>
      <c r="I64" s="533"/>
      <c r="J64" s="533"/>
      <c r="K64" s="533"/>
      <c r="L64" s="533"/>
      <c r="M64" s="533"/>
      <c r="N64" s="533"/>
      <c r="O64" s="533"/>
      <c r="P64" s="533"/>
      <c r="Q64" s="533"/>
      <c r="R64" s="535"/>
      <c r="S64" s="607"/>
      <c r="T64" s="535"/>
      <c r="U64" s="607"/>
      <c r="V64" s="533"/>
      <c r="W64" s="533"/>
      <c r="X64" s="531">
        <f t="shared" ref="X64:BC64" si="36">SUMIF($C:$C,"58.7x",X:X)</f>
        <v>0</v>
      </c>
      <c r="Y64" s="531">
        <f t="shared" si="36"/>
        <v>0</v>
      </c>
      <c r="Z64" s="531">
        <f t="shared" si="36"/>
        <v>0</v>
      </c>
      <c r="AA64" s="531">
        <f t="shared" si="36"/>
        <v>0</v>
      </c>
      <c r="AB64" s="531">
        <f t="shared" si="36"/>
        <v>0</v>
      </c>
      <c r="AC64" s="531">
        <f t="shared" si="36"/>
        <v>0</v>
      </c>
      <c r="AD64" s="531">
        <f t="shared" si="36"/>
        <v>0</v>
      </c>
      <c r="AE64" s="531">
        <f t="shared" si="36"/>
        <v>0</v>
      </c>
      <c r="AF64" s="531">
        <f t="shared" si="36"/>
        <v>0</v>
      </c>
      <c r="AG64" s="531">
        <f t="shared" si="36"/>
        <v>0</v>
      </c>
      <c r="AH64" s="531">
        <f t="shared" si="36"/>
        <v>0</v>
      </c>
      <c r="AI64" s="531">
        <f t="shared" si="36"/>
        <v>0</v>
      </c>
      <c r="AJ64" s="531">
        <f t="shared" si="36"/>
        <v>0</v>
      </c>
      <c r="AK64" s="531">
        <f t="shared" si="36"/>
        <v>0</v>
      </c>
      <c r="AL64" s="531">
        <f t="shared" si="36"/>
        <v>0</v>
      </c>
      <c r="AM64" s="531">
        <f t="shared" si="36"/>
        <v>0</v>
      </c>
      <c r="AN64" s="531">
        <f t="shared" si="36"/>
        <v>0</v>
      </c>
      <c r="AO64" s="531">
        <f t="shared" si="36"/>
        <v>0</v>
      </c>
      <c r="AP64" s="531">
        <f t="shared" si="36"/>
        <v>0</v>
      </c>
      <c r="AQ64" s="531">
        <f t="shared" si="36"/>
        <v>0</v>
      </c>
      <c r="AR64" s="531">
        <f t="shared" si="36"/>
        <v>0</v>
      </c>
      <c r="AS64" s="531">
        <f t="shared" si="36"/>
        <v>0</v>
      </c>
      <c r="AT64" s="531">
        <f t="shared" si="36"/>
        <v>0</v>
      </c>
      <c r="AU64" s="531">
        <f t="shared" si="36"/>
        <v>0</v>
      </c>
      <c r="AV64" s="531">
        <f t="shared" si="36"/>
        <v>0</v>
      </c>
      <c r="AW64" s="531">
        <f t="shared" si="36"/>
        <v>0</v>
      </c>
      <c r="AX64" s="531">
        <f t="shared" si="36"/>
        <v>0</v>
      </c>
      <c r="AY64" s="531">
        <f t="shared" si="36"/>
        <v>0</v>
      </c>
      <c r="AZ64" s="531">
        <f t="shared" si="36"/>
        <v>0</v>
      </c>
      <c r="BA64" s="531">
        <f t="shared" si="36"/>
        <v>0</v>
      </c>
      <c r="BB64" s="531">
        <f t="shared" si="36"/>
        <v>0</v>
      </c>
      <c r="BC64" s="531">
        <f t="shared" si="36"/>
        <v>0</v>
      </c>
      <c r="BD64" s="531">
        <f t="shared" ref="BD64:CI64" si="37">SUMIF($C:$C,"58.7x",BD:BD)</f>
        <v>0</v>
      </c>
      <c r="BE64" s="531">
        <f t="shared" si="37"/>
        <v>0</v>
      </c>
      <c r="BF64" s="531">
        <f t="shared" si="37"/>
        <v>0</v>
      </c>
      <c r="BG64" s="531">
        <f t="shared" si="37"/>
        <v>0</v>
      </c>
      <c r="BH64" s="531">
        <f t="shared" si="37"/>
        <v>0</v>
      </c>
      <c r="BI64" s="531">
        <f t="shared" si="37"/>
        <v>0</v>
      </c>
      <c r="BJ64" s="531">
        <f t="shared" si="37"/>
        <v>0</v>
      </c>
      <c r="BK64" s="531">
        <f t="shared" si="37"/>
        <v>0</v>
      </c>
      <c r="BL64" s="531">
        <f t="shared" si="37"/>
        <v>0</v>
      </c>
      <c r="BM64" s="531">
        <f t="shared" si="37"/>
        <v>0</v>
      </c>
      <c r="BN64" s="531">
        <f t="shared" si="37"/>
        <v>0</v>
      </c>
      <c r="BO64" s="531">
        <f t="shared" si="37"/>
        <v>0</v>
      </c>
      <c r="BP64" s="531">
        <f t="shared" si="37"/>
        <v>0</v>
      </c>
      <c r="BQ64" s="531">
        <f t="shared" si="37"/>
        <v>0</v>
      </c>
      <c r="BR64" s="531">
        <f t="shared" si="37"/>
        <v>0</v>
      </c>
      <c r="BS64" s="531">
        <f t="shared" si="37"/>
        <v>0</v>
      </c>
      <c r="BT64" s="531">
        <f t="shared" si="37"/>
        <v>0</v>
      </c>
      <c r="BU64" s="531">
        <f t="shared" si="37"/>
        <v>0</v>
      </c>
      <c r="BV64" s="531">
        <f t="shared" si="37"/>
        <v>0</v>
      </c>
      <c r="BW64" s="531">
        <f t="shared" si="37"/>
        <v>0</v>
      </c>
      <c r="BX64" s="531">
        <f t="shared" si="37"/>
        <v>0</v>
      </c>
      <c r="BY64" s="531">
        <f t="shared" si="37"/>
        <v>0</v>
      </c>
      <c r="BZ64" s="531">
        <f t="shared" si="37"/>
        <v>0</v>
      </c>
      <c r="CA64" s="531">
        <f t="shared" si="37"/>
        <v>0</v>
      </c>
      <c r="CB64" s="531">
        <f t="shared" si="37"/>
        <v>0</v>
      </c>
      <c r="CC64" s="531">
        <f t="shared" si="37"/>
        <v>0</v>
      </c>
      <c r="CD64" s="531">
        <f t="shared" si="37"/>
        <v>0</v>
      </c>
      <c r="CE64" s="531">
        <f t="shared" si="37"/>
        <v>0</v>
      </c>
      <c r="CF64" s="531">
        <f t="shared" si="37"/>
        <v>0</v>
      </c>
      <c r="CG64" s="531">
        <f t="shared" si="37"/>
        <v>0</v>
      </c>
      <c r="CH64" s="531">
        <f t="shared" si="37"/>
        <v>0</v>
      </c>
      <c r="CI64" s="531">
        <f t="shared" si="37"/>
        <v>0</v>
      </c>
      <c r="CJ64" s="531">
        <f t="shared" ref="CJ64:DO64" si="38">SUMIF($C:$C,"58.7x",CJ:CJ)</f>
        <v>0</v>
      </c>
      <c r="CK64" s="531">
        <f t="shared" si="38"/>
        <v>0</v>
      </c>
      <c r="CL64" s="531">
        <f t="shared" si="38"/>
        <v>0</v>
      </c>
      <c r="CM64" s="531">
        <f t="shared" si="38"/>
        <v>0</v>
      </c>
      <c r="CN64" s="531">
        <f t="shared" si="38"/>
        <v>0</v>
      </c>
      <c r="CO64" s="531">
        <f t="shared" si="38"/>
        <v>0</v>
      </c>
      <c r="CP64" s="531">
        <f t="shared" si="38"/>
        <v>0</v>
      </c>
      <c r="CQ64" s="531">
        <f t="shared" si="38"/>
        <v>0</v>
      </c>
      <c r="CR64" s="531">
        <f t="shared" si="38"/>
        <v>0</v>
      </c>
      <c r="CS64" s="531">
        <f t="shared" si="38"/>
        <v>0</v>
      </c>
      <c r="CT64" s="531">
        <f t="shared" si="38"/>
        <v>0</v>
      </c>
      <c r="CU64" s="531">
        <f t="shared" si="38"/>
        <v>0</v>
      </c>
      <c r="CV64" s="531">
        <f t="shared" si="38"/>
        <v>0</v>
      </c>
      <c r="CW64" s="531">
        <f t="shared" si="38"/>
        <v>0</v>
      </c>
      <c r="CX64" s="531">
        <f t="shared" si="38"/>
        <v>0</v>
      </c>
      <c r="CY64" s="546">
        <f t="shared" si="38"/>
        <v>0</v>
      </c>
      <c r="CZ64" s="547">
        <f t="shared" si="38"/>
        <v>0</v>
      </c>
      <c r="DA64" s="547">
        <f t="shared" si="38"/>
        <v>0</v>
      </c>
      <c r="DB64" s="547">
        <f t="shared" si="38"/>
        <v>0</v>
      </c>
      <c r="DC64" s="547">
        <f t="shared" si="38"/>
        <v>0</v>
      </c>
      <c r="DD64" s="547">
        <f t="shared" si="38"/>
        <v>0</v>
      </c>
      <c r="DE64" s="547">
        <f t="shared" si="38"/>
        <v>0</v>
      </c>
      <c r="DF64" s="547">
        <f t="shared" si="38"/>
        <v>0</v>
      </c>
      <c r="DG64" s="547">
        <f t="shared" si="38"/>
        <v>0</v>
      </c>
      <c r="DH64" s="547">
        <f t="shared" si="38"/>
        <v>0</v>
      </c>
      <c r="DI64" s="547">
        <f t="shared" si="38"/>
        <v>0</v>
      </c>
      <c r="DJ64" s="547">
        <f t="shared" si="38"/>
        <v>0</v>
      </c>
      <c r="DK64" s="547">
        <f t="shared" si="38"/>
        <v>0</v>
      </c>
      <c r="DL64" s="547">
        <f t="shared" si="38"/>
        <v>0</v>
      </c>
      <c r="DM64" s="547">
        <f t="shared" si="38"/>
        <v>0</v>
      </c>
      <c r="DN64" s="547">
        <f t="shared" si="38"/>
        <v>0</v>
      </c>
      <c r="DO64" s="547">
        <f t="shared" si="38"/>
        <v>0</v>
      </c>
      <c r="DP64" s="547">
        <f t="shared" ref="DP64:DW64" si="39">SUMIF($C:$C,"58.7x",DP:DP)</f>
        <v>0</v>
      </c>
      <c r="DQ64" s="547">
        <f t="shared" si="39"/>
        <v>0</v>
      </c>
      <c r="DR64" s="547">
        <f t="shared" si="39"/>
        <v>0</v>
      </c>
      <c r="DS64" s="547">
        <f t="shared" si="39"/>
        <v>0</v>
      </c>
      <c r="DT64" s="547">
        <f t="shared" si="39"/>
        <v>0</v>
      </c>
      <c r="DU64" s="547">
        <f t="shared" si="39"/>
        <v>0</v>
      </c>
      <c r="DV64" s="547">
        <f t="shared" si="39"/>
        <v>0</v>
      </c>
      <c r="DW64" s="608">
        <f t="shared" si="39"/>
        <v>0</v>
      </c>
    </row>
    <row r="65" spans="2:127" ht="25.5" x14ac:dyDescent="0.2">
      <c r="B65" s="549" t="s">
        <v>491</v>
      </c>
      <c r="C65" s="604" t="s">
        <v>797</v>
      </c>
      <c r="D65" s="605" t="s">
        <v>798</v>
      </c>
      <c r="E65" s="551" t="s">
        <v>554</v>
      </c>
      <c r="F65" s="550" t="s">
        <v>791</v>
      </c>
      <c r="G65" s="606" t="s">
        <v>59</v>
      </c>
      <c r="H65" s="552" t="s">
        <v>493</v>
      </c>
      <c r="I65" s="552">
        <f>MAX(X65:AV65)</f>
        <v>5</v>
      </c>
      <c r="J65" s="552">
        <f>SUMPRODUCT($X$2:$CY$2,$X65:$CY65)*365</f>
        <v>43538.912524108557</v>
      </c>
      <c r="K65" s="552">
        <f>SUMPRODUCT($X$2:$CY$2,$X66:$CY66)+SUMPRODUCT($X$2:$CY$2,$X67:$CY67)+SUMPRODUCT($X$2:$CY$2,$X68:$CY68)</f>
        <v>1223.0336385608659</v>
      </c>
      <c r="L65" s="552">
        <f>SUMPRODUCT($X$2:$CY$2,$X69:$CY69) +SUMPRODUCT($X$2:$CY$2,$X70:$CY70)</f>
        <v>0</v>
      </c>
      <c r="M65" s="552">
        <f>SUMPRODUCT($X$2:$CY$2,$X71:$CY71)</f>
        <v>0</v>
      </c>
      <c r="N65" s="552">
        <f>SUMPRODUCT($X$2:$CY$2,$X74:$CY74) +SUMPRODUCT($X$2:$CY$2,$X75:$CY75)</f>
        <v>0</v>
      </c>
      <c r="O65" s="552">
        <f>SUMPRODUCT($X$2:$CY$2,$X72:$CY72) +SUMPRODUCT($X$2:$CY$2,$X73:$CY73) +SUMPRODUCT($X$2:$CY$2,$X76:$CY76)</f>
        <v>24.071590915737371</v>
      </c>
      <c r="P65" s="552">
        <f>SUM(K65:O65)</f>
        <v>1247.1052294766032</v>
      </c>
      <c r="Q65" s="552">
        <f>(SUM(K65:M65)*100000)/(J65*1000)</f>
        <v>2.809058765268063</v>
      </c>
      <c r="R65" s="553">
        <f>(P65*100000)/(J65*1000)</f>
        <v>2.8643462989252444</v>
      </c>
      <c r="S65" s="554">
        <v>3</v>
      </c>
      <c r="T65" s="555">
        <v>3</v>
      </c>
      <c r="U65" s="556" t="s">
        <v>494</v>
      </c>
      <c r="V65" s="557" t="s">
        <v>124</v>
      </c>
      <c r="W65" s="558" t="s">
        <v>75</v>
      </c>
      <c r="X65" s="550">
        <v>0</v>
      </c>
      <c r="Y65" s="550">
        <v>0</v>
      </c>
      <c r="Z65" s="550">
        <v>0</v>
      </c>
      <c r="AA65" s="550">
        <v>0</v>
      </c>
      <c r="AB65" s="550">
        <v>0</v>
      </c>
      <c r="AC65" s="550">
        <v>5</v>
      </c>
      <c r="AD65" s="550">
        <v>5</v>
      </c>
      <c r="AE65" s="550">
        <v>5</v>
      </c>
      <c r="AF65" s="550">
        <v>5</v>
      </c>
      <c r="AG65" s="550">
        <v>5</v>
      </c>
      <c r="AH65" s="550">
        <v>5</v>
      </c>
      <c r="AI65" s="550">
        <v>5</v>
      </c>
      <c r="AJ65" s="550">
        <v>5</v>
      </c>
      <c r="AK65" s="550">
        <v>5</v>
      </c>
      <c r="AL65" s="550">
        <v>5</v>
      </c>
      <c r="AM65" s="550">
        <v>5</v>
      </c>
      <c r="AN65" s="550">
        <v>5</v>
      </c>
      <c r="AO65" s="550">
        <v>5</v>
      </c>
      <c r="AP65" s="550">
        <v>5</v>
      </c>
      <c r="AQ65" s="550">
        <v>5</v>
      </c>
      <c r="AR65" s="550">
        <v>5</v>
      </c>
      <c r="AS65" s="550">
        <v>5</v>
      </c>
      <c r="AT65" s="550">
        <v>5</v>
      </c>
      <c r="AU65" s="550">
        <v>5</v>
      </c>
      <c r="AV65" s="550">
        <v>5</v>
      </c>
      <c r="AW65" s="550">
        <v>5</v>
      </c>
      <c r="AX65" s="550">
        <v>5</v>
      </c>
      <c r="AY65" s="550">
        <v>5</v>
      </c>
      <c r="AZ65" s="550">
        <v>5</v>
      </c>
      <c r="BA65" s="550">
        <v>5</v>
      </c>
      <c r="BB65" s="550">
        <v>5</v>
      </c>
      <c r="BC65" s="550">
        <v>5</v>
      </c>
      <c r="BD65" s="550">
        <v>5</v>
      </c>
      <c r="BE65" s="550">
        <v>5</v>
      </c>
      <c r="BF65" s="550">
        <v>5</v>
      </c>
      <c r="BG65" s="550">
        <v>5</v>
      </c>
      <c r="BH65" s="550">
        <v>5</v>
      </c>
      <c r="BI65" s="550">
        <v>5</v>
      </c>
      <c r="BJ65" s="550">
        <v>5</v>
      </c>
      <c r="BK65" s="550">
        <v>5</v>
      </c>
      <c r="BL65" s="550">
        <v>5</v>
      </c>
      <c r="BM65" s="550">
        <v>5</v>
      </c>
      <c r="BN65" s="550">
        <v>5</v>
      </c>
      <c r="BO65" s="550">
        <v>5</v>
      </c>
      <c r="BP65" s="550">
        <v>5</v>
      </c>
      <c r="BQ65" s="550">
        <v>5</v>
      </c>
      <c r="BR65" s="550">
        <v>5</v>
      </c>
      <c r="BS65" s="550">
        <v>5</v>
      </c>
      <c r="BT65" s="550">
        <v>5</v>
      </c>
      <c r="BU65" s="550">
        <v>5</v>
      </c>
      <c r="BV65" s="550">
        <v>5</v>
      </c>
      <c r="BW65" s="550">
        <v>5</v>
      </c>
      <c r="BX65" s="550">
        <v>5</v>
      </c>
      <c r="BY65" s="550">
        <v>5</v>
      </c>
      <c r="BZ65" s="550">
        <v>5</v>
      </c>
      <c r="CA65" s="550">
        <v>5</v>
      </c>
      <c r="CB65" s="550">
        <v>5</v>
      </c>
      <c r="CC65" s="550">
        <v>5</v>
      </c>
      <c r="CD65" s="550">
        <v>5</v>
      </c>
      <c r="CE65" s="559">
        <v>5</v>
      </c>
      <c r="CF65" s="559">
        <v>5</v>
      </c>
      <c r="CG65" s="559">
        <v>5</v>
      </c>
      <c r="CH65" s="559">
        <v>5</v>
      </c>
      <c r="CI65" s="559">
        <v>5</v>
      </c>
      <c r="CJ65" s="559">
        <v>5</v>
      </c>
      <c r="CK65" s="559">
        <v>5</v>
      </c>
      <c r="CL65" s="559">
        <v>5</v>
      </c>
      <c r="CM65" s="559">
        <v>5</v>
      </c>
      <c r="CN65" s="559">
        <v>5</v>
      </c>
      <c r="CO65" s="559">
        <v>5</v>
      </c>
      <c r="CP65" s="559">
        <v>5</v>
      </c>
      <c r="CQ65" s="559">
        <v>5</v>
      </c>
      <c r="CR65" s="559">
        <v>5</v>
      </c>
      <c r="CS65" s="559">
        <v>5</v>
      </c>
      <c r="CT65" s="559">
        <v>5</v>
      </c>
      <c r="CU65" s="559">
        <v>5</v>
      </c>
      <c r="CV65" s="559">
        <v>5</v>
      </c>
      <c r="CW65" s="559">
        <v>5</v>
      </c>
      <c r="CX65" s="559">
        <v>5</v>
      </c>
      <c r="CY65" s="560">
        <v>5</v>
      </c>
      <c r="CZ65" s="561">
        <v>0</v>
      </c>
      <c r="DA65" s="562">
        <v>0</v>
      </c>
      <c r="DB65" s="562">
        <v>0</v>
      </c>
      <c r="DC65" s="562">
        <v>0</v>
      </c>
      <c r="DD65" s="562">
        <v>0</v>
      </c>
      <c r="DE65" s="562">
        <v>0</v>
      </c>
      <c r="DF65" s="562">
        <v>0</v>
      </c>
      <c r="DG65" s="562">
        <v>0</v>
      </c>
      <c r="DH65" s="562">
        <v>0</v>
      </c>
      <c r="DI65" s="562">
        <v>0</v>
      </c>
      <c r="DJ65" s="562">
        <v>0</v>
      </c>
      <c r="DK65" s="562">
        <v>0</v>
      </c>
      <c r="DL65" s="562">
        <v>0</v>
      </c>
      <c r="DM65" s="562">
        <v>0</v>
      </c>
      <c r="DN65" s="562">
        <v>0</v>
      </c>
      <c r="DO65" s="562">
        <v>0</v>
      </c>
      <c r="DP65" s="562">
        <v>0</v>
      </c>
      <c r="DQ65" s="562">
        <v>0</v>
      </c>
      <c r="DR65" s="562">
        <v>0</v>
      </c>
      <c r="DS65" s="562">
        <v>0</v>
      </c>
      <c r="DT65" s="562">
        <v>0</v>
      </c>
      <c r="DU65" s="562">
        <v>0</v>
      </c>
      <c r="DV65" s="562">
        <v>0</v>
      </c>
      <c r="DW65" s="563">
        <v>0</v>
      </c>
    </row>
    <row r="66" spans="2:127" x14ac:dyDescent="0.2">
      <c r="B66" s="564"/>
      <c r="C66" s="565"/>
      <c r="D66" s="566"/>
      <c r="E66" s="567"/>
      <c r="F66" s="567"/>
      <c r="G66" s="566"/>
      <c r="H66" s="567"/>
      <c r="I66" s="567"/>
      <c r="J66" s="567"/>
      <c r="K66" s="567"/>
      <c r="L66" s="567"/>
      <c r="M66" s="567"/>
      <c r="N66" s="567"/>
      <c r="O66" s="567"/>
      <c r="P66" s="567"/>
      <c r="Q66" s="567"/>
      <c r="R66" s="568"/>
      <c r="S66" s="567"/>
      <c r="T66" s="567"/>
      <c r="U66" s="569" t="s">
        <v>495</v>
      </c>
      <c r="V66" s="557" t="s">
        <v>124</v>
      </c>
      <c r="W66" s="558" t="s">
        <v>496</v>
      </c>
      <c r="X66" s="550">
        <v>49.70000000000001</v>
      </c>
      <c r="Y66" s="550">
        <v>56.8</v>
      </c>
      <c r="Z66" s="550">
        <v>71</v>
      </c>
      <c r="AA66" s="550">
        <v>284</v>
      </c>
      <c r="AB66" s="550">
        <v>248.49999999999997</v>
      </c>
      <c r="AC66" s="550">
        <v>0</v>
      </c>
      <c r="AD66" s="550">
        <v>0</v>
      </c>
      <c r="AE66" s="550">
        <v>0</v>
      </c>
      <c r="AF66" s="550">
        <v>0</v>
      </c>
      <c r="AG66" s="550">
        <v>0</v>
      </c>
      <c r="AH66" s="550">
        <v>0</v>
      </c>
      <c r="AI66" s="550">
        <v>0</v>
      </c>
      <c r="AJ66" s="550">
        <v>0</v>
      </c>
      <c r="AK66" s="550">
        <v>0</v>
      </c>
      <c r="AL66" s="550">
        <v>0</v>
      </c>
      <c r="AM66" s="550">
        <v>0</v>
      </c>
      <c r="AN66" s="550">
        <v>0</v>
      </c>
      <c r="AO66" s="550">
        <v>0</v>
      </c>
      <c r="AP66" s="550">
        <v>0</v>
      </c>
      <c r="AQ66" s="550">
        <v>0</v>
      </c>
      <c r="AR66" s="550">
        <v>48.3</v>
      </c>
      <c r="AS66" s="550">
        <v>55.2</v>
      </c>
      <c r="AT66" s="550">
        <v>69</v>
      </c>
      <c r="AU66" s="550">
        <v>276</v>
      </c>
      <c r="AV66" s="550">
        <v>241.5</v>
      </c>
      <c r="AW66" s="550">
        <v>0</v>
      </c>
      <c r="AX66" s="550">
        <v>0</v>
      </c>
      <c r="AY66" s="550">
        <v>0</v>
      </c>
      <c r="AZ66" s="550">
        <v>0</v>
      </c>
      <c r="BA66" s="550">
        <v>0</v>
      </c>
      <c r="BB66" s="550">
        <v>0</v>
      </c>
      <c r="BC66" s="550">
        <v>0</v>
      </c>
      <c r="BD66" s="550">
        <v>0</v>
      </c>
      <c r="BE66" s="550">
        <v>0</v>
      </c>
      <c r="BF66" s="550">
        <v>0</v>
      </c>
      <c r="BG66" s="550">
        <v>0</v>
      </c>
      <c r="BH66" s="550">
        <v>0</v>
      </c>
      <c r="BI66" s="550">
        <v>0</v>
      </c>
      <c r="BJ66" s="550">
        <v>0</v>
      </c>
      <c r="BK66" s="550">
        <v>0</v>
      </c>
      <c r="BL66" s="550">
        <v>48.3</v>
      </c>
      <c r="BM66" s="550">
        <v>55.2</v>
      </c>
      <c r="BN66" s="550">
        <v>69</v>
      </c>
      <c r="BO66" s="550">
        <v>276</v>
      </c>
      <c r="BP66" s="550">
        <v>241.5</v>
      </c>
      <c r="BQ66" s="550">
        <v>0</v>
      </c>
      <c r="BR66" s="550">
        <v>0</v>
      </c>
      <c r="BS66" s="550">
        <v>0</v>
      </c>
      <c r="BT66" s="550">
        <v>0</v>
      </c>
      <c r="BU66" s="550">
        <v>0</v>
      </c>
      <c r="BV66" s="550">
        <v>0</v>
      </c>
      <c r="BW66" s="550">
        <v>0</v>
      </c>
      <c r="BX66" s="550">
        <v>0</v>
      </c>
      <c r="BY66" s="550">
        <v>0</v>
      </c>
      <c r="BZ66" s="550">
        <v>0</v>
      </c>
      <c r="CA66" s="550">
        <v>0</v>
      </c>
      <c r="CB66" s="550">
        <v>0</v>
      </c>
      <c r="CC66" s="550">
        <v>0</v>
      </c>
      <c r="CD66" s="550">
        <v>0</v>
      </c>
      <c r="CE66" s="559">
        <v>0</v>
      </c>
      <c r="CF66" s="559">
        <v>49.7</v>
      </c>
      <c r="CG66" s="559">
        <v>56.8</v>
      </c>
      <c r="CH66" s="559">
        <v>71</v>
      </c>
      <c r="CI66" s="559">
        <v>284</v>
      </c>
      <c r="CJ66" s="559">
        <v>248.5</v>
      </c>
      <c r="CK66" s="559">
        <v>0</v>
      </c>
      <c r="CL66" s="559">
        <v>0</v>
      </c>
      <c r="CM66" s="559">
        <v>0</v>
      </c>
      <c r="CN66" s="559">
        <v>0</v>
      </c>
      <c r="CO66" s="559">
        <v>0</v>
      </c>
      <c r="CP66" s="559">
        <v>0</v>
      </c>
      <c r="CQ66" s="559">
        <v>0</v>
      </c>
      <c r="CR66" s="559">
        <v>0</v>
      </c>
      <c r="CS66" s="559">
        <v>0</v>
      </c>
      <c r="CT66" s="559">
        <v>0</v>
      </c>
      <c r="CU66" s="559">
        <v>0</v>
      </c>
      <c r="CV66" s="559">
        <v>0</v>
      </c>
      <c r="CW66" s="559">
        <v>0</v>
      </c>
      <c r="CX66" s="559">
        <v>0</v>
      </c>
      <c r="CY66" s="560">
        <v>0</v>
      </c>
      <c r="CZ66" s="561">
        <v>0</v>
      </c>
      <c r="DA66" s="562">
        <v>0</v>
      </c>
      <c r="DB66" s="562">
        <v>0</v>
      </c>
      <c r="DC66" s="562">
        <v>0</v>
      </c>
      <c r="DD66" s="562">
        <v>0</v>
      </c>
      <c r="DE66" s="562">
        <v>0</v>
      </c>
      <c r="DF66" s="562">
        <v>0</v>
      </c>
      <c r="DG66" s="562">
        <v>0</v>
      </c>
      <c r="DH66" s="562">
        <v>0</v>
      </c>
      <c r="DI66" s="562">
        <v>0</v>
      </c>
      <c r="DJ66" s="562">
        <v>0</v>
      </c>
      <c r="DK66" s="562">
        <v>0</v>
      </c>
      <c r="DL66" s="562">
        <v>0</v>
      </c>
      <c r="DM66" s="562">
        <v>0</v>
      </c>
      <c r="DN66" s="562">
        <v>0</v>
      </c>
      <c r="DO66" s="562">
        <v>0</v>
      </c>
      <c r="DP66" s="562">
        <v>0</v>
      </c>
      <c r="DQ66" s="562">
        <v>0</v>
      </c>
      <c r="DR66" s="562">
        <v>0</v>
      </c>
      <c r="DS66" s="562">
        <v>0</v>
      </c>
      <c r="DT66" s="562">
        <v>0</v>
      </c>
      <c r="DU66" s="562">
        <v>0</v>
      </c>
      <c r="DV66" s="562">
        <v>0</v>
      </c>
      <c r="DW66" s="563">
        <v>0</v>
      </c>
    </row>
    <row r="67" spans="2:127" x14ac:dyDescent="0.2">
      <c r="B67" s="570"/>
      <c r="C67" s="571"/>
      <c r="D67" s="572"/>
      <c r="E67" s="572"/>
      <c r="F67" s="572"/>
      <c r="G67" s="572"/>
      <c r="H67" s="572"/>
      <c r="I67" s="573"/>
      <c r="J67" s="573"/>
      <c r="K67" s="573"/>
      <c r="L67" s="573"/>
      <c r="M67" s="573"/>
      <c r="N67" s="573"/>
      <c r="O67" s="573"/>
      <c r="P67" s="573"/>
      <c r="Q67" s="573"/>
      <c r="R67" s="574"/>
      <c r="S67" s="573"/>
      <c r="T67" s="573"/>
      <c r="U67" s="569" t="s">
        <v>497</v>
      </c>
      <c r="V67" s="557" t="s">
        <v>124</v>
      </c>
      <c r="W67" s="558" t="s">
        <v>496</v>
      </c>
      <c r="X67" s="550">
        <v>0</v>
      </c>
      <c r="Y67" s="550">
        <v>0</v>
      </c>
      <c r="Z67" s="550">
        <v>0</v>
      </c>
      <c r="AA67" s="550">
        <v>0</v>
      </c>
      <c r="AB67" s="550">
        <v>0</v>
      </c>
      <c r="AC67" s="550">
        <v>0</v>
      </c>
      <c r="AD67" s="550">
        <v>0</v>
      </c>
      <c r="AE67" s="550">
        <v>0</v>
      </c>
      <c r="AF67" s="550">
        <v>0</v>
      </c>
      <c r="AG67" s="550">
        <v>0</v>
      </c>
      <c r="AH67" s="550">
        <v>0</v>
      </c>
      <c r="AI67" s="550">
        <v>0</v>
      </c>
      <c r="AJ67" s="550">
        <v>0</v>
      </c>
      <c r="AK67" s="550">
        <v>0</v>
      </c>
      <c r="AL67" s="550">
        <v>0</v>
      </c>
      <c r="AM67" s="550">
        <v>0</v>
      </c>
      <c r="AN67" s="550">
        <v>0</v>
      </c>
      <c r="AO67" s="550">
        <v>0</v>
      </c>
      <c r="AP67" s="550">
        <v>0</v>
      </c>
      <c r="AQ67" s="550">
        <v>0</v>
      </c>
      <c r="AR67" s="550">
        <v>0</v>
      </c>
      <c r="AS67" s="550">
        <v>0</v>
      </c>
      <c r="AT67" s="550">
        <v>0</v>
      </c>
      <c r="AU67" s="550">
        <v>0</v>
      </c>
      <c r="AV67" s="550">
        <v>0</v>
      </c>
      <c r="AW67" s="550">
        <v>0</v>
      </c>
      <c r="AX67" s="550">
        <v>0</v>
      </c>
      <c r="AY67" s="550">
        <v>0</v>
      </c>
      <c r="AZ67" s="550">
        <v>0</v>
      </c>
      <c r="BA67" s="550">
        <v>0</v>
      </c>
      <c r="BB67" s="550">
        <v>0</v>
      </c>
      <c r="BC67" s="550">
        <v>0</v>
      </c>
      <c r="BD67" s="550">
        <v>0</v>
      </c>
      <c r="BE67" s="550">
        <v>0</v>
      </c>
      <c r="BF67" s="550">
        <v>0</v>
      </c>
      <c r="BG67" s="550">
        <v>0</v>
      </c>
      <c r="BH67" s="550">
        <v>0</v>
      </c>
      <c r="BI67" s="550">
        <v>0</v>
      </c>
      <c r="BJ67" s="550">
        <v>0</v>
      </c>
      <c r="BK67" s="550">
        <v>0</v>
      </c>
      <c r="BL67" s="550">
        <v>0</v>
      </c>
      <c r="BM67" s="550">
        <v>0</v>
      </c>
      <c r="BN67" s="550">
        <v>0</v>
      </c>
      <c r="BO67" s="550">
        <v>0</v>
      </c>
      <c r="BP67" s="550">
        <v>0</v>
      </c>
      <c r="BQ67" s="550">
        <v>0</v>
      </c>
      <c r="BR67" s="550">
        <v>0</v>
      </c>
      <c r="BS67" s="550">
        <v>0</v>
      </c>
      <c r="BT67" s="550">
        <v>0</v>
      </c>
      <c r="BU67" s="550">
        <v>0</v>
      </c>
      <c r="BV67" s="550">
        <v>0</v>
      </c>
      <c r="BW67" s="550">
        <v>0</v>
      </c>
      <c r="BX67" s="550">
        <v>0</v>
      </c>
      <c r="BY67" s="550">
        <v>0</v>
      </c>
      <c r="BZ67" s="550">
        <v>0</v>
      </c>
      <c r="CA67" s="550">
        <v>0</v>
      </c>
      <c r="CB67" s="550">
        <v>0</v>
      </c>
      <c r="CC67" s="550">
        <v>0</v>
      </c>
      <c r="CD67" s="550">
        <v>0</v>
      </c>
      <c r="CE67" s="559">
        <v>0</v>
      </c>
      <c r="CF67" s="559">
        <v>0</v>
      </c>
      <c r="CG67" s="559">
        <v>0</v>
      </c>
      <c r="CH67" s="559">
        <v>0</v>
      </c>
      <c r="CI67" s="559">
        <v>0</v>
      </c>
      <c r="CJ67" s="559">
        <v>0</v>
      </c>
      <c r="CK67" s="559">
        <v>0</v>
      </c>
      <c r="CL67" s="559">
        <v>0</v>
      </c>
      <c r="CM67" s="559">
        <v>0</v>
      </c>
      <c r="CN67" s="559">
        <v>0</v>
      </c>
      <c r="CO67" s="559">
        <v>0</v>
      </c>
      <c r="CP67" s="559">
        <v>0</v>
      </c>
      <c r="CQ67" s="559">
        <v>0</v>
      </c>
      <c r="CR67" s="559">
        <v>0</v>
      </c>
      <c r="CS67" s="559">
        <v>0</v>
      </c>
      <c r="CT67" s="559">
        <v>0</v>
      </c>
      <c r="CU67" s="559">
        <v>0</v>
      </c>
      <c r="CV67" s="559">
        <v>0</v>
      </c>
      <c r="CW67" s="559">
        <v>0</v>
      </c>
      <c r="CX67" s="559">
        <v>0</v>
      </c>
      <c r="CY67" s="560">
        <v>0</v>
      </c>
      <c r="CZ67" s="561">
        <v>0</v>
      </c>
      <c r="DA67" s="562">
        <v>0</v>
      </c>
      <c r="DB67" s="562">
        <v>0</v>
      </c>
      <c r="DC67" s="562">
        <v>0</v>
      </c>
      <c r="DD67" s="562">
        <v>0</v>
      </c>
      <c r="DE67" s="562">
        <v>0</v>
      </c>
      <c r="DF67" s="562">
        <v>0</v>
      </c>
      <c r="DG67" s="562">
        <v>0</v>
      </c>
      <c r="DH67" s="562">
        <v>0</v>
      </c>
      <c r="DI67" s="562">
        <v>0</v>
      </c>
      <c r="DJ67" s="562">
        <v>0</v>
      </c>
      <c r="DK67" s="562">
        <v>0</v>
      </c>
      <c r="DL67" s="562">
        <v>0</v>
      </c>
      <c r="DM67" s="562">
        <v>0</v>
      </c>
      <c r="DN67" s="562">
        <v>0</v>
      </c>
      <c r="DO67" s="562">
        <v>0</v>
      </c>
      <c r="DP67" s="562">
        <v>0</v>
      </c>
      <c r="DQ67" s="562">
        <v>0</v>
      </c>
      <c r="DR67" s="562">
        <v>0</v>
      </c>
      <c r="DS67" s="562">
        <v>0</v>
      </c>
      <c r="DT67" s="562">
        <v>0</v>
      </c>
      <c r="DU67" s="562">
        <v>0</v>
      </c>
      <c r="DV67" s="562">
        <v>0</v>
      </c>
      <c r="DW67" s="563">
        <v>0</v>
      </c>
    </row>
    <row r="68" spans="2:127" x14ac:dyDescent="0.2">
      <c r="B68" s="570"/>
      <c r="C68" s="571"/>
      <c r="D68" s="572"/>
      <c r="E68" s="572"/>
      <c r="F68" s="572"/>
      <c r="G68" s="572"/>
      <c r="H68" s="572"/>
      <c r="I68" s="573"/>
      <c r="J68" s="573"/>
      <c r="K68" s="573"/>
      <c r="L68" s="573"/>
      <c r="M68" s="573"/>
      <c r="N68" s="573"/>
      <c r="O68" s="573"/>
      <c r="P68" s="573"/>
      <c r="Q68" s="573"/>
      <c r="R68" s="574"/>
      <c r="S68" s="573"/>
      <c r="T68" s="573"/>
      <c r="U68" s="569" t="s">
        <v>799</v>
      </c>
      <c r="V68" s="557" t="s">
        <v>124</v>
      </c>
      <c r="W68" s="558" t="s">
        <v>496</v>
      </c>
      <c r="X68" s="550">
        <v>0</v>
      </c>
      <c r="Y68" s="550">
        <v>0</v>
      </c>
      <c r="Z68" s="550">
        <v>0</v>
      </c>
      <c r="AA68" s="550">
        <v>0</v>
      </c>
      <c r="AB68" s="550">
        <v>0</v>
      </c>
      <c r="AC68" s="550">
        <v>0</v>
      </c>
      <c r="AD68" s="550">
        <v>0</v>
      </c>
      <c r="AE68" s="550">
        <v>0</v>
      </c>
      <c r="AF68" s="550">
        <v>0</v>
      </c>
      <c r="AG68" s="550">
        <v>0</v>
      </c>
      <c r="AH68" s="550">
        <v>0</v>
      </c>
      <c r="AI68" s="550">
        <v>0</v>
      </c>
      <c r="AJ68" s="550">
        <v>0</v>
      </c>
      <c r="AK68" s="550">
        <v>0</v>
      </c>
      <c r="AL68" s="550">
        <v>0</v>
      </c>
      <c r="AM68" s="550">
        <v>0</v>
      </c>
      <c r="AN68" s="550">
        <v>0</v>
      </c>
      <c r="AO68" s="550">
        <v>0</v>
      </c>
      <c r="AP68" s="550">
        <v>0</v>
      </c>
      <c r="AQ68" s="550">
        <v>0</v>
      </c>
      <c r="AR68" s="550">
        <v>0</v>
      </c>
      <c r="AS68" s="550">
        <v>0</v>
      </c>
      <c r="AT68" s="550">
        <v>0</v>
      </c>
      <c r="AU68" s="550">
        <v>0</v>
      </c>
      <c r="AV68" s="550">
        <v>0</v>
      </c>
      <c r="AW68" s="550">
        <v>0</v>
      </c>
      <c r="AX68" s="550">
        <v>0</v>
      </c>
      <c r="AY68" s="550">
        <v>0</v>
      </c>
      <c r="AZ68" s="550">
        <v>0</v>
      </c>
      <c r="BA68" s="550">
        <v>0</v>
      </c>
      <c r="BB68" s="550">
        <v>0</v>
      </c>
      <c r="BC68" s="550">
        <v>0</v>
      </c>
      <c r="BD68" s="550">
        <v>0</v>
      </c>
      <c r="BE68" s="550">
        <v>0</v>
      </c>
      <c r="BF68" s="550">
        <v>0</v>
      </c>
      <c r="BG68" s="550">
        <v>0</v>
      </c>
      <c r="BH68" s="550">
        <v>0</v>
      </c>
      <c r="BI68" s="550">
        <v>0</v>
      </c>
      <c r="BJ68" s="550">
        <v>0</v>
      </c>
      <c r="BK68" s="550">
        <v>0</v>
      </c>
      <c r="BL68" s="550">
        <v>0</v>
      </c>
      <c r="BM68" s="550">
        <v>0</v>
      </c>
      <c r="BN68" s="550">
        <v>0</v>
      </c>
      <c r="BO68" s="550">
        <v>0</v>
      </c>
      <c r="BP68" s="550">
        <v>0</v>
      </c>
      <c r="BQ68" s="550">
        <v>0</v>
      </c>
      <c r="BR68" s="550">
        <v>0</v>
      </c>
      <c r="BS68" s="550">
        <v>0</v>
      </c>
      <c r="BT68" s="550">
        <v>0</v>
      </c>
      <c r="BU68" s="550">
        <v>0</v>
      </c>
      <c r="BV68" s="550">
        <v>0</v>
      </c>
      <c r="BW68" s="550">
        <v>0</v>
      </c>
      <c r="BX68" s="550">
        <v>0</v>
      </c>
      <c r="BY68" s="550">
        <v>0</v>
      </c>
      <c r="BZ68" s="550">
        <v>0</v>
      </c>
      <c r="CA68" s="550">
        <v>0</v>
      </c>
      <c r="CB68" s="550">
        <v>0</v>
      </c>
      <c r="CC68" s="550">
        <v>0</v>
      </c>
      <c r="CD68" s="550">
        <v>0</v>
      </c>
      <c r="CE68" s="550">
        <v>0</v>
      </c>
      <c r="CF68" s="550">
        <v>0</v>
      </c>
      <c r="CG68" s="550">
        <v>0</v>
      </c>
      <c r="CH68" s="550">
        <v>0</v>
      </c>
      <c r="CI68" s="550">
        <v>0</v>
      </c>
      <c r="CJ68" s="550">
        <v>0</v>
      </c>
      <c r="CK68" s="550">
        <v>0</v>
      </c>
      <c r="CL68" s="550">
        <v>0</v>
      </c>
      <c r="CM68" s="550">
        <v>0</v>
      </c>
      <c r="CN68" s="550">
        <v>0</v>
      </c>
      <c r="CO68" s="550">
        <v>0</v>
      </c>
      <c r="CP68" s="550">
        <v>0</v>
      </c>
      <c r="CQ68" s="550">
        <v>0</v>
      </c>
      <c r="CR68" s="550">
        <v>0</v>
      </c>
      <c r="CS68" s="550">
        <v>0</v>
      </c>
      <c r="CT68" s="550">
        <v>0</v>
      </c>
      <c r="CU68" s="550">
        <v>0</v>
      </c>
      <c r="CV68" s="550">
        <v>0</v>
      </c>
      <c r="CW68" s="550">
        <v>0</v>
      </c>
      <c r="CX68" s="550">
        <v>0</v>
      </c>
      <c r="CY68" s="550">
        <v>0</v>
      </c>
      <c r="CZ68" s="561">
        <v>0</v>
      </c>
      <c r="DA68" s="562">
        <v>0</v>
      </c>
      <c r="DB68" s="562">
        <v>0</v>
      </c>
      <c r="DC68" s="562">
        <v>0</v>
      </c>
      <c r="DD68" s="562">
        <v>0</v>
      </c>
      <c r="DE68" s="562">
        <v>0</v>
      </c>
      <c r="DF68" s="562">
        <v>0</v>
      </c>
      <c r="DG68" s="562">
        <v>0</v>
      </c>
      <c r="DH68" s="562">
        <v>0</v>
      </c>
      <c r="DI68" s="562">
        <v>0</v>
      </c>
      <c r="DJ68" s="562">
        <v>0</v>
      </c>
      <c r="DK68" s="562">
        <v>0</v>
      </c>
      <c r="DL68" s="562">
        <v>0</v>
      </c>
      <c r="DM68" s="562">
        <v>0</v>
      </c>
      <c r="DN68" s="562">
        <v>0</v>
      </c>
      <c r="DO68" s="562">
        <v>0</v>
      </c>
      <c r="DP68" s="562">
        <v>0</v>
      </c>
      <c r="DQ68" s="562">
        <v>0</v>
      </c>
      <c r="DR68" s="562">
        <v>0</v>
      </c>
      <c r="DS68" s="562">
        <v>0</v>
      </c>
      <c r="DT68" s="562">
        <v>0</v>
      </c>
      <c r="DU68" s="562">
        <v>0</v>
      </c>
      <c r="DV68" s="562">
        <v>0</v>
      </c>
      <c r="DW68" s="563">
        <v>0</v>
      </c>
    </row>
    <row r="69" spans="2:127" x14ac:dyDescent="0.2">
      <c r="B69" s="576"/>
      <c r="C69" s="577"/>
      <c r="D69" s="578"/>
      <c r="E69" s="578"/>
      <c r="F69" s="578"/>
      <c r="G69" s="578"/>
      <c r="H69" s="578"/>
      <c r="I69" s="579"/>
      <c r="J69" s="579"/>
      <c r="K69" s="579"/>
      <c r="L69" s="579"/>
      <c r="M69" s="579"/>
      <c r="N69" s="579"/>
      <c r="O69" s="579"/>
      <c r="P69" s="579"/>
      <c r="Q69" s="579"/>
      <c r="R69" s="580"/>
      <c r="S69" s="579"/>
      <c r="T69" s="579"/>
      <c r="U69" s="569" t="s">
        <v>498</v>
      </c>
      <c r="V69" s="557" t="s">
        <v>124</v>
      </c>
      <c r="W69" s="581" t="s">
        <v>496</v>
      </c>
      <c r="X69" s="550">
        <v>0</v>
      </c>
      <c r="Y69" s="550">
        <v>0</v>
      </c>
      <c r="Z69" s="550">
        <v>0</v>
      </c>
      <c r="AA69" s="550">
        <v>0</v>
      </c>
      <c r="AB69" s="550">
        <v>0</v>
      </c>
      <c r="AC69" s="550">
        <v>0</v>
      </c>
      <c r="AD69" s="550">
        <v>0</v>
      </c>
      <c r="AE69" s="550">
        <v>0</v>
      </c>
      <c r="AF69" s="550">
        <v>0</v>
      </c>
      <c r="AG69" s="550">
        <v>0</v>
      </c>
      <c r="AH69" s="550">
        <v>0</v>
      </c>
      <c r="AI69" s="550">
        <v>0</v>
      </c>
      <c r="AJ69" s="550">
        <v>0</v>
      </c>
      <c r="AK69" s="550">
        <v>0</v>
      </c>
      <c r="AL69" s="550">
        <v>0</v>
      </c>
      <c r="AM69" s="550">
        <v>0</v>
      </c>
      <c r="AN69" s="550">
        <v>0</v>
      </c>
      <c r="AO69" s="550">
        <v>0</v>
      </c>
      <c r="AP69" s="550">
        <v>0</v>
      </c>
      <c r="AQ69" s="550">
        <v>0</v>
      </c>
      <c r="AR69" s="550">
        <v>0</v>
      </c>
      <c r="AS69" s="550">
        <v>0</v>
      </c>
      <c r="AT69" s="550">
        <v>0</v>
      </c>
      <c r="AU69" s="550">
        <v>0</v>
      </c>
      <c r="AV69" s="550">
        <v>0</v>
      </c>
      <c r="AW69" s="550">
        <v>0</v>
      </c>
      <c r="AX69" s="550">
        <v>0</v>
      </c>
      <c r="AY69" s="550">
        <v>0</v>
      </c>
      <c r="AZ69" s="550">
        <v>0</v>
      </c>
      <c r="BA69" s="550">
        <v>0</v>
      </c>
      <c r="BB69" s="550">
        <v>0</v>
      </c>
      <c r="BC69" s="550">
        <v>0</v>
      </c>
      <c r="BD69" s="550">
        <v>0</v>
      </c>
      <c r="BE69" s="550">
        <v>0</v>
      </c>
      <c r="BF69" s="550">
        <v>0</v>
      </c>
      <c r="BG69" s="550">
        <v>0</v>
      </c>
      <c r="BH69" s="550">
        <v>0</v>
      </c>
      <c r="BI69" s="550">
        <v>0</v>
      </c>
      <c r="BJ69" s="550">
        <v>0</v>
      </c>
      <c r="BK69" s="550">
        <v>0</v>
      </c>
      <c r="BL69" s="550">
        <v>0</v>
      </c>
      <c r="BM69" s="550">
        <v>0</v>
      </c>
      <c r="BN69" s="550">
        <v>0</v>
      </c>
      <c r="BO69" s="550">
        <v>0</v>
      </c>
      <c r="BP69" s="550">
        <v>0</v>
      </c>
      <c r="BQ69" s="550">
        <v>0</v>
      </c>
      <c r="BR69" s="550">
        <v>0</v>
      </c>
      <c r="BS69" s="550">
        <v>0</v>
      </c>
      <c r="BT69" s="550">
        <v>0</v>
      </c>
      <c r="BU69" s="550">
        <v>0</v>
      </c>
      <c r="BV69" s="550">
        <v>0</v>
      </c>
      <c r="BW69" s="550">
        <v>0</v>
      </c>
      <c r="BX69" s="550">
        <v>0</v>
      </c>
      <c r="BY69" s="550">
        <v>0</v>
      </c>
      <c r="BZ69" s="550">
        <v>0</v>
      </c>
      <c r="CA69" s="550">
        <v>0</v>
      </c>
      <c r="CB69" s="550">
        <v>0</v>
      </c>
      <c r="CC69" s="550">
        <v>0</v>
      </c>
      <c r="CD69" s="550">
        <v>0</v>
      </c>
      <c r="CE69" s="559">
        <v>0</v>
      </c>
      <c r="CF69" s="559">
        <v>0</v>
      </c>
      <c r="CG69" s="559">
        <v>0</v>
      </c>
      <c r="CH69" s="559">
        <v>0</v>
      </c>
      <c r="CI69" s="559">
        <v>0</v>
      </c>
      <c r="CJ69" s="559">
        <v>0</v>
      </c>
      <c r="CK69" s="559">
        <v>0</v>
      </c>
      <c r="CL69" s="559">
        <v>0</v>
      </c>
      <c r="CM69" s="559">
        <v>0</v>
      </c>
      <c r="CN69" s="559">
        <v>0</v>
      </c>
      <c r="CO69" s="559">
        <v>0</v>
      </c>
      <c r="CP69" s="559">
        <v>0</v>
      </c>
      <c r="CQ69" s="559">
        <v>0</v>
      </c>
      <c r="CR69" s="559">
        <v>0</v>
      </c>
      <c r="CS69" s="559">
        <v>0</v>
      </c>
      <c r="CT69" s="559">
        <v>0</v>
      </c>
      <c r="CU69" s="559">
        <v>0</v>
      </c>
      <c r="CV69" s="559">
        <v>0</v>
      </c>
      <c r="CW69" s="559">
        <v>0</v>
      </c>
      <c r="CX69" s="559">
        <v>0</v>
      </c>
      <c r="CY69" s="560">
        <v>0</v>
      </c>
      <c r="CZ69" s="561">
        <v>0</v>
      </c>
      <c r="DA69" s="562">
        <v>0</v>
      </c>
      <c r="DB69" s="562">
        <v>0</v>
      </c>
      <c r="DC69" s="562">
        <v>0</v>
      </c>
      <c r="DD69" s="562">
        <v>0</v>
      </c>
      <c r="DE69" s="562">
        <v>0</v>
      </c>
      <c r="DF69" s="562">
        <v>0</v>
      </c>
      <c r="DG69" s="562">
        <v>0</v>
      </c>
      <c r="DH69" s="562">
        <v>0</v>
      </c>
      <c r="DI69" s="562">
        <v>0</v>
      </c>
      <c r="DJ69" s="562">
        <v>0</v>
      </c>
      <c r="DK69" s="562">
        <v>0</v>
      </c>
      <c r="DL69" s="562">
        <v>0</v>
      </c>
      <c r="DM69" s="562">
        <v>0</v>
      </c>
      <c r="DN69" s="562">
        <v>0</v>
      </c>
      <c r="DO69" s="562">
        <v>0</v>
      </c>
      <c r="DP69" s="562">
        <v>0</v>
      </c>
      <c r="DQ69" s="562">
        <v>0</v>
      </c>
      <c r="DR69" s="562">
        <v>0</v>
      </c>
      <c r="DS69" s="562">
        <v>0</v>
      </c>
      <c r="DT69" s="562">
        <v>0</v>
      </c>
      <c r="DU69" s="562">
        <v>0</v>
      </c>
      <c r="DV69" s="562">
        <v>0</v>
      </c>
      <c r="DW69" s="563">
        <v>0</v>
      </c>
    </row>
    <row r="70" spans="2:127" x14ac:dyDescent="0.2">
      <c r="B70" s="582"/>
      <c r="C70" s="583"/>
      <c r="D70" s="584"/>
      <c r="E70" s="584"/>
      <c r="F70" s="584"/>
      <c r="G70" s="584"/>
      <c r="H70" s="584"/>
      <c r="I70" s="585"/>
      <c r="J70" s="585"/>
      <c r="K70" s="585"/>
      <c r="L70" s="585"/>
      <c r="M70" s="585"/>
      <c r="N70" s="585"/>
      <c r="O70" s="585"/>
      <c r="P70" s="585"/>
      <c r="Q70" s="585"/>
      <c r="R70" s="586"/>
      <c r="S70" s="585"/>
      <c r="T70" s="585"/>
      <c r="U70" s="569" t="s">
        <v>499</v>
      </c>
      <c r="V70" s="557" t="s">
        <v>124</v>
      </c>
      <c r="W70" s="581" t="s">
        <v>496</v>
      </c>
      <c r="X70" s="550">
        <v>0</v>
      </c>
      <c r="Y70" s="550">
        <v>0</v>
      </c>
      <c r="Z70" s="550">
        <v>0</v>
      </c>
      <c r="AA70" s="550">
        <v>0</v>
      </c>
      <c r="AB70" s="550">
        <v>0</v>
      </c>
      <c r="AC70" s="550">
        <v>0</v>
      </c>
      <c r="AD70" s="550">
        <v>0</v>
      </c>
      <c r="AE70" s="550">
        <v>0</v>
      </c>
      <c r="AF70" s="550">
        <v>0</v>
      </c>
      <c r="AG70" s="550">
        <v>0</v>
      </c>
      <c r="AH70" s="550">
        <v>0</v>
      </c>
      <c r="AI70" s="550">
        <v>0</v>
      </c>
      <c r="AJ70" s="550">
        <v>0</v>
      </c>
      <c r="AK70" s="550">
        <v>0</v>
      </c>
      <c r="AL70" s="550">
        <v>0</v>
      </c>
      <c r="AM70" s="550">
        <v>0</v>
      </c>
      <c r="AN70" s="550">
        <v>0</v>
      </c>
      <c r="AO70" s="550">
        <v>0</v>
      </c>
      <c r="AP70" s="550">
        <v>0</v>
      </c>
      <c r="AQ70" s="550">
        <v>0</v>
      </c>
      <c r="AR70" s="550">
        <v>0</v>
      </c>
      <c r="AS70" s="550">
        <v>0</v>
      </c>
      <c r="AT70" s="550">
        <v>0</v>
      </c>
      <c r="AU70" s="550">
        <v>0</v>
      </c>
      <c r="AV70" s="550">
        <v>0</v>
      </c>
      <c r="AW70" s="550">
        <v>0</v>
      </c>
      <c r="AX70" s="550">
        <v>0</v>
      </c>
      <c r="AY70" s="550">
        <v>0</v>
      </c>
      <c r="AZ70" s="550">
        <v>0</v>
      </c>
      <c r="BA70" s="550">
        <v>0</v>
      </c>
      <c r="BB70" s="550">
        <v>0</v>
      </c>
      <c r="BC70" s="550">
        <v>0</v>
      </c>
      <c r="BD70" s="550">
        <v>0</v>
      </c>
      <c r="BE70" s="550">
        <v>0</v>
      </c>
      <c r="BF70" s="550">
        <v>0</v>
      </c>
      <c r="BG70" s="550">
        <v>0</v>
      </c>
      <c r="BH70" s="550">
        <v>0</v>
      </c>
      <c r="BI70" s="550">
        <v>0</v>
      </c>
      <c r="BJ70" s="550">
        <v>0</v>
      </c>
      <c r="BK70" s="550">
        <v>0</v>
      </c>
      <c r="BL70" s="550">
        <v>0</v>
      </c>
      <c r="BM70" s="550">
        <v>0</v>
      </c>
      <c r="BN70" s="550">
        <v>0</v>
      </c>
      <c r="BO70" s="550">
        <v>0</v>
      </c>
      <c r="BP70" s="550">
        <v>0</v>
      </c>
      <c r="BQ70" s="550">
        <v>0</v>
      </c>
      <c r="BR70" s="550">
        <v>0</v>
      </c>
      <c r="BS70" s="550">
        <v>0</v>
      </c>
      <c r="BT70" s="550">
        <v>0</v>
      </c>
      <c r="BU70" s="550">
        <v>0</v>
      </c>
      <c r="BV70" s="550">
        <v>0</v>
      </c>
      <c r="BW70" s="550">
        <v>0</v>
      </c>
      <c r="BX70" s="550">
        <v>0</v>
      </c>
      <c r="BY70" s="550">
        <v>0</v>
      </c>
      <c r="BZ70" s="550">
        <v>0</v>
      </c>
      <c r="CA70" s="550">
        <v>0</v>
      </c>
      <c r="CB70" s="550">
        <v>0</v>
      </c>
      <c r="CC70" s="550">
        <v>0</v>
      </c>
      <c r="CD70" s="550">
        <v>0</v>
      </c>
      <c r="CE70" s="559">
        <v>0</v>
      </c>
      <c r="CF70" s="559">
        <v>0</v>
      </c>
      <c r="CG70" s="559">
        <v>0</v>
      </c>
      <c r="CH70" s="559">
        <v>0</v>
      </c>
      <c r="CI70" s="559">
        <v>0</v>
      </c>
      <c r="CJ70" s="559">
        <v>0</v>
      </c>
      <c r="CK70" s="559">
        <v>0</v>
      </c>
      <c r="CL70" s="559">
        <v>0</v>
      </c>
      <c r="CM70" s="559">
        <v>0</v>
      </c>
      <c r="CN70" s="559">
        <v>0</v>
      </c>
      <c r="CO70" s="559">
        <v>0</v>
      </c>
      <c r="CP70" s="559">
        <v>0</v>
      </c>
      <c r="CQ70" s="559">
        <v>0</v>
      </c>
      <c r="CR70" s="559">
        <v>0</v>
      </c>
      <c r="CS70" s="559">
        <v>0</v>
      </c>
      <c r="CT70" s="559">
        <v>0</v>
      </c>
      <c r="CU70" s="559">
        <v>0</v>
      </c>
      <c r="CV70" s="559">
        <v>0</v>
      </c>
      <c r="CW70" s="559">
        <v>0</v>
      </c>
      <c r="CX70" s="559">
        <v>0</v>
      </c>
      <c r="CY70" s="560">
        <v>0</v>
      </c>
      <c r="CZ70" s="561">
        <v>0</v>
      </c>
      <c r="DA70" s="562">
        <v>0</v>
      </c>
      <c r="DB70" s="562">
        <v>0</v>
      </c>
      <c r="DC70" s="562">
        <v>0</v>
      </c>
      <c r="DD70" s="562">
        <v>0</v>
      </c>
      <c r="DE70" s="562">
        <v>0</v>
      </c>
      <c r="DF70" s="562">
        <v>0</v>
      </c>
      <c r="DG70" s="562">
        <v>0</v>
      </c>
      <c r="DH70" s="562">
        <v>0</v>
      </c>
      <c r="DI70" s="562">
        <v>0</v>
      </c>
      <c r="DJ70" s="562">
        <v>0</v>
      </c>
      <c r="DK70" s="562">
        <v>0</v>
      </c>
      <c r="DL70" s="562">
        <v>0</v>
      </c>
      <c r="DM70" s="562">
        <v>0</v>
      </c>
      <c r="DN70" s="562">
        <v>0</v>
      </c>
      <c r="DO70" s="562">
        <v>0</v>
      </c>
      <c r="DP70" s="562">
        <v>0</v>
      </c>
      <c r="DQ70" s="562">
        <v>0</v>
      </c>
      <c r="DR70" s="562">
        <v>0</v>
      </c>
      <c r="DS70" s="562">
        <v>0</v>
      </c>
      <c r="DT70" s="562">
        <v>0</v>
      </c>
      <c r="DU70" s="562">
        <v>0</v>
      </c>
      <c r="DV70" s="562">
        <v>0</v>
      </c>
      <c r="DW70" s="563">
        <v>0</v>
      </c>
    </row>
    <row r="71" spans="2:127" x14ac:dyDescent="0.2">
      <c r="B71" s="582"/>
      <c r="C71" s="583"/>
      <c r="D71" s="584"/>
      <c r="E71" s="584"/>
      <c r="F71" s="584"/>
      <c r="G71" s="584"/>
      <c r="H71" s="584"/>
      <c r="I71" s="585"/>
      <c r="J71" s="585"/>
      <c r="K71" s="585"/>
      <c r="L71" s="585"/>
      <c r="M71" s="585"/>
      <c r="N71" s="585"/>
      <c r="O71" s="585"/>
      <c r="P71" s="585"/>
      <c r="Q71" s="585"/>
      <c r="R71" s="586"/>
      <c r="S71" s="585"/>
      <c r="T71" s="585"/>
      <c r="U71" s="587" t="s">
        <v>500</v>
      </c>
      <c r="V71" s="588" t="s">
        <v>124</v>
      </c>
      <c r="W71" s="581" t="s">
        <v>496</v>
      </c>
      <c r="X71" s="550">
        <v>0</v>
      </c>
      <c r="Y71" s="550">
        <v>0</v>
      </c>
      <c r="Z71" s="550">
        <v>0</v>
      </c>
      <c r="AA71" s="550">
        <v>0</v>
      </c>
      <c r="AB71" s="550">
        <v>0</v>
      </c>
      <c r="AC71" s="550">
        <v>0</v>
      </c>
      <c r="AD71" s="550">
        <v>0</v>
      </c>
      <c r="AE71" s="550">
        <v>0</v>
      </c>
      <c r="AF71" s="550">
        <v>0</v>
      </c>
      <c r="AG71" s="550">
        <v>0</v>
      </c>
      <c r="AH71" s="550">
        <v>0</v>
      </c>
      <c r="AI71" s="550">
        <v>0</v>
      </c>
      <c r="AJ71" s="550">
        <v>0</v>
      </c>
      <c r="AK71" s="550">
        <v>0</v>
      </c>
      <c r="AL71" s="550">
        <v>0</v>
      </c>
      <c r="AM71" s="550">
        <v>0</v>
      </c>
      <c r="AN71" s="550">
        <v>0</v>
      </c>
      <c r="AO71" s="550">
        <v>0</v>
      </c>
      <c r="AP71" s="550">
        <v>0</v>
      </c>
      <c r="AQ71" s="550">
        <v>0</v>
      </c>
      <c r="AR71" s="550">
        <v>0</v>
      </c>
      <c r="AS71" s="550">
        <v>0</v>
      </c>
      <c r="AT71" s="550">
        <v>0</v>
      </c>
      <c r="AU71" s="550">
        <v>0</v>
      </c>
      <c r="AV71" s="550">
        <v>0</v>
      </c>
      <c r="AW71" s="550">
        <v>0</v>
      </c>
      <c r="AX71" s="550">
        <v>0</v>
      </c>
      <c r="AY71" s="550">
        <v>0</v>
      </c>
      <c r="AZ71" s="550">
        <v>0</v>
      </c>
      <c r="BA71" s="550">
        <v>0</v>
      </c>
      <c r="BB71" s="550">
        <v>0</v>
      </c>
      <c r="BC71" s="550">
        <v>0</v>
      </c>
      <c r="BD71" s="550">
        <v>0</v>
      </c>
      <c r="BE71" s="550">
        <v>0</v>
      </c>
      <c r="BF71" s="550">
        <v>0</v>
      </c>
      <c r="BG71" s="550">
        <v>0</v>
      </c>
      <c r="BH71" s="550">
        <v>0</v>
      </c>
      <c r="BI71" s="550">
        <v>0</v>
      </c>
      <c r="BJ71" s="550">
        <v>0</v>
      </c>
      <c r="BK71" s="550">
        <v>0</v>
      </c>
      <c r="BL71" s="550">
        <v>0</v>
      </c>
      <c r="BM71" s="550">
        <v>0</v>
      </c>
      <c r="BN71" s="550">
        <v>0</v>
      </c>
      <c r="BO71" s="550">
        <v>0</v>
      </c>
      <c r="BP71" s="550">
        <v>0</v>
      </c>
      <c r="BQ71" s="550">
        <v>0</v>
      </c>
      <c r="BR71" s="550">
        <v>0</v>
      </c>
      <c r="BS71" s="550">
        <v>0</v>
      </c>
      <c r="BT71" s="550">
        <v>0</v>
      </c>
      <c r="BU71" s="550">
        <v>0</v>
      </c>
      <c r="BV71" s="550">
        <v>0</v>
      </c>
      <c r="BW71" s="550">
        <v>0</v>
      </c>
      <c r="BX71" s="550">
        <v>0</v>
      </c>
      <c r="BY71" s="550">
        <v>0</v>
      </c>
      <c r="BZ71" s="550">
        <v>0</v>
      </c>
      <c r="CA71" s="550">
        <v>0</v>
      </c>
      <c r="CB71" s="550">
        <v>0</v>
      </c>
      <c r="CC71" s="550">
        <v>0</v>
      </c>
      <c r="CD71" s="550">
        <v>0</v>
      </c>
      <c r="CE71" s="559">
        <v>0</v>
      </c>
      <c r="CF71" s="559">
        <v>0</v>
      </c>
      <c r="CG71" s="559">
        <v>0</v>
      </c>
      <c r="CH71" s="559">
        <v>0</v>
      </c>
      <c r="CI71" s="559">
        <v>0</v>
      </c>
      <c r="CJ71" s="559">
        <v>0</v>
      </c>
      <c r="CK71" s="559">
        <v>0</v>
      </c>
      <c r="CL71" s="559">
        <v>0</v>
      </c>
      <c r="CM71" s="559">
        <v>0</v>
      </c>
      <c r="CN71" s="559">
        <v>0</v>
      </c>
      <c r="CO71" s="559">
        <v>0</v>
      </c>
      <c r="CP71" s="559">
        <v>0</v>
      </c>
      <c r="CQ71" s="559">
        <v>0</v>
      </c>
      <c r="CR71" s="559">
        <v>0</v>
      </c>
      <c r="CS71" s="559">
        <v>0</v>
      </c>
      <c r="CT71" s="559">
        <v>0</v>
      </c>
      <c r="CU71" s="559">
        <v>0</v>
      </c>
      <c r="CV71" s="559">
        <v>0</v>
      </c>
      <c r="CW71" s="559">
        <v>0</v>
      </c>
      <c r="CX71" s="559">
        <v>0</v>
      </c>
      <c r="CY71" s="560">
        <v>0</v>
      </c>
      <c r="CZ71" s="561">
        <v>0</v>
      </c>
      <c r="DA71" s="562">
        <v>0</v>
      </c>
      <c r="DB71" s="562">
        <v>0</v>
      </c>
      <c r="DC71" s="562">
        <v>0</v>
      </c>
      <c r="DD71" s="562">
        <v>0</v>
      </c>
      <c r="DE71" s="562">
        <v>0</v>
      </c>
      <c r="DF71" s="562">
        <v>0</v>
      </c>
      <c r="DG71" s="562">
        <v>0</v>
      </c>
      <c r="DH71" s="562">
        <v>0</v>
      </c>
      <c r="DI71" s="562">
        <v>0</v>
      </c>
      <c r="DJ71" s="562">
        <v>0</v>
      </c>
      <c r="DK71" s="562">
        <v>0</v>
      </c>
      <c r="DL71" s="562">
        <v>0</v>
      </c>
      <c r="DM71" s="562">
        <v>0</v>
      </c>
      <c r="DN71" s="562">
        <v>0</v>
      </c>
      <c r="DO71" s="562">
        <v>0</v>
      </c>
      <c r="DP71" s="562">
        <v>0</v>
      </c>
      <c r="DQ71" s="562">
        <v>0</v>
      </c>
      <c r="DR71" s="562">
        <v>0</v>
      </c>
      <c r="DS71" s="562">
        <v>0</v>
      </c>
      <c r="DT71" s="562">
        <v>0</v>
      </c>
      <c r="DU71" s="562">
        <v>0</v>
      </c>
      <c r="DV71" s="562">
        <v>0</v>
      </c>
      <c r="DW71" s="563">
        <v>0</v>
      </c>
    </row>
    <row r="72" spans="2:127" x14ac:dyDescent="0.2">
      <c r="B72" s="582"/>
      <c r="C72" s="583"/>
      <c r="D72" s="584"/>
      <c r="E72" s="584"/>
      <c r="F72" s="584"/>
      <c r="G72" s="584"/>
      <c r="H72" s="584"/>
      <c r="I72" s="585"/>
      <c r="J72" s="585"/>
      <c r="K72" s="585"/>
      <c r="L72" s="585"/>
      <c r="M72" s="585"/>
      <c r="N72" s="585"/>
      <c r="O72" s="585"/>
      <c r="P72" s="585"/>
      <c r="Q72" s="585"/>
      <c r="R72" s="586"/>
      <c r="S72" s="585"/>
      <c r="T72" s="585"/>
      <c r="U72" s="569" t="s">
        <v>501</v>
      </c>
      <c r="V72" s="557" t="s">
        <v>124</v>
      </c>
      <c r="W72" s="581" t="s">
        <v>496</v>
      </c>
      <c r="X72" s="550">
        <v>0.23170000000000002</v>
      </c>
      <c r="Y72" s="550">
        <v>0.26480000000000004</v>
      </c>
      <c r="Z72" s="550">
        <v>0.33100000000000002</v>
      </c>
      <c r="AA72" s="550">
        <v>1.3240000000000001</v>
      </c>
      <c r="AB72" s="550">
        <v>1.1585000000000001</v>
      </c>
      <c r="AC72" s="550">
        <v>0</v>
      </c>
      <c r="AD72" s="550">
        <v>0</v>
      </c>
      <c r="AE72" s="550">
        <v>0</v>
      </c>
      <c r="AF72" s="550">
        <v>0</v>
      </c>
      <c r="AG72" s="550">
        <v>0</v>
      </c>
      <c r="AH72" s="550">
        <v>0</v>
      </c>
      <c r="AI72" s="550">
        <v>0</v>
      </c>
      <c r="AJ72" s="550">
        <v>0</v>
      </c>
      <c r="AK72" s="550">
        <v>0</v>
      </c>
      <c r="AL72" s="550">
        <v>0</v>
      </c>
      <c r="AM72" s="550">
        <v>0</v>
      </c>
      <c r="AN72" s="550">
        <v>0</v>
      </c>
      <c r="AO72" s="550">
        <v>0</v>
      </c>
      <c r="AP72" s="550">
        <v>0</v>
      </c>
      <c r="AQ72" s="550">
        <v>0</v>
      </c>
      <c r="AR72" s="550">
        <v>0.22517323943661974</v>
      </c>
      <c r="AS72" s="550">
        <v>0.25734084507042254</v>
      </c>
      <c r="AT72" s="550">
        <v>0.32167605633802815</v>
      </c>
      <c r="AU72" s="550">
        <v>1.2867042253521126</v>
      </c>
      <c r="AV72" s="550">
        <v>1.1258661971830985</v>
      </c>
      <c r="AW72" s="550">
        <v>0</v>
      </c>
      <c r="AX72" s="550">
        <v>0</v>
      </c>
      <c r="AY72" s="550">
        <v>0</v>
      </c>
      <c r="AZ72" s="550">
        <v>0</v>
      </c>
      <c r="BA72" s="550">
        <v>0</v>
      </c>
      <c r="BB72" s="550">
        <v>0</v>
      </c>
      <c r="BC72" s="550">
        <v>0</v>
      </c>
      <c r="BD72" s="550">
        <v>0</v>
      </c>
      <c r="BE72" s="550">
        <v>0</v>
      </c>
      <c r="BF72" s="550">
        <v>0</v>
      </c>
      <c r="BG72" s="550">
        <v>0</v>
      </c>
      <c r="BH72" s="550">
        <v>0</v>
      </c>
      <c r="BI72" s="550">
        <v>0</v>
      </c>
      <c r="BJ72" s="550">
        <v>0</v>
      </c>
      <c r="BK72" s="550">
        <v>0</v>
      </c>
      <c r="BL72" s="550">
        <v>0.22517323943661974</v>
      </c>
      <c r="BM72" s="550">
        <v>0.25734084507042254</v>
      </c>
      <c r="BN72" s="550">
        <v>0.32167605633802815</v>
      </c>
      <c r="BO72" s="550">
        <v>1.2867042253521126</v>
      </c>
      <c r="BP72" s="550">
        <v>1.1258661971830985</v>
      </c>
      <c r="BQ72" s="550">
        <v>0</v>
      </c>
      <c r="BR72" s="550">
        <v>0</v>
      </c>
      <c r="BS72" s="550">
        <v>0</v>
      </c>
      <c r="BT72" s="550">
        <v>0</v>
      </c>
      <c r="BU72" s="550">
        <v>0</v>
      </c>
      <c r="BV72" s="550">
        <v>0</v>
      </c>
      <c r="BW72" s="550">
        <v>0</v>
      </c>
      <c r="BX72" s="550">
        <v>0</v>
      </c>
      <c r="BY72" s="550">
        <v>0</v>
      </c>
      <c r="BZ72" s="550">
        <v>0</v>
      </c>
      <c r="CA72" s="550">
        <v>0</v>
      </c>
      <c r="CB72" s="550">
        <v>0</v>
      </c>
      <c r="CC72" s="550">
        <v>0</v>
      </c>
      <c r="CD72" s="550">
        <v>0</v>
      </c>
      <c r="CE72" s="559">
        <v>0</v>
      </c>
      <c r="CF72" s="559">
        <v>0.23170000000000002</v>
      </c>
      <c r="CG72" s="559">
        <v>0.26480000000000004</v>
      </c>
      <c r="CH72" s="559">
        <v>0.33100000000000002</v>
      </c>
      <c r="CI72" s="559">
        <v>1.3240000000000001</v>
      </c>
      <c r="CJ72" s="559">
        <v>1.1585000000000001</v>
      </c>
      <c r="CK72" s="559">
        <v>0</v>
      </c>
      <c r="CL72" s="559">
        <v>0</v>
      </c>
      <c r="CM72" s="559">
        <v>0</v>
      </c>
      <c r="CN72" s="559">
        <v>0</v>
      </c>
      <c r="CO72" s="559">
        <v>0</v>
      </c>
      <c r="CP72" s="559">
        <v>0</v>
      </c>
      <c r="CQ72" s="559">
        <v>0</v>
      </c>
      <c r="CR72" s="559">
        <v>0</v>
      </c>
      <c r="CS72" s="559">
        <v>0</v>
      </c>
      <c r="CT72" s="559">
        <v>0</v>
      </c>
      <c r="CU72" s="559">
        <v>0</v>
      </c>
      <c r="CV72" s="559">
        <v>0</v>
      </c>
      <c r="CW72" s="559">
        <v>0</v>
      </c>
      <c r="CX72" s="559">
        <v>0</v>
      </c>
      <c r="CY72" s="560">
        <v>0</v>
      </c>
      <c r="CZ72" s="561">
        <v>0</v>
      </c>
      <c r="DA72" s="562">
        <v>0</v>
      </c>
      <c r="DB72" s="562">
        <v>0</v>
      </c>
      <c r="DC72" s="562">
        <v>0</v>
      </c>
      <c r="DD72" s="562">
        <v>0</v>
      </c>
      <c r="DE72" s="562">
        <v>0</v>
      </c>
      <c r="DF72" s="562">
        <v>0</v>
      </c>
      <c r="DG72" s="562">
        <v>0</v>
      </c>
      <c r="DH72" s="562">
        <v>0</v>
      </c>
      <c r="DI72" s="562">
        <v>0</v>
      </c>
      <c r="DJ72" s="562">
        <v>0</v>
      </c>
      <c r="DK72" s="562">
        <v>0</v>
      </c>
      <c r="DL72" s="562">
        <v>0</v>
      </c>
      <c r="DM72" s="562">
        <v>0</v>
      </c>
      <c r="DN72" s="562">
        <v>0</v>
      </c>
      <c r="DO72" s="562">
        <v>0</v>
      </c>
      <c r="DP72" s="562">
        <v>0</v>
      </c>
      <c r="DQ72" s="562">
        <v>0</v>
      </c>
      <c r="DR72" s="562">
        <v>0</v>
      </c>
      <c r="DS72" s="562">
        <v>0</v>
      </c>
      <c r="DT72" s="562">
        <v>0</v>
      </c>
      <c r="DU72" s="562">
        <v>0</v>
      </c>
      <c r="DV72" s="562">
        <v>0</v>
      </c>
      <c r="DW72" s="563">
        <v>0</v>
      </c>
    </row>
    <row r="73" spans="2:127" x14ac:dyDescent="0.2">
      <c r="B73" s="589"/>
      <c r="C73" s="583"/>
      <c r="D73" s="584"/>
      <c r="E73" s="584"/>
      <c r="F73" s="584"/>
      <c r="G73" s="584"/>
      <c r="H73" s="584"/>
      <c r="I73" s="585"/>
      <c r="J73" s="585"/>
      <c r="K73" s="585"/>
      <c r="L73" s="585"/>
      <c r="M73" s="585"/>
      <c r="N73" s="585"/>
      <c r="O73" s="585"/>
      <c r="P73" s="585"/>
      <c r="Q73" s="585"/>
      <c r="R73" s="586"/>
      <c r="S73" s="585"/>
      <c r="T73" s="585"/>
      <c r="U73" s="569" t="s">
        <v>502</v>
      </c>
      <c r="V73" s="557" t="s">
        <v>124</v>
      </c>
      <c r="W73" s="581" t="s">
        <v>496</v>
      </c>
      <c r="X73" s="550">
        <v>0</v>
      </c>
      <c r="Y73" s="550">
        <v>0</v>
      </c>
      <c r="Z73" s="550">
        <v>0</v>
      </c>
      <c r="AA73" s="550">
        <v>0</v>
      </c>
      <c r="AB73" s="550">
        <v>0</v>
      </c>
      <c r="AC73" s="550">
        <v>0.77</v>
      </c>
      <c r="AD73" s="550">
        <v>0.77</v>
      </c>
      <c r="AE73" s="550">
        <v>0.77</v>
      </c>
      <c r="AF73" s="550">
        <v>0.77</v>
      </c>
      <c r="AG73" s="550">
        <v>0.77</v>
      </c>
      <c r="AH73" s="550">
        <v>0.77</v>
      </c>
      <c r="AI73" s="550">
        <v>0.77</v>
      </c>
      <c r="AJ73" s="550">
        <v>0.77</v>
      </c>
      <c r="AK73" s="550">
        <v>0.77</v>
      </c>
      <c r="AL73" s="550">
        <v>0.77</v>
      </c>
      <c r="AM73" s="550">
        <v>0.77</v>
      </c>
      <c r="AN73" s="550">
        <v>0.77</v>
      </c>
      <c r="AO73" s="550">
        <v>0.77</v>
      </c>
      <c r="AP73" s="550">
        <v>0.77</v>
      </c>
      <c r="AQ73" s="550">
        <v>0.77</v>
      </c>
      <c r="AR73" s="550">
        <v>0.77</v>
      </c>
      <c r="AS73" s="550">
        <v>0.77</v>
      </c>
      <c r="AT73" s="550">
        <v>0.77</v>
      </c>
      <c r="AU73" s="550">
        <v>0.77</v>
      </c>
      <c r="AV73" s="550">
        <v>0.77</v>
      </c>
      <c r="AW73" s="550">
        <v>0.77</v>
      </c>
      <c r="AX73" s="550">
        <v>0.77</v>
      </c>
      <c r="AY73" s="550">
        <v>0.77</v>
      </c>
      <c r="AZ73" s="550">
        <v>0.77</v>
      </c>
      <c r="BA73" s="550">
        <v>0.77</v>
      </c>
      <c r="BB73" s="550">
        <v>0.77</v>
      </c>
      <c r="BC73" s="550">
        <v>0.77</v>
      </c>
      <c r="BD73" s="550">
        <v>0.77</v>
      </c>
      <c r="BE73" s="550">
        <v>0.77</v>
      </c>
      <c r="BF73" s="550">
        <v>0.77</v>
      </c>
      <c r="BG73" s="550">
        <v>0.77</v>
      </c>
      <c r="BH73" s="550">
        <v>0.77</v>
      </c>
      <c r="BI73" s="550">
        <v>0.77</v>
      </c>
      <c r="BJ73" s="550">
        <v>0.77</v>
      </c>
      <c r="BK73" s="550">
        <v>0.77</v>
      </c>
      <c r="BL73" s="550">
        <v>0.77</v>
      </c>
      <c r="BM73" s="550">
        <v>0.77</v>
      </c>
      <c r="BN73" s="550">
        <v>0.77</v>
      </c>
      <c r="BO73" s="550">
        <v>0.77</v>
      </c>
      <c r="BP73" s="550">
        <v>0.77</v>
      </c>
      <c r="BQ73" s="550">
        <v>0.77</v>
      </c>
      <c r="BR73" s="550">
        <v>0.77</v>
      </c>
      <c r="BS73" s="550">
        <v>0.77</v>
      </c>
      <c r="BT73" s="550">
        <v>0.77</v>
      </c>
      <c r="BU73" s="550">
        <v>0.77</v>
      </c>
      <c r="BV73" s="550">
        <v>0.77</v>
      </c>
      <c r="BW73" s="550">
        <v>0.77</v>
      </c>
      <c r="BX73" s="550">
        <v>0.77</v>
      </c>
      <c r="BY73" s="550">
        <v>0.77</v>
      </c>
      <c r="BZ73" s="550">
        <v>0.77</v>
      </c>
      <c r="CA73" s="550">
        <v>0.77</v>
      </c>
      <c r="CB73" s="550">
        <v>0.77</v>
      </c>
      <c r="CC73" s="550">
        <v>0.77</v>
      </c>
      <c r="CD73" s="550">
        <v>0.77</v>
      </c>
      <c r="CE73" s="559">
        <v>0.77</v>
      </c>
      <c r="CF73" s="559">
        <v>0.77</v>
      </c>
      <c r="CG73" s="559">
        <v>0.77</v>
      </c>
      <c r="CH73" s="559">
        <v>0.77</v>
      </c>
      <c r="CI73" s="559">
        <v>0.77</v>
      </c>
      <c r="CJ73" s="559">
        <v>0.77</v>
      </c>
      <c r="CK73" s="559">
        <v>0.77</v>
      </c>
      <c r="CL73" s="559">
        <v>0.77</v>
      </c>
      <c r="CM73" s="559">
        <v>0.77</v>
      </c>
      <c r="CN73" s="559">
        <v>0.77</v>
      </c>
      <c r="CO73" s="559">
        <v>0.77</v>
      </c>
      <c r="CP73" s="559">
        <v>0.77</v>
      </c>
      <c r="CQ73" s="559">
        <v>0.77</v>
      </c>
      <c r="CR73" s="559">
        <v>0.77</v>
      </c>
      <c r="CS73" s="559">
        <v>0.77</v>
      </c>
      <c r="CT73" s="559">
        <v>0.77</v>
      </c>
      <c r="CU73" s="559">
        <v>0.77</v>
      </c>
      <c r="CV73" s="559">
        <v>0.77</v>
      </c>
      <c r="CW73" s="559">
        <v>0.77</v>
      </c>
      <c r="CX73" s="559">
        <v>0.77</v>
      </c>
      <c r="CY73" s="560">
        <v>0.77</v>
      </c>
      <c r="CZ73" s="561">
        <v>0</v>
      </c>
      <c r="DA73" s="562">
        <v>0</v>
      </c>
      <c r="DB73" s="562">
        <v>0</v>
      </c>
      <c r="DC73" s="562">
        <v>0</v>
      </c>
      <c r="DD73" s="562">
        <v>0</v>
      </c>
      <c r="DE73" s="562">
        <v>0</v>
      </c>
      <c r="DF73" s="562">
        <v>0</v>
      </c>
      <c r="DG73" s="562">
        <v>0</v>
      </c>
      <c r="DH73" s="562">
        <v>0</v>
      </c>
      <c r="DI73" s="562">
        <v>0</v>
      </c>
      <c r="DJ73" s="562">
        <v>0</v>
      </c>
      <c r="DK73" s="562">
        <v>0</v>
      </c>
      <c r="DL73" s="562">
        <v>0</v>
      </c>
      <c r="DM73" s="562">
        <v>0</v>
      </c>
      <c r="DN73" s="562">
        <v>0</v>
      </c>
      <c r="DO73" s="562">
        <v>0</v>
      </c>
      <c r="DP73" s="562">
        <v>0</v>
      </c>
      <c r="DQ73" s="562">
        <v>0</v>
      </c>
      <c r="DR73" s="562">
        <v>0</v>
      </c>
      <c r="DS73" s="562">
        <v>0</v>
      </c>
      <c r="DT73" s="562">
        <v>0</v>
      </c>
      <c r="DU73" s="562">
        <v>0</v>
      </c>
      <c r="DV73" s="562">
        <v>0</v>
      </c>
      <c r="DW73" s="563">
        <v>0</v>
      </c>
    </row>
    <row r="74" spans="2:127" x14ac:dyDescent="0.2">
      <c r="B74" s="589"/>
      <c r="C74" s="583"/>
      <c r="D74" s="584"/>
      <c r="E74" s="584"/>
      <c r="F74" s="584"/>
      <c r="G74" s="584"/>
      <c r="H74" s="584"/>
      <c r="I74" s="585"/>
      <c r="J74" s="585"/>
      <c r="K74" s="585"/>
      <c r="L74" s="585"/>
      <c r="M74" s="585"/>
      <c r="N74" s="585"/>
      <c r="O74" s="585"/>
      <c r="P74" s="585"/>
      <c r="Q74" s="585"/>
      <c r="R74" s="586"/>
      <c r="S74" s="585"/>
      <c r="T74" s="585"/>
      <c r="U74" s="569" t="s">
        <v>503</v>
      </c>
      <c r="V74" s="557" t="s">
        <v>124</v>
      </c>
      <c r="W74" s="581" t="s">
        <v>496</v>
      </c>
      <c r="X74" s="550">
        <v>0</v>
      </c>
      <c r="Y74" s="550">
        <v>0</v>
      </c>
      <c r="Z74" s="550">
        <v>0</v>
      </c>
      <c r="AA74" s="550">
        <v>0</v>
      </c>
      <c r="AB74" s="550">
        <v>0</v>
      </c>
      <c r="AC74" s="550">
        <v>0</v>
      </c>
      <c r="AD74" s="550">
        <v>0</v>
      </c>
      <c r="AE74" s="550">
        <v>0</v>
      </c>
      <c r="AF74" s="550">
        <v>0</v>
      </c>
      <c r="AG74" s="550">
        <v>0</v>
      </c>
      <c r="AH74" s="550">
        <v>0</v>
      </c>
      <c r="AI74" s="550">
        <v>0</v>
      </c>
      <c r="AJ74" s="550">
        <v>0</v>
      </c>
      <c r="AK74" s="550">
        <v>0</v>
      </c>
      <c r="AL74" s="550">
        <v>0</v>
      </c>
      <c r="AM74" s="550">
        <v>0</v>
      </c>
      <c r="AN74" s="550">
        <v>0</v>
      </c>
      <c r="AO74" s="550">
        <v>0</v>
      </c>
      <c r="AP74" s="550">
        <v>0</v>
      </c>
      <c r="AQ74" s="550">
        <v>0</v>
      </c>
      <c r="AR74" s="550">
        <v>0</v>
      </c>
      <c r="AS74" s="550">
        <v>0</v>
      </c>
      <c r="AT74" s="550">
        <v>0</v>
      </c>
      <c r="AU74" s="550">
        <v>0</v>
      </c>
      <c r="AV74" s="550">
        <v>0</v>
      </c>
      <c r="AW74" s="550">
        <v>0</v>
      </c>
      <c r="AX74" s="550">
        <v>0</v>
      </c>
      <c r="AY74" s="550">
        <v>0</v>
      </c>
      <c r="AZ74" s="550">
        <v>0</v>
      </c>
      <c r="BA74" s="550">
        <v>0</v>
      </c>
      <c r="BB74" s="550">
        <v>0</v>
      </c>
      <c r="BC74" s="550">
        <v>0</v>
      </c>
      <c r="BD74" s="550">
        <v>0</v>
      </c>
      <c r="BE74" s="550">
        <v>0</v>
      </c>
      <c r="BF74" s="550">
        <v>0</v>
      </c>
      <c r="BG74" s="550">
        <v>0</v>
      </c>
      <c r="BH74" s="550">
        <v>0</v>
      </c>
      <c r="BI74" s="550">
        <v>0</v>
      </c>
      <c r="BJ74" s="550">
        <v>0</v>
      </c>
      <c r="BK74" s="550">
        <v>0</v>
      </c>
      <c r="BL74" s="550">
        <v>0</v>
      </c>
      <c r="BM74" s="550">
        <v>0</v>
      </c>
      <c r="BN74" s="550">
        <v>0</v>
      </c>
      <c r="BO74" s="550">
        <v>0</v>
      </c>
      <c r="BP74" s="550">
        <v>0</v>
      </c>
      <c r="BQ74" s="550">
        <v>0</v>
      </c>
      <c r="BR74" s="550">
        <v>0</v>
      </c>
      <c r="BS74" s="550">
        <v>0</v>
      </c>
      <c r="BT74" s="550">
        <v>0</v>
      </c>
      <c r="BU74" s="550">
        <v>0</v>
      </c>
      <c r="BV74" s="550">
        <v>0</v>
      </c>
      <c r="BW74" s="550">
        <v>0</v>
      </c>
      <c r="BX74" s="550">
        <v>0</v>
      </c>
      <c r="BY74" s="550">
        <v>0</v>
      </c>
      <c r="BZ74" s="550">
        <v>0</v>
      </c>
      <c r="CA74" s="550">
        <v>0</v>
      </c>
      <c r="CB74" s="550">
        <v>0</v>
      </c>
      <c r="CC74" s="550">
        <v>0</v>
      </c>
      <c r="CD74" s="550">
        <v>0</v>
      </c>
      <c r="CE74" s="559">
        <v>0</v>
      </c>
      <c r="CF74" s="559">
        <v>0</v>
      </c>
      <c r="CG74" s="559">
        <v>0</v>
      </c>
      <c r="CH74" s="559">
        <v>0</v>
      </c>
      <c r="CI74" s="559">
        <v>0</v>
      </c>
      <c r="CJ74" s="559">
        <v>0</v>
      </c>
      <c r="CK74" s="559">
        <v>0</v>
      </c>
      <c r="CL74" s="559">
        <v>0</v>
      </c>
      <c r="CM74" s="559">
        <v>0</v>
      </c>
      <c r="CN74" s="559">
        <v>0</v>
      </c>
      <c r="CO74" s="559">
        <v>0</v>
      </c>
      <c r="CP74" s="559">
        <v>0</v>
      </c>
      <c r="CQ74" s="559">
        <v>0</v>
      </c>
      <c r="CR74" s="559">
        <v>0</v>
      </c>
      <c r="CS74" s="559">
        <v>0</v>
      </c>
      <c r="CT74" s="559">
        <v>0</v>
      </c>
      <c r="CU74" s="559">
        <v>0</v>
      </c>
      <c r="CV74" s="559">
        <v>0</v>
      </c>
      <c r="CW74" s="559">
        <v>0</v>
      </c>
      <c r="CX74" s="559">
        <v>0</v>
      </c>
      <c r="CY74" s="560">
        <v>0</v>
      </c>
      <c r="CZ74" s="561">
        <v>0</v>
      </c>
      <c r="DA74" s="562">
        <v>0</v>
      </c>
      <c r="DB74" s="562">
        <v>0</v>
      </c>
      <c r="DC74" s="562">
        <v>0</v>
      </c>
      <c r="DD74" s="562">
        <v>0</v>
      </c>
      <c r="DE74" s="562">
        <v>0</v>
      </c>
      <c r="DF74" s="562">
        <v>0</v>
      </c>
      <c r="DG74" s="562">
        <v>0</v>
      </c>
      <c r="DH74" s="562">
        <v>0</v>
      </c>
      <c r="DI74" s="562">
        <v>0</v>
      </c>
      <c r="DJ74" s="562">
        <v>0</v>
      </c>
      <c r="DK74" s="562">
        <v>0</v>
      </c>
      <c r="DL74" s="562">
        <v>0</v>
      </c>
      <c r="DM74" s="562">
        <v>0</v>
      </c>
      <c r="DN74" s="562">
        <v>0</v>
      </c>
      <c r="DO74" s="562">
        <v>0</v>
      </c>
      <c r="DP74" s="562">
        <v>0</v>
      </c>
      <c r="DQ74" s="562">
        <v>0</v>
      </c>
      <c r="DR74" s="562">
        <v>0</v>
      </c>
      <c r="DS74" s="562">
        <v>0</v>
      </c>
      <c r="DT74" s="562">
        <v>0</v>
      </c>
      <c r="DU74" s="562">
        <v>0</v>
      </c>
      <c r="DV74" s="562">
        <v>0</v>
      </c>
      <c r="DW74" s="563">
        <v>0</v>
      </c>
    </row>
    <row r="75" spans="2:127" x14ac:dyDescent="0.2">
      <c r="B75" s="589"/>
      <c r="C75" s="583"/>
      <c r="D75" s="584"/>
      <c r="E75" s="584"/>
      <c r="F75" s="584"/>
      <c r="G75" s="584"/>
      <c r="H75" s="584"/>
      <c r="I75" s="585"/>
      <c r="J75" s="585"/>
      <c r="K75" s="585"/>
      <c r="L75" s="585"/>
      <c r="M75" s="585"/>
      <c r="N75" s="585"/>
      <c r="O75" s="585"/>
      <c r="P75" s="585"/>
      <c r="Q75" s="585"/>
      <c r="R75" s="586"/>
      <c r="S75" s="585"/>
      <c r="T75" s="585"/>
      <c r="U75" s="569" t="s">
        <v>504</v>
      </c>
      <c r="V75" s="557" t="s">
        <v>124</v>
      </c>
      <c r="W75" s="581" t="s">
        <v>496</v>
      </c>
      <c r="X75" s="550">
        <v>0</v>
      </c>
      <c r="Y75" s="550">
        <v>0</v>
      </c>
      <c r="Z75" s="550">
        <v>0</v>
      </c>
      <c r="AA75" s="550">
        <v>0</v>
      </c>
      <c r="AB75" s="550">
        <v>0</v>
      </c>
      <c r="AC75" s="550">
        <v>0</v>
      </c>
      <c r="AD75" s="550">
        <v>0</v>
      </c>
      <c r="AE75" s="550">
        <v>0</v>
      </c>
      <c r="AF75" s="550">
        <v>0</v>
      </c>
      <c r="AG75" s="550">
        <v>0</v>
      </c>
      <c r="AH75" s="550">
        <v>0</v>
      </c>
      <c r="AI75" s="550">
        <v>0</v>
      </c>
      <c r="AJ75" s="550">
        <v>0</v>
      </c>
      <c r="AK75" s="550">
        <v>0</v>
      </c>
      <c r="AL75" s="550">
        <v>0</v>
      </c>
      <c r="AM75" s="550">
        <v>0</v>
      </c>
      <c r="AN75" s="550">
        <v>0</v>
      </c>
      <c r="AO75" s="550">
        <v>0</v>
      </c>
      <c r="AP75" s="550">
        <v>0</v>
      </c>
      <c r="AQ75" s="550">
        <v>0</v>
      </c>
      <c r="AR75" s="550">
        <v>0</v>
      </c>
      <c r="AS75" s="550">
        <v>0</v>
      </c>
      <c r="AT75" s="550">
        <v>0</v>
      </c>
      <c r="AU75" s="550">
        <v>0</v>
      </c>
      <c r="AV75" s="550">
        <v>0</v>
      </c>
      <c r="AW75" s="550">
        <v>0</v>
      </c>
      <c r="AX75" s="550">
        <v>0</v>
      </c>
      <c r="AY75" s="550">
        <v>0</v>
      </c>
      <c r="AZ75" s="550">
        <v>0</v>
      </c>
      <c r="BA75" s="550">
        <v>0</v>
      </c>
      <c r="BB75" s="550">
        <v>0</v>
      </c>
      <c r="BC75" s="550">
        <v>0</v>
      </c>
      <c r="BD75" s="550">
        <v>0</v>
      </c>
      <c r="BE75" s="550">
        <v>0</v>
      </c>
      <c r="BF75" s="550">
        <v>0</v>
      </c>
      <c r="BG75" s="550">
        <v>0</v>
      </c>
      <c r="BH75" s="550">
        <v>0</v>
      </c>
      <c r="BI75" s="550">
        <v>0</v>
      </c>
      <c r="BJ75" s="550">
        <v>0</v>
      </c>
      <c r="BK75" s="550">
        <v>0</v>
      </c>
      <c r="BL75" s="550">
        <v>0</v>
      </c>
      <c r="BM75" s="550">
        <v>0</v>
      </c>
      <c r="BN75" s="550">
        <v>0</v>
      </c>
      <c r="BO75" s="550">
        <v>0</v>
      </c>
      <c r="BP75" s="550">
        <v>0</v>
      </c>
      <c r="BQ75" s="550">
        <v>0</v>
      </c>
      <c r="BR75" s="550">
        <v>0</v>
      </c>
      <c r="BS75" s="550">
        <v>0</v>
      </c>
      <c r="BT75" s="550">
        <v>0</v>
      </c>
      <c r="BU75" s="550">
        <v>0</v>
      </c>
      <c r="BV75" s="550">
        <v>0</v>
      </c>
      <c r="BW75" s="550">
        <v>0</v>
      </c>
      <c r="BX75" s="550">
        <v>0</v>
      </c>
      <c r="BY75" s="550">
        <v>0</v>
      </c>
      <c r="BZ75" s="550">
        <v>0</v>
      </c>
      <c r="CA75" s="550">
        <v>0</v>
      </c>
      <c r="CB75" s="550">
        <v>0</v>
      </c>
      <c r="CC75" s="550">
        <v>0</v>
      </c>
      <c r="CD75" s="550">
        <v>0</v>
      </c>
      <c r="CE75" s="559">
        <v>0</v>
      </c>
      <c r="CF75" s="559">
        <v>0</v>
      </c>
      <c r="CG75" s="559">
        <v>0</v>
      </c>
      <c r="CH75" s="559">
        <v>0</v>
      </c>
      <c r="CI75" s="559">
        <v>0</v>
      </c>
      <c r="CJ75" s="559">
        <v>0</v>
      </c>
      <c r="CK75" s="559">
        <v>0</v>
      </c>
      <c r="CL75" s="559">
        <v>0</v>
      </c>
      <c r="CM75" s="559">
        <v>0</v>
      </c>
      <c r="CN75" s="559">
        <v>0</v>
      </c>
      <c r="CO75" s="559">
        <v>0</v>
      </c>
      <c r="CP75" s="559">
        <v>0</v>
      </c>
      <c r="CQ75" s="559">
        <v>0</v>
      </c>
      <c r="CR75" s="559">
        <v>0</v>
      </c>
      <c r="CS75" s="559">
        <v>0</v>
      </c>
      <c r="CT75" s="559">
        <v>0</v>
      </c>
      <c r="CU75" s="559">
        <v>0</v>
      </c>
      <c r="CV75" s="559">
        <v>0</v>
      </c>
      <c r="CW75" s="559">
        <v>0</v>
      </c>
      <c r="CX75" s="559">
        <v>0</v>
      </c>
      <c r="CY75" s="560">
        <v>0</v>
      </c>
      <c r="CZ75" s="561">
        <v>0</v>
      </c>
      <c r="DA75" s="562">
        <v>0</v>
      </c>
      <c r="DB75" s="562">
        <v>0</v>
      </c>
      <c r="DC75" s="562">
        <v>0</v>
      </c>
      <c r="DD75" s="562">
        <v>0</v>
      </c>
      <c r="DE75" s="562">
        <v>0</v>
      </c>
      <c r="DF75" s="562">
        <v>0</v>
      </c>
      <c r="DG75" s="562">
        <v>0</v>
      </c>
      <c r="DH75" s="562">
        <v>0</v>
      </c>
      <c r="DI75" s="562">
        <v>0</v>
      </c>
      <c r="DJ75" s="562">
        <v>0</v>
      </c>
      <c r="DK75" s="562">
        <v>0</v>
      </c>
      <c r="DL75" s="562">
        <v>0</v>
      </c>
      <c r="DM75" s="562">
        <v>0</v>
      </c>
      <c r="DN75" s="562">
        <v>0</v>
      </c>
      <c r="DO75" s="562">
        <v>0</v>
      </c>
      <c r="DP75" s="562">
        <v>0</v>
      </c>
      <c r="DQ75" s="562">
        <v>0</v>
      </c>
      <c r="DR75" s="562">
        <v>0</v>
      </c>
      <c r="DS75" s="562">
        <v>0</v>
      </c>
      <c r="DT75" s="562">
        <v>0</v>
      </c>
      <c r="DU75" s="562">
        <v>0</v>
      </c>
      <c r="DV75" s="562">
        <v>0</v>
      </c>
      <c r="DW75" s="563">
        <v>0</v>
      </c>
    </row>
    <row r="76" spans="2:127" x14ac:dyDescent="0.2">
      <c r="B76" s="589"/>
      <c r="C76" s="583"/>
      <c r="D76" s="584"/>
      <c r="E76" s="584"/>
      <c r="F76" s="584"/>
      <c r="G76" s="584"/>
      <c r="H76" s="584"/>
      <c r="I76" s="585"/>
      <c r="J76" s="585"/>
      <c r="K76" s="585"/>
      <c r="L76" s="585"/>
      <c r="M76" s="585"/>
      <c r="N76" s="585"/>
      <c r="O76" s="585"/>
      <c r="P76" s="585"/>
      <c r="Q76" s="585"/>
      <c r="R76" s="586"/>
      <c r="S76" s="585"/>
      <c r="T76" s="585"/>
      <c r="U76" s="590" t="s">
        <v>505</v>
      </c>
      <c r="V76" s="557" t="s">
        <v>124</v>
      </c>
      <c r="W76" s="581" t="s">
        <v>496</v>
      </c>
      <c r="X76" s="550">
        <v>0</v>
      </c>
      <c r="Y76" s="550">
        <v>0</v>
      </c>
      <c r="Z76" s="550">
        <v>0</v>
      </c>
      <c r="AA76" s="550">
        <v>0</v>
      </c>
      <c r="AB76" s="550">
        <v>0</v>
      </c>
      <c r="AC76" s="550">
        <v>0</v>
      </c>
      <c r="AD76" s="550">
        <v>0</v>
      </c>
      <c r="AE76" s="550">
        <v>0</v>
      </c>
      <c r="AF76" s="550">
        <v>0</v>
      </c>
      <c r="AG76" s="550">
        <v>0</v>
      </c>
      <c r="AH76" s="550">
        <v>0</v>
      </c>
      <c r="AI76" s="550">
        <v>0</v>
      </c>
      <c r="AJ76" s="550">
        <v>0</v>
      </c>
      <c r="AK76" s="550">
        <v>0</v>
      </c>
      <c r="AL76" s="550">
        <v>0</v>
      </c>
      <c r="AM76" s="550">
        <v>0</v>
      </c>
      <c r="AN76" s="550">
        <v>0</v>
      </c>
      <c r="AO76" s="550">
        <v>0</v>
      </c>
      <c r="AP76" s="550">
        <v>0</v>
      </c>
      <c r="AQ76" s="550">
        <v>0</v>
      </c>
      <c r="AR76" s="550">
        <v>0</v>
      </c>
      <c r="AS76" s="550">
        <v>0</v>
      </c>
      <c r="AT76" s="550">
        <v>0</v>
      </c>
      <c r="AU76" s="550">
        <v>0</v>
      </c>
      <c r="AV76" s="550">
        <v>0</v>
      </c>
      <c r="AW76" s="550">
        <v>0</v>
      </c>
      <c r="AX76" s="550">
        <v>0</v>
      </c>
      <c r="AY76" s="550">
        <v>0</v>
      </c>
      <c r="AZ76" s="550">
        <v>0</v>
      </c>
      <c r="BA76" s="550">
        <v>0</v>
      </c>
      <c r="BB76" s="550">
        <v>0</v>
      </c>
      <c r="BC76" s="550">
        <v>0</v>
      </c>
      <c r="BD76" s="550">
        <v>0</v>
      </c>
      <c r="BE76" s="550">
        <v>0</v>
      </c>
      <c r="BF76" s="550">
        <v>0</v>
      </c>
      <c r="BG76" s="550">
        <v>0</v>
      </c>
      <c r="BH76" s="550">
        <v>0</v>
      </c>
      <c r="BI76" s="550">
        <v>0</v>
      </c>
      <c r="BJ76" s="550">
        <v>0</v>
      </c>
      <c r="BK76" s="550">
        <v>0</v>
      </c>
      <c r="BL76" s="550">
        <v>0</v>
      </c>
      <c r="BM76" s="550">
        <v>0</v>
      </c>
      <c r="BN76" s="550">
        <v>0</v>
      </c>
      <c r="BO76" s="550">
        <v>0</v>
      </c>
      <c r="BP76" s="550">
        <v>0</v>
      </c>
      <c r="BQ76" s="550">
        <v>0</v>
      </c>
      <c r="BR76" s="550">
        <v>0</v>
      </c>
      <c r="BS76" s="550">
        <v>0</v>
      </c>
      <c r="BT76" s="550">
        <v>0</v>
      </c>
      <c r="BU76" s="550">
        <v>0</v>
      </c>
      <c r="BV76" s="550">
        <v>0</v>
      </c>
      <c r="BW76" s="550">
        <v>0</v>
      </c>
      <c r="BX76" s="550">
        <v>0</v>
      </c>
      <c r="BY76" s="550">
        <v>0</v>
      </c>
      <c r="BZ76" s="550">
        <v>0</v>
      </c>
      <c r="CA76" s="550">
        <v>0</v>
      </c>
      <c r="CB76" s="550">
        <v>0</v>
      </c>
      <c r="CC76" s="550">
        <v>0</v>
      </c>
      <c r="CD76" s="550">
        <v>0</v>
      </c>
      <c r="CE76" s="550">
        <v>0</v>
      </c>
      <c r="CF76" s="550">
        <v>0</v>
      </c>
      <c r="CG76" s="550">
        <v>0</v>
      </c>
      <c r="CH76" s="550">
        <v>0</v>
      </c>
      <c r="CI76" s="550">
        <v>0</v>
      </c>
      <c r="CJ76" s="550">
        <v>0</v>
      </c>
      <c r="CK76" s="550">
        <v>0</v>
      </c>
      <c r="CL76" s="550">
        <v>0</v>
      </c>
      <c r="CM76" s="550">
        <v>0</v>
      </c>
      <c r="CN76" s="550">
        <v>0</v>
      </c>
      <c r="CO76" s="550">
        <v>0</v>
      </c>
      <c r="CP76" s="550">
        <v>0</v>
      </c>
      <c r="CQ76" s="550">
        <v>0</v>
      </c>
      <c r="CR76" s="550">
        <v>0</v>
      </c>
      <c r="CS76" s="550">
        <v>0</v>
      </c>
      <c r="CT76" s="550">
        <v>0</v>
      </c>
      <c r="CU76" s="550">
        <v>0</v>
      </c>
      <c r="CV76" s="550">
        <v>0</v>
      </c>
      <c r="CW76" s="550">
        <v>0</v>
      </c>
      <c r="CX76" s="550">
        <v>0</v>
      </c>
      <c r="CY76" s="550">
        <v>0</v>
      </c>
      <c r="CZ76" s="561">
        <v>0</v>
      </c>
      <c r="DA76" s="562">
        <v>0</v>
      </c>
      <c r="DB76" s="562">
        <v>0</v>
      </c>
      <c r="DC76" s="562">
        <v>0</v>
      </c>
      <c r="DD76" s="562">
        <v>0</v>
      </c>
      <c r="DE76" s="562">
        <v>0</v>
      </c>
      <c r="DF76" s="562">
        <v>0</v>
      </c>
      <c r="DG76" s="562">
        <v>0</v>
      </c>
      <c r="DH76" s="562">
        <v>0</v>
      </c>
      <c r="DI76" s="562">
        <v>0</v>
      </c>
      <c r="DJ76" s="562">
        <v>0</v>
      </c>
      <c r="DK76" s="562">
        <v>0</v>
      </c>
      <c r="DL76" s="562">
        <v>0</v>
      </c>
      <c r="DM76" s="562">
        <v>0</v>
      </c>
      <c r="DN76" s="562">
        <v>0</v>
      </c>
      <c r="DO76" s="562">
        <v>0</v>
      </c>
      <c r="DP76" s="562">
        <v>0</v>
      </c>
      <c r="DQ76" s="562">
        <v>0</v>
      </c>
      <c r="DR76" s="562">
        <v>0</v>
      </c>
      <c r="DS76" s="562">
        <v>0</v>
      </c>
      <c r="DT76" s="562">
        <v>0</v>
      </c>
      <c r="DU76" s="562">
        <v>0</v>
      </c>
      <c r="DV76" s="562">
        <v>0</v>
      </c>
      <c r="DW76" s="563">
        <v>0</v>
      </c>
    </row>
    <row r="77" spans="2:127" ht="15.75" thickBot="1" x14ac:dyDescent="0.25">
      <c r="B77" s="591"/>
      <c r="C77" s="592"/>
      <c r="D77" s="593"/>
      <c r="E77" s="593"/>
      <c r="F77" s="593"/>
      <c r="G77" s="593"/>
      <c r="H77" s="593"/>
      <c r="I77" s="594"/>
      <c r="J77" s="594"/>
      <c r="K77" s="594"/>
      <c r="L77" s="594"/>
      <c r="M77" s="594"/>
      <c r="N77" s="594"/>
      <c r="O77" s="594"/>
      <c r="P77" s="594"/>
      <c r="Q77" s="594"/>
      <c r="R77" s="595"/>
      <c r="S77" s="594"/>
      <c r="T77" s="594"/>
      <c r="U77" s="596" t="s">
        <v>127</v>
      </c>
      <c r="V77" s="597" t="s">
        <v>506</v>
      </c>
      <c r="W77" s="598" t="s">
        <v>496</v>
      </c>
      <c r="X77" s="599">
        <f>SUM(X66:X76)</f>
        <v>49.931700000000006</v>
      </c>
      <c r="Y77" s="599">
        <f t="shared" ref="Y77:CJ77" si="40">SUM(Y66:Y76)</f>
        <v>57.064799999999998</v>
      </c>
      <c r="Z77" s="599">
        <f t="shared" si="40"/>
        <v>71.331000000000003</v>
      </c>
      <c r="AA77" s="599">
        <f t="shared" si="40"/>
        <v>285.32400000000001</v>
      </c>
      <c r="AB77" s="599">
        <f t="shared" si="40"/>
        <v>249.65849999999998</v>
      </c>
      <c r="AC77" s="599">
        <f t="shared" si="40"/>
        <v>0.77</v>
      </c>
      <c r="AD77" s="599">
        <f t="shared" si="40"/>
        <v>0.77</v>
      </c>
      <c r="AE77" s="599">
        <f t="shared" si="40"/>
        <v>0.77</v>
      </c>
      <c r="AF77" s="599">
        <f t="shared" si="40"/>
        <v>0.77</v>
      </c>
      <c r="AG77" s="599">
        <f t="shared" si="40"/>
        <v>0.77</v>
      </c>
      <c r="AH77" s="599">
        <f t="shared" si="40"/>
        <v>0.77</v>
      </c>
      <c r="AI77" s="599">
        <f t="shared" si="40"/>
        <v>0.77</v>
      </c>
      <c r="AJ77" s="599">
        <f t="shared" si="40"/>
        <v>0.77</v>
      </c>
      <c r="AK77" s="599">
        <f t="shared" si="40"/>
        <v>0.77</v>
      </c>
      <c r="AL77" s="599">
        <f t="shared" si="40"/>
        <v>0.77</v>
      </c>
      <c r="AM77" s="599">
        <f t="shared" si="40"/>
        <v>0.77</v>
      </c>
      <c r="AN77" s="599">
        <f t="shared" si="40"/>
        <v>0.77</v>
      </c>
      <c r="AO77" s="599">
        <f t="shared" si="40"/>
        <v>0.77</v>
      </c>
      <c r="AP77" s="599">
        <f t="shared" si="40"/>
        <v>0.77</v>
      </c>
      <c r="AQ77" s="599">
        <f t="shared" si="40"/>
        <v>0.77</v>
      </c>
      <c r="AR77" s="599">
        <f t="shared" si="40"/>
        <v>49.295173239436622</v>
      </c>
      <c r="AS77" s="599">
        <f t="shared" si="40"/>
        <v>56.22734084507043</v>
      </c>
      <c r="AT77" s="599">
        <f t="shared" si="40"/>
        <v>70.091676056338031</v>
      </c>
      <c r="AU77" s="599">
        <f t="shared" si="40"/>
        <v>278.05670422535212</v>
      </c>
      <c r="AV77" s="599">
        <f t="shared" si="40"/>
        <v>243.3958661971831</v>
      </c>
      <c r="AW77" s="599">
        <f t="shared" si="40"/>
        <v>0.77</v>
      </c>
      <c r="AX77" s="599">
        <f t="shared" si="40"/>
        <v>0.77</v>
      </c>
      <c r="AY77" s="599">
        <f t="shared" si="40"/>
        <v>0.77</v>
      </c>
      <c r="AZ77" s="599">
        <f t="shared" si="40"/>
        <v>0.77</v>
      </c>
      <c r="BA77" s="599">
        <f t="shared" si="40"/>
        <v>0.77</v>
      </c>
      <c r="BB77" s="599">
        <f t="shared" si="40"/>
        <v>0.77</v>
      </c>
      <c r="BC77" s="599">
        <f t="shared" si="40"/>
        <v>0.77</v>
      </c>
      <c r="BD77" s="599">
        <f t="shared" si="40"/>
        <v>0.77</v>
      </c>
      <c r="BE77" s="599">
        <f t="shared" si="40"/>
        <v>0.77</v>
      </c>
      <c r="BF77" s="599">
        <f t="shared" si="40"/>
        <v>0.77</v>
      </c>
      <c r="BG77" s="599">
        <f t="shared" si="40"/>
        <v>0.77</v>
      </c>
      <c r="BH77" s="599">
        <f t="shared" si="40"/>
        <v>0.77</v>
      </c>
      <c r="BI77" s="599">
        <f t="shared" si="40"/>
        <v>0.77</v>
      </c>
      <c r="BJ77" s="599">
        <f t="shared" si="40"/>
        <v>0.77</v>
      </c>
      <c r="BK77" s="599">
        <f t="shared" si="40"/>
        <v>0.77</v>
      </c>
      <c r="BL77" s="599">
        <f t="shared" si="40"/>
        <v>49.295173239436622</v>
      </c>
      <c r="BM77" s="599">
        <f t="shared" si="40"/>
        <v>56.22734084507043</v>
      </c>
      <c r="BN77" s="599">
        <f t="shared" si="40"/>
        <v>70.091676056338031</v>
      </c>
      <c r="BO77" s="599">
        <f t="shared" si="40"/>
        <v>278.05670422535212</v>
      </c>
      <c r="BP77" s="599">
        <f t="shared" si="40"/>
        <v>243.3958661971831</v>
      </c>
      <c r="BQ77" s="599">
        <f t="shared" si="40"/>
        <v>0.77</v>
      </c>
      <c r="BR77" s="599">
        <f t="shared" si="40"/>
        <v>0.77</v>
      </c>
      <c r="BS77" s="599">
        <f t="shared" si="40"/>
        <v>0.77</v>
      </c>
      <c r="BT77" s="599">
        <f t="shared" si="40"/>
        <v>0.77</v>
      </c>
      <c r="BU77" s="599">
        <f t="shared" si="40"/>
        <v>0.77</v>
      </c>
      <c r="BV77" s="599">
        <f t="shared" si="40"/>
        <v>0.77</v>
      </c>
      <c r="BW77" s="599">
        <f t="shared" si="40"/>
        <v>0.77</v>
      </c>
      <c r="BX77" s="599">
        <f t="shared" si="40"/>
        <v>0.77</v>
      </c>
      <c r="BY77" s="599">
        <f t="shared" si="40"/>
        <v>0.77</v>
      </c>
      <c r="BZ77" s="599">
        <f t="shared" si="40"/>
        <v>0.77</v>
      </c>
      <c r="CA77" s="599">
        <f t="shared" si="40"/>
        <v>0.77</v>
      </c>
      <c r="CB77" s="599">
        <f t="shared" si="40"/>
        <v>0.77</v>
      </c>
      <c r="CC77" s="599">
        <f t="shared" si="40"/>
        <v>0.77</v>
      </c>
      <c r="CD77" s="599">
        <f t="shared" si="40"/>
        <v>0.77</v>
      </c>
      <c r="CE77" s="599">
        <f t="shared" si="40"/>
        <v>0.77</v>
      </c>
      <c r="CF77" s="599">
        <f t="shared" si="40"/>
        <v>50.70170000000001</v>
      </c>
      <c r="CG77" s="599">
        <f t="shared" si="40"/>
        <v>57.834800000000001</v>
      </c>
      <c r="CH77" s="599">
        <f t="shared" si="40"/>
        <v>72.100999999999999</v>
      </c>
      <c r="CI77" s="599">
        <f t="shared" si="40"/>
        <v>286.09399999999999</v>
      </c>
      <c r="CJ77" s="599">
        <f t="shared" si="40"/>
        <v>250.42850000000001</v>
      </c>
      <c r="CK77" s="599">
        <f t="shared" ref="CK77:DW77" si="41">SUM(CK66:CK76)</f>
        <v>0.77</v>
      </c>
      <c r="CL77" s="599">
        <f t="shared" si="41"/>
        <v>0.77</v>
      </c>
      <c r="CM77" s="599">
        <f t="shared" si="41"/>
        <v>0.77</v>
      </c>
      <c r="CN77" s="599">
        <f t="shared" si="41"/>
        <v>0.77</v>
      </c>
      <c r="CO77" s="599">
        <f t="shared" si="41"/>
        <v>0.77</v>
      </c>
      <c r="CP77" s="599">
        <f t="shared" si="41"/>
        <v>0.77</v>
      </c>
      <c r="CQ77" s="599">
        <f t="shared" si="41"/>
        <v>0.77</v>
      </c>
      <c r="CR77" s="599">
        <f t="shared" si="41"/>
        <v>0.77</v>
      </c>
      <c r="CS77" s="599">
        <f t="shared" si="41"/>
        <v>0.77</v>
      </c>
      <c r="CT77" s="599">
        <f t="shared" si="41"/>
        <v>0.77</v>
      </c>
      <c r="CU77" s="599">
        <f t="shared" si="41"/>
        <v>0.77</v>
      </c>
      <c r="CV77" s="599">
        <f t="shared" si="41"/>
        <v>0.77</v>
      </c>
      <c r="CW77" s="599">
        <f t="shared" si="41"/>
        <v>0.77</v>
      </c>
      <c r="CX77" s="599">
        <f t="shared" si="41"/>
        <v>0.77</v>
      </c>
      <c r="CY77" s="600">
        <f t="shared" si="41"/>
        <v>0.77</v>
      </c>
      <c r="CZ77" s="601">
        <f t="shared" si="41"/>
        <v>0</v>
      </c>
      <c r="DA77" s="602">
        <f t="shared" si="41"/>
        <v>0</v>
      </c>
      <c r="DB77" s="602">
        <f t="shared" si="41"/>
        <v>0</v>
      </c>
      <c r="DC77" s="602">
        <f t="shared" si="41"/>
        <v>0</v>
      </c>
      <c r="DD77" s="602">
        <f t="shared" si="41"/>
        <v>0</v>
      </c>
      <c r="DE77" s="602">
        <f t="shared" si="41"/>
        <v>0</v>
      </c>
      <c r="DF77" s="602">
        <f t="shared" si="41"/>
        <v>0</v>
      </c>
      <c r="DG77" s="602">
        <f t="shared" si="41"/>
        <v>0</v>
      </c>
      <c r="DH77" s="602">
        <f t="shared" si="41"/>
        <v>0</v>
      </c>
      <c r="DI77" s="602">
        <f t="shared" si="41"/>
        <v>0</v>
      </c>
      <c r="DJ77" s="602">
        <f t="shared" si="41"/>
        <v>0</v>
      </c>
      <c r="DK77" s="602">
        <f t="shared" si="41"/>
        <v>0</v>
      </c>
      <c r="DL77" s="602">
        <f t="shared" si="41"/>
        <v>0</v>
      </c>
      <c r="DM77" s="602">
        <f t="shared" si="41"/>
        <v>0</v>
      </c>
      <c r="DN77" s="602">
        <f t="shared" si="41"/>
        <v>0</v>
      </c>
      <c r="DO77" s="602">
        <f t="shared" si="41"/>
        <v>0</v>
      </c>
      <c r="DP77" s="602">
        <f t="shared" si="41"/>
        <v>0</v>
      </c>
      <c r="DQ77" s="602">
        <f t="shared" si="41"/>
        <v>0</v>
      </c>
      <c r="DR77" s="602">
        <f t="shared" si="41"/>
        <v>0</v>
      </c>
      <c r="DS77" s="602">
        <f t="shared" si="41"/>
        <v>0</v>
      </c>
      <c r="DT77" s="602">
        <f t="shared" si="41"/>
        <v>0</v>
      </c>
      <c r="DU77" s="602">
        <f t="shared" si="41"/>
        <v>0</v>
      </c>
      <c r="DV77" s="602">
        <f t="shared" si="41"/>
        <v>0</v>
      </c>
      <c r="DW77" s="603">
        <f t="shared" si="41"/>
        <v>0</v>
      </c>
    </row>
    <row r="78" spans="2:127" x14ac:dyDescent="0.2">
      <c r="B78" s="609" t="s">
        <v>518</v>
      </c>
      <c r="C78" s="610" t="s">
        <v>826</v>
      </c>
      <c r="D78" s="533"/>
      <c r="E78" s="533"/>
      <c r="F78" s="533"/>
      <c r="G78" s="533"/>
      <c r="H78" s="533"/>
      <c r="I78" s="533"/>
      <c r="J78" s="533"/>
      <c r="K78" s="533"/>
      <c r="L78" s="533"/>
      <c r="M78" s="533"/>
      <c r="N78" s="533"/>
      <c r="O78" s="533"/>
      <c r="P78" s="533"/>
      <c r="Q78" s="533"/>
      <c r="R78" s="535"/>
      <c r="S78" s="607"/>
      <c r="T78" s="535"/>
      <c r="U78" s="611"/>
      <c r="V78" s="531"/>
      <c r="W78" s="531"/>
      <c r="X78" s="531"/>
      <c r="Y78" s="531"/>
      <c r="Z78" s="531"/>
      <c r="AA78" s="531"/>
      <c r="AB78" s="531"/>
      <c r="AC78" s="531"/>
      <c r="AD78" s="531"/>
      <c r="AE78" s="531"/>
      <c r="AF78" s="531"/>
      <c r="AG78" s="531"/>
      <c r="AH78" s="531"/>
      <c r="AI78" s="531"/>
      <c r="AJ78" s="531"/>
      <c r="AK78" s="531"/>
      <c r="AL78" s="531"/>
      <c r="AM78" s="531"/>
      <c r="AN78" s="531"/>
      <c r="AO78" s="531"/>
      <c r="AP78" s="531"/>
      <c r="AQ78" s="531"/>
      <c r="AR78" s="531"/>
      <c r="AS78" s="531"/>
      <c r="AT78" s="531"/>
      <c r="AU78" s="531"/>
      <c r="AV78" s="531"/>
      <c r="AW78" s="531"/>
      <c r="AX78" s="531"/>
      <c r="AY78" s="531"/>
      <c r="AZ78" s="531"/>
      <c r="BA78" s="531"/>
      <c r="BB78" s="531"/>
      <c r="BC78" s="531"/>
      <c r="BD78" s="531"/>
      <c r="BE78" s="531"/>
      <c r="BF78" s="531"/>
      <c r="BG78" s="531"/>
      <c r="BH78" s="531"/>
      <c r="BI78" s="531"/>
      <c r="BJ78" s="531"/>
      <c r="BK78" s="531"/>
      <c r="BL78" s="531"/>
      <c r="BM78" s="531"/>
      <c r="BN78" s="531"/>
      <c r="BO78" s="531"/>
      <c r="BP78" s="531"/>
      <c r="BQ78" s="531"/>
      <c r="BR78" s="531"/>
      <c r="BS78" s="531"/>
      <c r="BT78" s="531"/>
      <c r="BU78" s="531"/>
      <c r="BV78" s="531"/>
      <c r="BW78" s="531"/>
      <c r="BX78" s="531"/>
      <c r="BY78" s="531"/>
      <c r="BZ78" s="531"/>
      <c r="CA78" s="531"/>
      <c r="CB78" s="531"/>
      <c r="CC78" s="531"/>
      <c r="CD78" s="531"/>
      <c r="CE78" s="531"/>
      <c r="CF78" s="531"/>
      <c r="CG78" s="531"/>
      <c r="CH78" s="531"/>
      <c r="CI78" s="531"/>
      <c r="CJ78" s="531"/>
      <c r="CK78" s="531"/>
      <c r="CL78" s="531"/>
      <c r="CM78" s="531"/>
      <c r="CN78" s="531"/>
      <c r="CO78" s="531"/>
      <c r="CP78" s="531"/>
      <c r="CQ78" s="531"/>
      <c r="CR78" s="531"/>
      <c r="CS78" s="531"/>
      <c r="CT78" s="531"/>
      <c r="CU78" s="531"/>
      <c r="CV78" s="531"/>
      <c r="CW78" s="531"/>
      <c r="CX78" s="531"/>
      <c r="CY78" s="546"/>
      <c r="CZ78" s="547"/>
      <c r="DA78" s="547"/>
      <c r="DB78" s="547"/>
      <c r="DC78" s="547"/>
      <c r="DD78" s="547"/>
      <c r="DE78" s="547"/>
      <c r="DF78" s="547"/>
      <c r="DG78" s="547"/>
      <c r="DH78" s="547"/>
      <c r="DI78" s="547"/>
      <c r="DJ78" s="547"/>
      <c r="DK78" s="547"/>
      <c r="DL78" s="547"/>
      <c r="DM78" s="547"/>
      <c r="DN78" s="547"/>
      <c r="DO78" s="547"/>
      <c r="DP78" s="547"/>
      <c r="DQ78" s="547"/>
      <c r="DR78" s="547"/>
      <c r="DS78" s="547"/>
      <c r="DT78" s="547"/>
      <c r="DU78" s="547"/>
      <c r="DV78" s="547"/>
      <c r="DW78" s="608"/>
    </row>
    <row r="79" spans="2:127" x14ac:dyDescent="0.2">
      <c r="B79" s="539" t="s">
        <v>519</v>
      </c>
      <c r="C79" s="540" t="s">
        <v>520</v>
      </c>
      <c r="D79" s="533"/>
      <c r="E79" s="533"/>
      <c r="F79" s="533"/>
      <c r="G79" s="533"/>
      <c r="H79" s="533"/>
      <c r="I79" s="533"/>
      <c r="J79" s="533"/>
      <c r="K79" s="533"/>
      <c r="L79" s="533"/>
      <c r="M79" s="533"/>
      <c r="N79" s="533"/>
      <c r="O79" s="533"/>
      <c r="P79" s="533"/>
      <c r="Q79" s="533"/>
      <c r="R79" s="535"/>
      <c r="S79" s="607"/>
      <c r="T79" s="535"/>
      <c r="U79" s="607"/>
      <c r="V79" s="533"/>
      <c r="W79" s="533"/>
      <c r="X79" s="531">
        <f t="shared" ref="X79:BC79" si="42">SUMIF($C:$C,"59.1x",X:X)</f>
        <v>0</v>
      </c>
      <c r="Y79" s="531">
        <f t="shared" si="42"/>
        <v>0</v>
      </c>
      <c r="Z79" s="531">
        <f t="shared" si="42"/>
        <v>0</v>
      </c>
      <c r="AA79" s="531">
        <f t="shared" si="42"/>
        <v>0</v>
      </c>
      <c r="AB79" s="531">
        <f t="shared" si="42"/>
        <v>0</v>
      </c>
      <c r="AC79" s="531">
        <f t="shared" si="42"/>
        <v>0</v>
      </c>
      <c r="AD79" s="531">
        <f t="shared" si="42"/>
        <v>0</v>
      </c>
      <c r="AE79" s="531">
        <f t="shared" si="42"/>
        <v>0</v>
      </c>
      <c r="AF79" s="531">
        <f t="shared" si="42"/>
        <v>0</v>
      </c>
      <c r="AG79" s="531">
        <f t="shared" si="42"/>
        <v>0</v>
      </c>
      <c r="AH79" s="531">
        <f t="shared" si="42"/>
        <v>0</v>
      </c>
      <c r="AI79" s="531">
        <f t="shared" si="42"/>
        <v>0</v>
      </c>
      <c r="AJ79" s="531">
        <f t="shared" si="42"/>
        <v>0</v>
      </c>
      <c r="AK79" s="531">
        <f t="shared" si="42"/>
        <v>0</v>
      </c>
      <c r="AL79" s="531">
        <f t="shared" si="42"/>
        <v>0</v>
      </c>
      <c r="AM79" s="531">
        <f t="shared" si="42"/>
        <v>0</v>
      </c>
      <c r="AN79" s="531">
        <f t="shared" si="42"/>
        <v>0</v>
      </c>
      <c r="AO79" s="531">
        <f t="shared" si="42"/>
        <v>0</v>
      </c>
      <c r="AP79" s="531">
        <f t="shared" si="42"/>
        <v>0</v>
      </c>
      <c r="AQ79" s="531">
        <f t="shared" si="42"/>
        <v>0</v>
      </c>
      <c r="AR79" s="531">
        <f t="shared" si="42"/>
        <v>0</v>
      </c>
      <c r="AS79" s="531">
        <f t="shared" si="42"/>
        <v>0</v>
      </c>
      <c r="AT79" s="531">
        <f t="shared" si="42"/>
        <v>0</v>
      </c>
      <c r="AU79" s="531">
        <f t="shared" si="42"/>
        <v>0</v>
      </c>
      <c r="AV79" s="531">
        <f t="shared" si="42"/>
        <v>0</v>
      </c>
      <c r="AW79" s="531">
        <f t="shared" si="42"/>
        <v>0</v>
      </c>
      <c r="AX79" s="531">
        <f t="shared" si="42"/>
        <v>0</v>
      </c>
      <c r="AY79" s="531">
        <f t="shared" si="42"/>
        <v>0</v>
      </c>
      <c r="AZ79" s="531">
        <f t="shared" si="42"/>
        <v>0</v>
      </c>
      <c r="BA79" s="531">
        <f t="shared" si="42"/>
        <v>0</v>
      </c>
      <c r="BB79" s="531">
        <f t="shared" si="42"/>
        <v>0</v>
      </c>
      <c r="BC79" s="531">
        <f t="shared" si="42"/>
        <v>0</v>
      </c>
      <c r="BD79" s="531">
        <f t="shared" ref="BD79:CI79" si="43">SUMIF($C:$C,"59.1x",BD:BD)</f>
        <v>0</v>
      </c>
      <c r="BE79" s="531">
        <f t="shared" si="43"/>
        <v>0</v>
      </c>
      <c r="BF79" s="531">
        <f t="shared" si="43"/>
        <v>0</v>
      </c>
      <c r="BG79" s="531">
        <f t="shared" si="43"/>
        <v>0</v>
      </c>
      <c r="BH79" s="531">
        <f t="shared" si="43"/>
        <v>0</v>
      </c>
      <c r="BI79" s="531">
        <f t="shared" si="43"/>
        <v>0</v>
      </c>
      <c r="BJ79" s="531">
        <f t="shared" si="43"/>
        <v>0</v>
      </c>
      <c r="BK79" s="531">
        <f t="shared" si="43"/>
        <v>0</v>
      </c>
      <c r="BL79" s="531">
        <f t="shared" si="43"/>
        <v>0</v>
      </c>
      <c r="BM79" s="531">
        <f t="shared" si="43"/>
        <v>0</v>
      </c>
      <c r="BN79" s="531">
        <f t="shared" si="43"/>
        <v>0</v>
      </c>
      <c r="BO79" s="531">
        <f t="shared" si="43"/>
        <v>0</v>
      </c>
      <c r="BP79" s="531">
        <f t="shared" si="43"/>
        <v>0</v>
      </c>
      <c r="BQ79" s="531">
        <f t="shared" si="43"/>
        <v>0</v>
      </c>
      <c r="BR79" s="531">
        <f t="shared" si="43"/>
        <v>0</v>
      </c>
      <c r="BS79" s="531">
        <f t="shared" si="43"/>
        <v>0</v>
      </c>
      <c r="BT79" s="531">
        <f t="shared" si="43"/>
        <v>0</v>
      </c>
      <c r="BU79" s="531">
        <f t="shared" si="43"/>
        <v>0</v>
      </c>
      <c r="BV79" s="531">
        <f t="shared" si="43"/>
        <v>0</v>
      </c>
      <c r="BW79" s="531">
        <f t="shared" si="43"/>
        <v>0</v>
      </c>
      <c r="BX79" s="531">
        <f t="shared" si="43"/>
        <v>0</v>
      </c>
      <c r="BY79" s="531">
        <f t="shared" si="43"/>
        <v>0</v>
      </c>
      <c r="BZ79" s="531">
        <f t="shared" si="43"/>
        <v>0</v>
      </c>
      <c r="CA79" s="531">
        <f t="shared" si="43"/>
        <v>0</v>
      </c>
      <c r="CB79" s="531">
        <f t="shared" si="43"/>
        <v>0</v>
      </c>
      <c r="CC79" s="531">
        <f t="shared" si="43"/>
        <v>0</v>
      </c>
      <c r="CD79" s="531">
        <f t="shared" si="43"/>
        <v>0</v>
      </c>
      <c r="CE79" s="531">
        <f t="shared" si="43"/>
        <v>0</v>
      </c>
      <c r="CF79" s="531">
        <f t="shared" si="43"/>
        <v>0</v>
      </c>
      <c r="CG79" s="531">
        <f t="shared" si="43"/>
        <v>0</v>
      </c>
      <c r="CH79" s="531">
        <f t="shared" si="43"/>
        <v>0</v>
      </c>
      <c r="CI79" s="531">
        <f t="shared" si="43"/>
        <v>0</v>
      </c>
      <c r="CJ79" s="531">
        <f t="shared" ref="CJ79:DO79" si="44">SUMIF($C:$C,"59.1x",CJ:CJ)</f>
        <v>0</v>
      </c>
      <c r="CK79" s="531">
        <f t="shared" si="44"/>
        <v>0</v>
      </c>
      <c r="CL79" s="531">
        <f t="shared" si="44"/>
        <v>0</v>
      </c>
      <c r="CM79" s="531">
        <f t="shared" si="44"/>
        <v>0</v>
      </c>
      <c r="CN79" s="531">
        <f t="shared" si="44"/>
        <v>0</v>
      </c>
      <c r="CO79" s="531">
        <f t="shared" si="44"/>
        <v>0</v>
      </c>
      <c r="CP79" s="531">
        <f t="shared" si="44"/>
        <v>0</v>
      </c>
      <c r="CQ79" s="531">
        <f t="shared" si="44"/>
        <v>0</v>
      </c>
      <c r="CR79" s="531">
        <f t="shared" si="44"/>
        <v>0</v>
      </c>
      <c r="CS79" s="531">
        <f t="shared" si="44"/>
        <v>0</v>
      </c>
      <c r="CT79" s="531">
        <f t="shared" si="44"/>
        <v>0</v>
      </c>
      <c r="CU79" s="531">
        <f t="shared" si="44"/>
        <v>0</v>
      </c>
      <c r="CV79" s="531">
        <f t="shared" si="44"/>
        <v>0</v>
      </c>
      <c r="CW79" s="531">
        <f t="shared" si="44"/>
        <v>0</v>
      </c>
      <c r="CX79" s="531">
        <f t="shared" si="44"/>
        <v>0</v>
      </c>
      <c r="CY79" s="546">
        <f t="shared" si="44"/>
        <v>0</v>
      </c>
      <c r="CZ79" s="547">
        <f t="shared" si="44"/>
        <v>0</v>
      </c>
      <c r="DA79" s="547">
        <f t="shared" si="44"/>
        <v>0</v>
      </c>
      <c r="DB79" s="547">
        <f t="shared" si="44"/>
        <v>0</v>
      </c>
      <c r="DC79" s="547">
        <f t="shared" si="44"/>
        <v>0</v>
      </c>
      <c r="DD79" s="547">
        <f t="shared" si="44"/>
        <v>0</v>
      </c>
      <c r="DE79" s="547">
        <f t="shared" si="44"/>
        <v>0</v>
      </c>
      <c r="DF79" s="547">
        <f t="shared" si="44"/>
        <v>0</v>
      </c>
      <c r="DG79" s="547">
        <f t="shared" si="44"/>
        <v>0</v>
      </c>
      <c r="DH79" s="547">
        <f t="shared" si="44"/>
        <v>0</v>
      </c>
      <c r="DI79" s="547">
        <f t="shared" si="44"/>
        <v>0</v>
      </c>
      <c r="DJ79" s="547">
        <f t="shared" si="44"/>
        <v>0</v>
      </c>
      <c r="DK79" s="547">
        <f t="shared" si="44"/>
        <v>0</v>
      </c>
      <c r="DL79" s="547">
        <f t="shared" si="44"/>
        <v>0</v>
      </c>
      <c r="DM79" s="547">
        <f t="shared" si="44"/>
        <v>0</v>
      </c>
      <c r="DN79" s="547">
        <f t="shared" si="44"/>
        <v>0</v>
      </c>
      <c r="DO79" s="547">
        <f t="shared" si="44"/>
        <v>0</v>
      </c>
      <c r="DP79" s="547">
        <f t="shared" ref="DP79:DW79" si="45">SUMIF($C:$C,"59.1x",DP:DP)</f>
        <v>0</v>
      </c>
      <c r="DQ79" s="547">
        <f t="shared" si="45"/>
        <v>0</v>
      </c>
      <c r="DR79" s="547">
        <f t="shared" si="45"/>
        <v>0</v>
      </c>
      <c r="DS79" s="547">
        <f t="shared" si="45"/>
        <v>0</v>
      </c>
      <c r="DT79" s="547">
        <f t="shared" si="45"/>
        <v>0</v>
      </c>
      <c r="DU79" s="547">
        <f t="shared" si="45"/>
        <v>0</v>
      </c>
      <c r="DV79" s="547">
        <f t="shared" si="45"/>
        <v>0</v>
      </c>
      <c r="DW79" s="608">
        <f t="shared" si="45"/>
        <v>0</v>
      </c>
    </row>
    <row r="80" spans="2:127" ht="38.25" x14ac:dyDescent="0.2">
      <c r="B80" s="549" t="s">
        <v>491</v>
      </c>
      <c r="C80" s="604" t="s">
        <v>838</v>
      </c>
      <c r="D80" s="605" t="s">
        <v>839</v>
      </c>
      <c r="E80" s="551" t="s">
        <v>567</v>
      </c>
      <c r="F80" s="550" t="s">
        <v>791</v>
      </c>
      <c r="G80" s="606" t="s">
        <v>840</v>
      </c>
      <c r="H80" s="550" t="s">
        <v>493</v>
      </c>
      <c r="I80" s="552">
        <v>1.677705169</v>
      </c>
      <c r="J80" s="552">
        <v>10429.647492152366</v>
      </c>
      <c r="K80" s="552">
        <v>13353.563226136066</v>
      </c>
      <c r="L80" s="552">
        <v>398.28908865452502</v>
      </c>
      <c r="M80" s="552">
        <v>-1354.6212184227238</v>
      </c>
      <c r="N80" s="552">
        <v>1.7168619944252117</v>
      </c>
      <c r="O80" s="552">
        <v>4840.1552840393879</v>
      </c>
      <c r="P80" s="552">
        <v>17239.103242401681</v>
      </c>
      <c r="Q80" s="552">
        <v>118.86529344060746</v>
      </c>
      <c r="R80" s="553">
        <v>165.28941419518722</v>
      </c>
      <c r="S80" s="612">
        <v>3</v>
      </c>
      <c r="T80" s="613">
        <v>3</v>
      </c>
      <c r="U80" s="556" t="s">
        <v>494</v>
      </c>
      <c r="V80" s="557" t="s">
        <v>124</v>
      </c>
      <c r="W80" s="558" t="s">
        <v>75</v>
      </c>
      <c r="X80" s="550">
        <v>1.88888900000039E-3</v>
      </c>
      <c r="Y80" s="550">
        <v>4.7796380000004702E-3</v>
      </c>
      <c r="Z80" s="550">
        <v>1.3446950000001E-2</v>
      </c>
      <c r="AA80" s="550">
        <v>2.7883216000001099E-2</v>
      </c>
      <c r="AB80" s="550">
        <v>4.80856580000006E-2</v>
      </c>
      <c r="AC80" s="550">
        <v>7.4056354000001406E-2</v>
      </c>
      <c r="AD80" s="550">
        <v>0.105889668000002</v>
      </c>
      <c r="AE80" s="550">
        <v>0.14370550300000201</v>
      </c>
      <c r="AF80" s="550">
        <v>0.18750910000000001</v>
      </c>
      <c r="AG80" s="550">
        <v>0.23730970900000001</v>
      </c>
      <c r="AH80" s="550">
        <v>0.29312060500000098</v>
      </c>
      <c r="AI80" s="550">
        <v>0.354891707000001</v>
      </c>
      <c r="AJ80" s="550">
        <v>0.42267732299999999</v>
      </c>
      <c r="AK80" s="550">
        <v>0.49647056700000203</v>
      </c>
      <c r="AL80" s="550">
        <v>0.57626650400000201</v>
      </c>
      <c r="AM80" s="550">
        <v>0.66206214200000002</v>
      </c>
      <c r="AN80" s="550">
        <v>0.75360579800000105</v>
      </c>
      <c r="AO80" s="550">
        <v>0.85070717200000101</v>
      </c>
      <c r="AP80" s="550">
        <v>0.95335893100000102</v>
      </c>
      <c r="AQ80" s="550">
        <v>1.0615565300000001</v>
      </c>
      <c r="AR80" s="550">
        <v>1.1752982139999999</v>
      </c>
      <c r="AS80" s="550">
        <v>1.2939097070000001</v>
      </c>
      <c r="AT80" s="550">
        <v>1.4172260169999999</v>
      </c>
      <c r="AU80" s="550">
        <v>1.5451800870000001</v>
      </c>
      <c r="AV80" s="550">
        <v>1.677705169</v>
      </c>
      <c r="AW80" s="550">
        <v>1.814734815</v>
      </c>
      <c r="AX80" s="550">
        <v>1.814734815</v>
      </c>
      <c r="AY80" s="550">
        <v>1.814734815</v>
      </c>
      <c r="AZ80" s="550">
        <v>1.814734815</v>
      </c>
      <c r="BA80" s="550">
        <v>1.814734815</v>
      </c>
      <c r="BB80" s="550">
        <v>1.814734815</v>
      </c>
      <c r="BC80" s="550">
        <v>1.814734815</v>
      </c>
      <c r="BD80" s="550">
        <v>1.814734815</v>
      </c>
      <c r="BE80" s="550">
        <v>1.814734815</v>
      </c>
      <c r="BF80" s="550">
        <v>1.814734815</v>
      </c>
      <c r="BG80" s="550">
        <v>1.814734815</v>
      </c>
      <c r="BH80" s="550">
        <v>1.814734815</v>
      </c>
      <c r="BI80" s="550">
        <v>1.814734815</v>
      </c>
      <c r="BJ80" s="550">
        <v>1.814734815</v>
      </c>
      <c r="BK80" s="550">
        <v>1.814734815</v>
      </c>
      <c r="BL80" s="550">
        <v>1.814734815</v>
      </c>
      <c r="BM80" s="550">
        <v>1.814734815</v>
      </c>
      <c r="BN80" s="550">
        <v>1.814734815</v>
      </c>
      <c r="BO80" s="550">
        <v>1.814734815</v>
      </c>
      <c r="BP80" s="550">
        <v>1.814734815</v>
      </c>
      <c r="BQ80" s="550">
        <v>1.814734815</v>
      </c>
      <c r="BR80" s="550">
        <v>1.814734815</v>
      </c>
      <c r="BS80" s="550">
        <v>1.814734815</v>
      </c>
      <c r="BT80" s="550">
        <v>1.814734815</v>
      </c>
      <c r="BU80" s="550">
        <v>1.814734815</v>
      </c>
      <c r="BV80" s="550">
        <v>1.814734815</v>
      </c>
      <c r="BW80" s="550">
        <v>1.814734815</v>
      </c>
      <c r="BX80" s="550">
        <v>1.814734815</v>
      </c>
      <c r="BY80" s="550">
        <v>1.814734815</v>
      </c>
      <c r="BZ80" s="550">
        <v>1.814734815</v>
      </c>
      <c r="CA80" s="550">
        <v>1.814734815</v>
      </c>
      <c r="CB80" s="550">
        <v>1.814734815</v>
      </c>
      <c r="CC80" s="550">
        <v>1.814734815</v>
      </c>
      <c r="CD80" s="550">
        <v>1.814734815</v>
      </c>
      <c r="CE80" s="550">
        <v>1.814734815</v>
      </c>
      <c r="CF80" s="550">
        <v>1.814734815</v>
      </c>
      <c r="CG80" s="550">
        <v>1.814734815</v>
      </c>
      <c r="CH80" s="550">
        <v>1.814734815</v>
      </c>
      <c r="CI80" s="550">
        <v>1.814734815</v>
      </c>
      <c r="CJ80" s="550">
        <v>1.814734815</v>
      </c>
      <c r="CK80" s="550">
        <v>1.814734815</v>
      </c>
      <c r="CL80" s="550">
        <v>1.814734815</v>
      </c>
      <c r="CM80" s="550">
        <v>1.814734815</v>
      </c>
      <c r="CN80" s="550">
        <v>1.814734815</v>
      </c>
      <c r="CO80" s="550">
        <v>1.814734815</v>
      </c>
      <c r="CP80" s="550">
        <v>1.814734815</v>
      </c>
      <c r="CQ80" s="550">
        <v>1.814734815</v>
      </c>
      <c r="CR80" s="550">
        <v>1.814734815</v>
      </c>
      <c r="CS80" s="550">
        <v>1.814734815</v>
      </c>
      <c r="CT80" s="550">
        <v>1.814734815</v>
      </c>
      <c r="CU80" s="550">
        <v>1.814734815</v>
      </c>
      <c r="CV80" s="550">
        <v>1.814734815</v>
      </c>
      <c r="CW80" s="550">
        <v>1.814734815</v>
      </c>
      <c r="CX80" s="550">
        <v>1.814734815</v>
      </c>
      <c r="CY80" s="614">
        <v>1.814734815</v>
      </c>
      <c r="CZ80" s="561">
        <v>0</v>
      </c>
      <c r="DA80" s="562">
        <v>0</v>
      </c>
      <c r="DB80" s="562">
        <v>0</v>
      </c>
      <c r="DC80" s="562">
        <v>0</v>
      </c>
      <c r="DD80" s="562">
        <v>0</v>
      </c>
      <c r="DE80" s="562">
        <v>0</v>
      </c>
      <c r="DF80" s="562">
        <v>0</v>
      </c>
      <c r="DG80" s="562">
        <v>0</v>
      </c>
      <c r="DH80" s="562">
        <v>0</v>
      </c>
      <c r="DI80" s="562">
        <v>0</v>
      </c>
      <c r="DJ80" s="562">
        <v>0</v>
      </c>
      <c r="DK80" s="562">
        <v>0</v>
      </c>
      <c r="DL80" s="562">
        <v>0</v>
      </c>
      <c r="DM80" s="562">
        <v>0</v>
      </c>
      <c r="DN80" s="562">
        <v>0</v>
      </c>
      <c r="DO80" s="562">
        <v>0</v>
      </c>
      <c r="DP80" s="562">
        <v>0</v>
      </c>
      <c r="DQ80" s="562">
        <v>0</v>
      </c>
      <c r="DR80" s="562">
        <v>0</v>
      </c>
      <c r="DS80" s="562">
        <v>0</v>
      </c>
      <c r="DT80" s="562">
        <v>0</v>
      </c>
      <c r="DU80" s="562">
        <v>0</v>
      </c>
      <c r="DV80" s="562">
        <v>0</v>
      </c>
      <c r="DW80" s="563">
        <v>0</v>
      </c>
    </row>
    <row r="81" spans="2:128" x14ac:dyDescent="0.2">
      <c r="B81" s="564"/>
      <c r="C81" s="565"/>
      <c r="D81" s="566"/>
      <c r="E81" s="567"/>
      <c r="F81" s="567"/>
      <c r="G81" s="566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8"/>
      <c r="S81" s="567"/>
      <c r="T81" s="567"/>
      <c r="U81" s="569" t="s">
        <v>495</v>
      </c>
      <c r="V81" s="557" t="s">
        <v>124</v>
      </c>
      <c r="W81" s="558" t="s">
        <v>496</v>
      </c>
      <c r="X81" s="550">
        <v>3.6526043848532401</v>
      </c>
      <c r="Y81" s="550">
        <v>3.6872402128677297</v>
      </c>
      <c r="Z81" s="550">
        <v>3.7336893839552601</v>
      </c>
      <c r="AA81" s="550">
        <v>3.7902674418869502</v>
      </c>
      <c r="AB81" s="550">
        <v>3.8586743420306204</v>
      </c>
      <c r="AC81" s="550">
        <v>3.9420389436129297</v>
      </c>
      <c r="AD81" s="550">
        <v>4.0451792623821099</v>
      </c>
      <c r="AE81" s="550">
        <v>4.1757671287614304</v>
      </c>
      <c r="AF81" s="550">
        <v>4.3512232044969492</v>
      </c>
      <c r="AG81" s="550">
        <v>4.6376078421669495</v>
      </c>
      <c r="AH81" s="550">
        <v>4.9096154860524903</v>
      </c>
      <c r="AI81" s="550">
        <v>4.9869544658451392</v>
      </c>
      <c r="AJ81" s="550">
        <v>5.0707529339659008</v>
      </c>
      <c r="AK81" s="550">
        <v>5.1618283163321701</v>
      </c>
      <c r="AL81" s="550">
        <v>5.2613042881012095</v>
      </c>
      <c r="AM81" s="550">
        <v>5.3692237703113399</v>
      </c>
      <c r="AN81" s="550">
        <v>5.4871091506319303</v>
      </c>
      <c r="AO81" s="550">
        <v>5.6181603194104701</v>
      </c>
      <c r="AP81" s="550">
        <v>5.7657189233444299</v>
      </c>
      <c r="AQ81" s="550">
        <v>5.9341283108044998</v>
      </c>
      <c r="AR81" s="550">
        <v>6.1254049310204097</v>
      </c>
      <c r="AS81" s="550">
        <v>6.3500674117079194</v>
      </c>
      <c r="AT81" s="550">
        <v>6.6247562565743703</v>
      </c>
      <c r="AU81" s="550">
        <v>6.9796747643491202</v>
      </c>
      <c r="AV81" s="550">
        <v>7.4924209742610399</v>
      </c>
      <c r="AW81" s="550">
        <v>7.4924209742610399</v>
      </c>
      <c r="AX81" s="550">
        <v>7.4924209742610399</v>
      </c>
      <c r="AY81" s="550">
        <v>7.4924209742610399</v>
      </c>
      <c r="AZ81" s="550">
        <v>7.4924209742610399</v>
      </c>
      <c r="BA81" s="550">
        <v>7.4924209742610399</v>
      </c>
      <c r="BB81" s="550">
        <v>7.4924209742610399</v>
      </c>
      <c r="BC81" s="550">
        <v>7.4924209742610399</v>
      </c>
      <c r="BD81" s="550">
        <v>7.4924209742610399</v>
      </c>
      <c r="BE81" s="550">
        <v>7.4924209742610399</v>
      </c>
      <c r="BF81" s="550">
        <v>7.4924209742610399</v>
      </c>
      <c r="BG81" s="550">
        <v>7.4924209742610399</v>
      </c>
      <c r="BH81" s="550">
        <v>7.4924209742610399</v>
      </c>
      <c r="BI81" s="550">
        <v>7.4924209742610399</v>
      </c>
      <c r="BJ81" s="550">
        <v>7.4924209742610399</v>
      </c>
      <c r="BK81" s="550">
        <v>7.4924209742610399</v>
      </c>
      <c r="BL81" s="550">
        <v>7.4924209742610399</v>
      </c>
      <c r="BM81" s="550">
        <v>7.4924209742610399</v>
      </c>
      <c r="BN81" s="550">
        <v>7.4924209742610399</v>
      </c>
      <c r="BO81" s="550">
        <v>7.4924209742610399</v>
      </c>
      <c r="BP81" s="550">
        <v>7.4924209742610399</v>
      </c>
      <c r="BQ81" s="550">
        <v>7.4924209742610399</v>
      </c>
      <c r="BR81" s="550">
        <v>7.4924209742610399</v>
      </c>
      <c r="BS81" s="550">
        <v>7.4924209742610399</v>
      </c>
      <c r="BT81" s="550">
        <v>7.4924209742610399</v>
      </c>
      <c r="BU81" s="550">
        <v>7.4924209742610399</v>
      </c>
      <c r="BV81" s="550">
        <v>7.4924209742610399</v>
      </c>
      <c r="BW81" s="550">
        <v>7.4924209742610399</v>
      </c>
      <c r="BX81" s="550">
        <v>7.4924209742610399</v>
      </c>
      <c r="BY81" s="550">
        <v>7.4924209742610399</v>
      </c>
      <c r="BZ81" s="550">
        <v>7.4924209742610399</v>
      </c>
      <c r="CA81" s="550">
        <v>7.4924209742610399</v>
      </c>
      <c r="CB81" s="550">
        <v>7.4924209742610399</v>
      </c>
      <c r="CC81" s="550">
        <v>7.4924209742610399</v>
      </c>
      <c r="CD81" s="550">
        <v>7.4924209742610399</v>
      </c>
      <c r="CE81" s="550">
        <v>7.4924209742610399</v>
      </c>
      <c r="CF81" s="550">
        <v>7.4924209742610399</v>
      </c>
      <c r="CG81" s="550">
        <v>7.4924209742610399</v>
      </c>
      <c r="CH81" s="550">
        <v>7.4924209742610399</v>
      </c>
      <c r="CI81" s="550">
        <v>7.4924209742610399</v>
      </c>
      <c r="CJ81" s="550">
        <v>7.4924209742610399</v>
      </c>
      <c r="CK81" s="550">
        <v>7.4924209742610399</v>
      </c>
      <c r="CL81" s="550">
        <v>7.4924209742610399</v>
      </c>
      <c r="CM81" s="550">
        <v>7.4924209742610399</v>
      </c>
      <c r="CN81" s="550">
        <v>7.4924209742610399</v>
      </c>
      <c r="CO81" s="550">
        <v>7.4924209742610399</v>
      </c>
      <c r="CP81" s="550">
        <v>7.4924209742610399</v>
      </c>
      <c r="CQ81" s="550">
        <v>7.4924209742610399</v>
      </c>
      <c r="CR81" s="550">
        <v>7.4924209742610399</v>
      </c>
      <c r="CS81" s="550">
        <v>7.4924209742610399</v>
      </c>
      <c r="CT81" s="550">
        <v>7.4924209742610399</v>
      </c>
      <c r="CU81" s="550">
        <v>7.4924209742610399</v>
      </c>
      <c r="CV81" s="550">
        <v>7.4924209742610399</v>
      </c>
      <c r="CW81" s="550">
        <v>7.4924209742610399</v>
      </c>
      <c r="CX81" s="550">
        <v>7.4924209742610399</v>
      </c>
      <c r="CY81" s="614">
        <v>7.4924209742610399</v>
      </c>
      <c r="CZ81" s="561">
        <v>0</v>
      </c>
      <c r="DA81" s="562">
        <v>0</v>
      </c>
      <c r="DB81" s="562">
        <v>0</v>
      </c>
      <c r="DC81" s="562">
        <v>0</v>
      </c>
      <c r="DD81" s="562">
        <v>0</v>
      </c>
      <c r="DE81" s="562">
        <v>0</v>
      </c>
      <c r="DF81" s="562">
        <v>0</v>
      </c>
      <c r="DG81" s="562">
        <v>0</v>
      </c>
      <c r="DH81" s="562">
        <v>0</v>
      </c>
      <c r="DI81" s="562">
        <v>0</v>
      </c>
      <c r="DJ81" s="562">
        <v>0</v>
      </c>
      <c r="DK81" s="562">
        <v>0</v>
      </c>
      <c r="DL81" s="562">
        <v>0</v>
      </c>
      <c r="DM81" s="562">
        <v>0</v>
      </c>
      <c r="DN81" s="562">
        <v>0</v>
      </c>
      <c r="DO81" s="562">
        <v>0</v>
      </c>
      <c r="DP81" s="562">
        <v>0</v>
      </c>
      <c r="DQ81" s="562">
        <v>0</v>
      </c>
      <c r="DR81" s="562">
        <v>0</v>
      </c>
      <c r="DS81" s="562">
        <v>0</v>
      </c>
      <c r="DT81" s="562">
        <v>0</v>
      </c>
      <c r="DU81" s="562">
        <v>0</v>
      </c>
      <c r="DV81" s="562">
        <v>0</v>
      </c>
      <c r="DW81" s="563">
        <v>0</v>
      </c>
    </row>
    <row r="82" spans="2:128" x14ac:dyDescent="0.2">
      <c r="B82" s="570"/>
      <c r="C82" s="571"/>
      <c r="D82" s="572"/>
      <c r="E82" s="572"/>
      <c r="F82" s="572"/>
      <c r="G82" s="572"/>
      <c r="H82" s="572"/>
      <c r="I82" s="573"/>
      <c r="J82" s="573"/>
      <c r="K82" s="573"/>
      <c r="L82" s="573"/>
      <c r="M82" s="573"/>
      <c r="N82" s="573"/>
      <c r="O82" s="573"/>
      <c r="P82" s="573"/>
      <c r="Q82" s="573"/>
      <c r="R82" s="574"/>
      <c r="S82" s="573"/>
      <c r="T82" s="573"/>
      <c r="U82" s="569" t="s">
        <v>497</v>
      </c>
      <c r="V82" s="557" t="s">
        <v>124</v>
      </c>
      <c r="W82" s="558" t="s">
        <v>496</v>
      </c>
      <c r="X82" s="550">
        <v>78.323288609739905</v>
      </c>
      <c r="Y82" s="550">
        <v>79.985898778740008</v>
      </c>
      <c r="Z82" s="550">
        <v>82.574173290581768</v>
      </c>
      <c r="AA82" s="550">
        <v>86.146342187211516</v>
      </c>
      <c r="AB82" s="550">
        <v>90.886635152226006</v>
      </c>
      <c r="AC82" s="550">
        <v>97.098705452476125</v>
      </c>
      <c r="AD82" s="550">
        <v>105.25301632584527</v>
      </c>
      <c r="AE82" s="550">
        <v>116.09341041297853</v>
      </c>
      <c r="AF82" s="550">
        <v>131.09433591755862</v>
      </c>
      <c r="AG82" s="550">
        <v>154.98019767844835</v>
      </c>
      <c r="AH82" s="550">
        <v>179.07705178676733</v>
      </c>
      <c r="AI82" s="550">
        <v>196.18075291579453</v>
      </c>
      <c r="AJ82" s="550">
        <v>215.31805475742084</v>
      </c>
      <c r="AK82" s="550">
        <v>236.68904028757115</v>
      </c>
      <c r="AL82" s="550">
        <v>260.5446371382863</v>
      </c>
      <c r="AM82" s="550">
        <v>287.10319485820889</v>
      </c>
      <c r="AN82" s="550">
        <v>316.69513373137261</v>
      </c>
      <c r="AO82" s="550">
        <v>349.83370688514515</v>
      </c>
      <c r="AP82" s="550">
        <v>387.18299470966235</v>
      </c>
      <c r="AQ82" s="550">
        <v>429.65036687962083</v>
      </c>
      <c r="AR82" s="550">
        <v>478.18217749662665</v>
      </c>
      <c r="AS82" s="550">
        <v>534.59986356066008</v>
      </c>
      <c r="AT82" s="550">
        <v>601.94166913553772</v>
      </c>
      <c r="AU82" s="550">
        <v>685.89042063021043</v>
      </c>
      <c r="AV82" s="550">
        <v>800.50033155620451</v>
      </c>
      <c r="AW82" s="550">
        <v>800.50033155620451</v>
      </c>
      <c r="AX82" s="550">
        <v>800.50033155620451</v>
      </c>
      <c r="AY82" s="550">
        <v>800.50033155620451</v>
      </c>
      <c r="AZ82" s="550">
        <v>800.50033155620451</v>
      </c>
      <c r="BA82" s="550">
        <v>800.50033155620451</v>
      </c>
      <c r="BB82" s="550">
        <v>800.50033155620451</v>
      </c>
      <c r="BC82" s="550">
        <v>800.50033155620451</v>
      </c>
      <c r="BD82" s="550">
        <v>800.50033155620451</v>
      </c>
      <c r="BE82" s="550">
        <v>800.50033155620451</v>
      </c>
      <c r="BF82" s="550">
        <v>800.50033155620451</v>
      </c>
      <c r="BG82" s="550">
        <v>800.50033155620451</v>
      </c>
      <c r="BH82" s="550">
        <v>800.50033155620451</v>
      </c>
      <c r="BI82" s="550">
        <v>800.50033155620451</v>
      </c>
      <c r="BJ82" s="550">
        <v>800.50033155620451</v>
      </c>
      <c r="BK82" s="550">
        <v>800.50033155620451</v>
      </c>
      <c r="BL82" s="550">
        <v>800.50033155620451</v>
      </c>
      <c r="BM82" s="550">
        <v>800.50033155620451</v>
      </c>
      <c r="BN82" s="550">
        <v>800.50033155620451</v>
      </c>
      <c r="BO82" s="550">
        <v>800.50033155620451</v>
      </c>
      <c r="BP82" s="550">
        <v>800.50033155620451</v>
      </c>
      <c r="BQ82" s="550">
        <v>800.50033155620451</v>
      </c>
      <c r="BR82" s="550">
        <v>800.50033155620451</v>
      </c>
      <c r="BS82" s="550">
        <v>800.50033155620451</v>
      </c>
      <c r="BT82" s="550">
        <v>800.50033155620451</v>
      </c>
      <c r="BU82" s="550">
        <v>800.50033155620451</v>
      </c>
      <c r="BV82" s="550">
        <v>800.50033155620451</v>
      </c>
      <c r="BW82" s="550">
        <v>800.50033155620451</v>
      </c>
      <c r="BX82" s="550">
        <v>800.50033155620451</v>
      </c>
      <c r="BY82" s="550">
        <v>800.50033155620451</v>
      </c>
      <c r="BZ82" s="550">
        <v>800.50033155620451</v>
      </c>
      <c r="CA82" s="550">
        <v>800.50033155620451</v>
      </c>
      <c r="CB82" s="550">
        <v>800.50033155620451</v>
      </c>
      <c r="CC82" s="550">
        <v>800.50033155620451</v>
      </c>
      <c r="CD82" s="550">
        <v>800.50033155620451</v>
      </c>
      <c r="CE82" s="550">
        <v>800.50033155620451</v>
      </c>
      <c r="CF82" s="550">
        <v>800.50033155620451</v>
      </c>
      <c r="CG82" s="550">
        <v>800.50033155620451</v>
      </c>
      <c r="CH82" s="550">
        <v>800.50033155620451</v>
      </c>
      <c r="CI82" s="550">
        <v>800.50033155620451</v>
      </c>
      <c r="CJ82" s="550">
        <v>800.50033155620451</v>
      </c>
      <c r="CK82" s="550">
        <v>800.50033155620451</v>
      </c>
      <c r="CL82" s="550">
        <v>800.50033155620451</v>
      </c>
      <c r="CM82" s="550">
        <v>800.50033155620451</v>
      </c>
      <c r="CN82" s="550">
        <v>800.50033155620451</v>
      </c>
      <c r="CO82" s="550">
        <v>800.50033155620451</v>
      </c>
      <c r="CP82" s="550">
        <v>800.50033155620451</v>
      </c>
      <c r="CQ82" s="550">
        <v>800.50033155620451</v>
      </c>
      <c r="CR82" s="550">
        <v>800.50033155620451</v>
      </c>
      <c r="CS82" s="550">
        <v>800.50033155620451</v>
      </c>
      <c r="CT82" s="550">
        <v>800.50033155620451</v>
      </c>
      <c r="CU82" s="550">
        <v>800.50033155620451</v>
      </c>
      <c r="CV82" s="550">
        <v>800.50033155620451</v>
      </c>
      <c r="CW82" s="550">
        <v>800.50033155620451</v>
      </c>
      <c r="CX82" s="550">
        <v>800.50033155620451</v>
      </c>
      <c r="CY82" s="614">
        <v>800.50033155620451</v>
      </c>
      <c r="CZ82" s="561">
        <v>0</v>
      </c>
      <c r="DA82" s="562">
        <v>0</v>
      </c>
      <c r="DB82" s="562">
        <v>0</v>
      </c>
      <c r="DC82" s="562">
        <v>0</v>
      </c>
      <c r="DD82" s="562">
        <v>0</v>
      </c>
      <c r="DE82" s="562">
        <v>0</v>
      </c>
      <c r="DF82" s="562">
        <v>0</v>
      </c>
      <c r="DG82" s="562">
        <v>0</v>
      </c>
      <c r="DH82" s="562">
        <v>0</v>
      </c>
      <c r="DI82" s="562">
        <v>0</v>
      </c>
      <c r="DJ82" s="562">
        <v>0</v>
      </c>
      <c r="DK82" s="562">
        <v>0</v>
      </c>
      <c r="DL82" s="562">
        <v>0</v>
      </c>
      <c r="DM82" s="562">
        <v>0</v>
      </c>
      <c r="DN82" s="562">
        <v>0</v>
      </c>
      <c r="DO82" s="562">
        <v>0</v>
      </c>
      <c r="DP82" s="562">
        <v>0</v>
      </c>
      <c r="DQ82" s="562">
        <v>0</v>
      </c>
      <c r="DR82" s="562">
        <v>0</v>
      </c>
      <c r="DS82" s="562">
        <v>0</v>
      </c>
      <c r="DT82" s="562">
        <v>0</v>
      </c>
      <c r="DU82" s="562">
        <v>0</v>
      </c>
      <c r="DV82" s="562">
        <v>0</v>
      </c>
      <c r="DW82" s="563">
        <v>0</v>
      </c>
    </row>
    <row r="83" spans="2:128" x14ac:dyDescent="0.2">
      <c r="B83" s="570"/>
      <c r="C83" s="571"/>
      <c r="D83" s="572"/>
      <c r="E83" s="572"/>
      <c r="F83" s="572"/>
      <c r="G83" s="572"/>
      <c r="H83" s="572"/>
      <c r="I83" s="573"/>
      <c r="J83" s="573"/>
      <c r="K83" s="573"/>
      <c r="L83" s="573"/>
      <c r="M83" s="573"/>
      <c r="N83" s="573"/>
      <c r="O83" s="573"/>
      <c r="P83" s="573"/>
      <c r="Q83" s="573"/>
      <c r="R83" s="574"/>
      <c r="S83" s="573"/>
      <c r="T83" s="573"/>
      <c r="U83" s="569" t="s">
        <v>799</v>
      </c>
      <c r="V83" s="557" t="s">
        <v>124</v>
      </c>
      <c r="W83" s="558" t="s">
        <v>496</v>
      </c>
      <c r="X83" s="550"/>
      <c r="Y83" s="550"/>
      <c r="Z83" s="550"/>
      <c r="AA83" s="550"/>
      <c r="AB83" s="550"/>
      <c r="AC83" s="550"/>
      <c r="AD83" s="550"/>
      <c r="AE83" s="550"/>
      <c r="AF83" s="550"/>
      <c r="AG83" s="550"/>
      <c r="AH83" s="550"/>
      <c r="AI83" s="550"/>
      <c r="AJ83" s="550"/>
      <c r="AK83" s="550"/>
      <c r="AL83" s="550"/>
      <c r="AM83" s="550"/>
      <c r="AN83" s="550"/>
      <c r="AO83" s="550"/>
      <c r="AP83" s="550"/>
      <c r="AQ83" s="550"/>
      <c r="AR83" s="550"/>
      <c r="AS83" s="550"/>
      <c r="AT83" s="550"/>
      <c r="AU83" s="550"/>
      <c r="AV83" s="550"/>
      <c r="AW83" s="550"/>
      <c r="AX83" s="550"/>
      <c r="AY83" s="550"/>
      <c r="AZ83" s="550"/>
      <c r="BA83" s="550"/>
      <c r="BB83" s="550"/>
      <c r="BC83" s="550"/>
      <c r="BD83" s="550"/>
      <c r="BE83" s="550"/>
      <c r="BF83" s="550"/>
      <c r="BG83" s="550"/>
      <c r="BH83" s="550"/>
      <c r="BI83" s="550"/>
      <c r="BJ83" s="550"/>
      <c r="BK83" s="550"/>
      <c r="BL83" s="550"/>
      <c r="BM83" s="550"/>
      <c r="BN83" s="550"/>
      <c r="BO83" s="550"/>
      <c r="BP83" s="550"/>
      <c r="BQ83" s="550"/>
      <c r="BR83" s="550"/>
      <c r="BS83" s="550"/>
      <c r="BT83" s="550"/>
      <c r="BU83" s="550"/>
      <c r="BV83" s="550"/>
      <c r="BW83" s="550"/>
      <c r="BX83" s="550"/>
      <c r="BY83" s="550"/>
      <c r="BZ83" s="550"/>
      <c r="CA83" s="550"/>
      <c r="CB83" s="550"/>
      <c r="CC83" s="550"/>
      <c r="CD83" s="550"/>
      <c r="CE83" s="550"/>
      <c r="CF83" s="550"/>
      <c r="CG83" s="550"/>
      <c r="CH83" s="550"/>
      <c r="CI83" s="550"/>
      <c r="CJ83" s="550"/>
      <c r="CK83" s="550"/>
      <c r="CL83" s="550"/>
      <c r="CM83" s="550"/>
      <c r="CN83" s="550"/>
      <c r="CO83" s="550"/>
      <c r="CP83" s="550"/>
      <c r="CQ83" s="550"/>
      <c r="CR83" s="550"/>
      <c r="CS83" s="550"/>
      <c r="CT83" s="550"/>
      <c r="CU83" s="550"/>
      <c r="CV83" s="550"/>
      <c r="CW83" s="550"/>
      <c r="CX83" s="550"/>
      <c r="CY83" s="550"/>
      <c r="CZ83" s="561">
        <v>0</v>
      </c>
      <c r="DA83" s="562">
        <v>0</v>
      </c>
      <c r="DB83" s="562">
        <v>0</v>
      </c>
      <c r="DC83" s="562">
        <v>0</v>
      </c>
      <c r="DD83" s="562">
        <v>0</v>
      </c>
      <c r="DE83" s="562">
        <v>0</v>
      </c>
      <c r="DF83" s="562">
        <v>0</v>
      </c>
      <c r="DG83" s="562">
        <v>0</v>
      </c>
      <c r="DH83" s="562">
        <v>0</v>
      </c>
      <c r="DI83" s="562">
        <v>0</v>
      </c>
      <c r="DJ83" s="562">
        <v>0</v>
      </c>
      <c r="DK83" s="562">
        <v>0</v>
      </c>
      <c r="DL83" s="562">
        <v>0</v>
      </c>
      <c r="DM83" s="562">
        <v>0</v>
      </c>
      <c r="DN83" s="562">
        <v>0</v>
      </c>
      <c r="DO83" s="562">
        <v>0</v>
      </c>
      <c r="DP83" s="562">
        <v>0</v>
      </c>
      <c r="DQ83" s="562">
        <v>0</v>
      </c>
      <c r="DR83" s="562">
        <v>0</v>
      </c>
      <c r="DS83" s="562">
        <v>0</v>
      </c>
      <c r="DT83" s="562">
        <v>0</v>
      </c>
      <c r="DU83" s="562">
        <v>0</v>
      </c>
      <c r="DV83" s="562">
        <v>0</v>
      </c>
      <c r="DW83" s="563">
        <v>0</v>
      </c>
    </row>
    <row r="84" spans="2:128" x14ac:dyDescent="0.2">
      <c r="B84" s="576"/>
      <c r="C84" s="577"/>
      <c r="D84" s="578"/>
      <c r="E84" s="578"/>
      <c r="F84" s="578"/>
      <c r="G84" s="578"/>
      <c r="H84" s="578"/>
      <c r="I84" s="579"/>
      <c r="J84" s="579"/>
      <c r="K84" s="579"/>
      <c r="L84" s="579"/>
      <c r="M84" s="579"/>
      <c r="N84" s="579"/>
      <c r="O84" s="579"/>
      <c r="P84" s="579"/>
      <c r="Q84" s="579"/>
      <c r="R84" s="580"/>
      <c r="S84" s="579"/>
      <c r="T84" s="579"/>
      <c r="U84" s="569" t="s">
        <v>498</v>
      </c>
      <c r="V84" s="557" t="s">
        <v>124</v>
      </c>
      <c r="W84" s="581" t="s">
        <v>496</v>
      </c>
      <c r="X84" s="550"/>
      <c r="Y84" s="550"/>
      <c r="Z84" s="550"/>
      <c r="AA84" s="550"/>
      <c r="AB84" s="550"/>
      <c r="AC84" s="550"/>
      <c r="AD84" s="550"/>
      <c r="AE84" s="550"/>
      <c r="AF84" s="550"/>
      <c r="AG84" s="550"/>
      <c r="AH84" s="550"/>
      <c r="AI84" s="550"/>
      <c r="AJ84" s="550"/>
      <c r="AK84" s="550"/>
      <c r="AL84" s="550"/>
      <c r="AM84" s="550"/>
      <c r="AN84" s="550"/>
      <c r="AO84" s="550"/>
      <c r="AP84" s="550"/>
      <c r="AQ84" s="550"/>
      <c r="AR84" s="550"/>
      <c r="AS84" s="550"/>
      <c r="AT84" s="550"/>
      <c r="AU84" s="550"/>
      <c r="AV84" s="550"/>
      <c r="AW84" s="550"/>
      <c r="AX84" s="550"/>
      <c r="AY84" s="550"/>
      <c r="AZ84" s="550"/>
      <c r="BA84" s="550"/>
      <c r="BB84" s="550"/>
      <c r="BC84" s="550"/>
      <c r="BD84" s="550"/>
      <c r="BE84" s="550"/>
      <c r="BF84" s="550"/>
      <c r="BG84" s="550"/>
      <c r="BH84" s="550"/>
      <c r="BI84" s="550"/>
      <c r="BJ84" s="550"/>
      <c r="BK84" s="550"/>
      <c r="BL84" s="550"/>
      <c r="BM84" s="550"/>
      <c r="BN84" s="550"/>
      <c r="BO84" s="550"/>
      <c r="BP84" s="550"/>
      <c r="BQ84" s="550"/>
      <c r="BR84" s="550"/>
      <c r="BS84" s="550"/>
      <c r="BT84" s="550"/>
      <c r="BU84" s="550"/>
      <c r="BV84" s="550"/>
      <c r="BW84" s="550"/>
      <c r="BX84" s="550"/>
      <c r="BY84" s="550"/>
      <c r="BZ84" s="550"/>
      <c r="CA84" s="550"/>
      <c r="CB84" s="550"/>
      <c r="CC84" s="550"/>
      <c r="CD84" s="550"/>
      <c r="CE84" s="550"/>
      <c r="CF84" s="550"/>
      <c r="CG84" s="550"/>
      <c r="CH84" s="550"/>
      <c r="CI84" s="550"/>
      <c r="CJ84" s="550"/>
      <c r="CK84" s="550"/>
      <c r="CL84" s="550"/>
      <c r="CM84" s="550"/>
      <c r="CN84" s="550"/>
      <c r="CO84" s="550"/>
      <c r="CP84" s="550"/>
      <c r="CQ84" s="550"/>
      <c r="CR84" s="550"/>
      <c r="CS84" s="550"/>
      <c r="CT84" s="550"/>
      <c r="CU84" s="550"/>
      <c r="CV84" s="550"/>
      <c r="CW84" s="550"/>
      <c r="CX84" s="550"/>
      <c r="CY84" s="615"/>
      <c r="CZ84" s="561">
        <v>0</v>
      </c>
      <c r="DA84" s="562">
        <v>0</v>
      </c>
      <c r="DB84" s="562">
        <v>0</v>
      </c>
      <c r="DC84" s="562">
        <v>0</v>
      </c>
      <c r="DD84" s="562">
        <v>0</v>
      </c>
      <c r="DE84" s="562">
        <v>0</v>
      </c>
      <c r="DF84" s="562">
        <v>0</v>
      </c>
      <c r="DG84" s="562">
        <v>0</v>
      </c>
      <c r="DH84" s="562">
        <v>0</v>
      </c>
      <c r="DI84" s="562">
        <v>0</v>
      </c>
      <c r="DJ84" s="562">
        <v>0</v>
      </c>
      <c r="DK84" s="562">
        <v>0</v>
      </c>
      <c r="DL84" s="562">
        <v>0</v>
      </c>
      <c r="DM84" s="562">
        <v>0</v>
      </c>
      <c r="DN84" s="562">
        <v>0</v>
      </c>
      <c r="DO84" s="562">
        <v>0</v>
      </c>
      <c r="DP84" s="562">
        <v>0</v>
      </c>
      <c r="DQ84" s="562">
        <v>0</v>
      </c>
      <c r="DR84" s="562">
        <v>0</v>
      </c>
      <c r="DS84" s="562">
        <v>0</v>
      </c>
      <c r="DT84" s="562">
        <v>0</v>
      </c>
      <c r="DU84" s="562">
        <v>0</v>
      </c>
      <c r="DV84" s="562">
        <v>0</v>
      </c>
      <c r="DW84" s="563">
        <v>0</v>
      </c>
    </row>
    <row r="85" spans="2:128" x14ac:dyDescent="0.2">
      <c r="B85" s="582"/>
      <c r="C85" s="583"/>
      <c r="D85" s="584"/>
      <c r="E85" s="584"/>
      <c r="F85" s="584"/>
      <c r="G85" s="584"/>
      <c r="H85" s="584"/>
      <c r="I85" s="585"/>
      <c r="J85" s="585"/>
      <c r="K85" s="585"/>
      <c r="L85" s="585"/>
      <c r="M85" s="585"/>
      <c r="N85" s="585"/>
      <c r="O85" s="585"/>
      <c r="P85" s="585"/>
      <c r="Q85" s="585"/>
      <c r="R85" s="586"/>
      <c r="S85" s="585"/>
      <c r="T85" s="585"/>
      <c r="U85" s="569" t="s">
        <v>499</v>
      </c>
      <c r="V85" s="557" t="s">
        <v>124</v>
      </c>
      <c r="W85" s="581" t="s">
        <v>496</v>
      </c>
      <c r="X85" s="550">
        <v>8.6471438589243004</v>
      </c>
      <c r="Y85" s="550">
        <v>8.7291404169846789</v>
      </c>
      <c r="Z85" s="550">
        <v>8.839103780711481</v>
      </c>
      <c r="AA85" s="550">
        <v>8.973046183075839</v>
      </c>
      <c r="AB85" s="550">
        <v>9.1349920836333496</v>
      </c>
      <c r="AC85" s="550">
        <v>9.3323487165097401</v>
      </c>
      <c r="AD85" s="550">
        <v>9.5765222102915697</v>
      </c>
      <c r="AE85" s="550">
        <v>9.88567478961129</v>
      </c>
      <c r="AF85" s="550">
        <v>10.3010479776026</v>
      </c>
      <c r="AG85" s="550">
        <v>10.979032478521299</v>
      </c>
      <c r="AH85" s="550">
        <v>11.622981009372101</v>
      </c>
      <c r="AI85" s="550">
        <v>11.8060726376203</v>
      </c>
      <c r="AJ85" s="550">
        <v>12.004456402367099</v>
      </c>
      <c r="AK85" s="550">
        <v>12.220067470621199</v>
      </c>
      <c r="AL85" s="550">
        <v>12.455566021178701</v>
      </c>
      <c r="AM85" s="550">
        <v>12.711053664932701</v>
      </c>
      <c r="AN85" s="550">
        <v>12.9901344892134</v>
      </c>
      <c r="AO85" s="550">
        <v>13.300383886604401</v>
      </c>
      <c r="AP85" s="550">
        <v>13.6497128424393</v>
      </c>
      <c r="AQ85" s="550">
        <v>14.048403761882801</v>
      </c>
      <c r="AR85" s="550">
        <v>14.501230369307001</v>
      </c>
      <c r="AS85" s="550">
        <v>15.0330943724998</v>
      </c>
      <c r="AT85" s="550">
        <v>15.683390355238</v>
      </c>
      <c r="AU85" s="550">
        <v>16.523621344296103</v>
      </c>
      <c r="AV85" s="550">
        <v>17.7374922629789</v>
      </c>
      <c r="AW85" s="550">
        <v>17.7374922629789</v>
      </c>
      <c r="AX85" s="550">
        <v>17.7374922629789</v>
      </c>
      <c r="AY85" s="550">
        <v>17.7374922629789</v>
      </c>
      <c r="AZ85" s="550">
        <v>17.7374922629789</v>
      </c>
      <c r="BA85" s="550">
        <v>17.7374922629789</v>
      </c>
      <c r="BB85" s="550">
        <v>17.7374922629789</v>
      </c>
      <c r="BC85" s="550">
        <v>17.7374922629789</v>
      </c>
      <c r="BD85" s="550">
        <v>17.7374922629789</v>
      </c>
      <c r="BE85" s="550">
        <v>17.7374922629789</v>
      </c>
      <c r="BF85" s="550">
        <v>17.7374922629789</v>
      </c>
      <c r="BG85" s="550">
        <v>17.7374922629789</v>
      </c>
      <c r="BH85" s="550">
        <v>17.7374922629789</v>
      </c>
      <c r="BI85" s="550">
        <v>17.7374922629789</v>
      </c>
      <c r="BJ85" s="550">
        <v>17.7374922629789</v>
      </c>
      <c r="BK85" s="550">
        <v>17.7374922629789</v>
      </c>
      <c r="BL85" s="550">
        <v>17.7374922629789</v>
      </c>
      <c r="BM85" s="550">
        <v>17.7374922629789</v>
      </c>
      <c r="BN85" s="550">
        <v>17.7374922629789</v>
      </c>
      <c r="BO85" s="550">
        <v>17.7374922629789</v>
      </c>
      <c r="BP85" s="550">
        <v>17.7374922629789</v>
      </c>
      <c r="BQ85" s="550">
        <v>17.7374922629789</v>
      </c>
      <c r="BR85" s="550">
        <v>17.7374922629789</v>
      </c>
      <c r="BS85" s="550">
        <v>17.7374922629789</v>
      </c>
      <c r="BT85" s="550">
        <v>17.7374922629789</v>
      </c>
      <c r="BU85" s="550">
        <v>17.7374922629789</v>
      </c>
      <c r="BV85" s="550">
        <v>17.7374922629789</v>
      </c>
      <c r="BW85" s="550">
        <v>17.7374922629789</v>
      </c>
      <c r="BX85" s="550">
        <v>17.7374922629789</v>
      </c>
      <c r="BY85" s="550">
        <v>17.7374922629789</v>
      </c>
      <c r="BZ85" s="550">
        <v>17.7374922629789</v>
      </c>
      <c r="CA85" s="550">
        <v>17.7374922629789</v>
      </c>
      <c r="CB85" s="550">
        <v>17.7374922629789</v>
      </c>
      <c r="CC85" s="550">
        <v>17.7374922629789</v>
      </c>
      <c r="CD85" s="550">
        <v>17.7374922629789</v>
      </c>
      <c r="CE85" s="550">
        <v>17.7374922629789</v>
      </c>
      <c r="CF85" s="550">
        <v>17.7374922629789</v>
      </c>
      <c r="CG85" s="550">
        <v>17.7374922629789</v>
      </c>
      <c r="CH85" s="550">
        <v>17.7374922629789</v>
      </c>
      <c r="CI85" s="550">
        <v>17.7374922629789</v>
      </c>
      <c r="CJ85" s="550">
        <v>17.7374922629789</v>
      </c>
      <c r="CK85" s="550">
        <v>17.7374922629789</v>
      </c>
      <c r="CL85" s="550">
        <v>17.7374922629789</v>
      </c>
      <c r="CM85" s="550">
        <v>17.7374922629789</v>
      </c>
      <c r="CN85" s="550">
        <v>17.7374922629789</v>
      </c>
      <c r="CO85" s="550">
        <v>17.7374922629789</v>
      </c>
      <c r="CP85" s="550">
        <v>17.7374922629789</v>
      </c>
      <c r="CQ85" s="550">
        <v>17.7374922629789</v>
      </c>
      <c r="CR85" s="550">
        <v>17.7374922629789</v>
      </c>
      <c r="CS85" s="550">
        <v>17.7374922629789</v>
      </c>
      <c r="CT85" s="550">
        <v>17.7374922629789</v>
      </c>
      <c r="CU85" s="550">
        <v>17.7374922629789</v>
      </c>
      <c r="CV85" s="550">
        <v>17.7374922629789</v>
      </c>
      <c r="CW85" s="550">
        <v>17.7374922629789</v>
      </c>
      <c r="CX85" s="550">
        <v>17.7374922629789</v>
      </c>
      <c r="CY85" s="615">
        <v>17.7374922629789</v>
      </c>
      <c r="CZ85" s="561">
        <v>0</v>
      </c>
      <c r="DA85" s="562">
        <v>0</v>
      </c>
      <c r="DB85" s="562">
        <v>0</v>
      </c>
      <c r="DC85" s="562">
        <v>0</v>
      </c>
      <c r="DD85" s="562">
        <v>0</v>
      </c>
      <c r="DE85" s="562">
        <v>0</v>
      </c>
      <c r="DF85" s="562">
        <v>0</v>
      </c>
      <c r="DG85" s="562">
        <v>0</v>
      </c>
      <c r="DH85" s="562">
        <v>0</v>
      </c>
      <c r="DI85" s="562">
        <v>0</v>
      </c>
      <c r="DJ85" s="562">
        <v>0</v>
      </c>
      <c r="DK85" s="562">
        <v>0</v>
      </c>
      <c r="DL85" s="562">
        <v>0</v>
      </c>
      <c r="DM85" s="562">
        <v>0</v>
      </c>
      <c r="DN85" s="562">
        <v>0</v>
      </c>
      <c r="DO85" s="562">
        <v>0</v>
      </c>
      <c r="DP85" s="562">
        <v>0</v>
      </c>
      <c r="DQ85" s="562">
        <v>0</v>
      </c>
      <c r="DR85" s="562">
        <v>0</v>
      </c>
      <c r="DS85" s="562">
        <v>0</v>
      </c>
      <c r="DT85" s="562">
        <v>0</v>
      </c>
      <c r="DU85" s="562">
        <v>0</v>
      </c>
      <c r="DV85" s="562">
        <v>0</v>
      </c>
      <c r="DW85" s="563">
        <v>0</v>
      </c>
    </row>
    <row r="86" spans="2:128" x14ac:dyDescent="0.2">
      <c r="B86" s="582"/>
      <c r="C86" s="583"/>
      <c r="D86" s="584"/>
      <c r="E86" s="584"/>
      <c r="F86" s="584"/>
      <c r="G86" s="584"/>
      <c r="H86" s="584"/>
      <c r="I86" s="585"/>
      <c r="J86" s="585"/>
      <c r="K86" s="585"/>
      <c r="L86" s="585"/>
      <c r="M86" s="585"/>
      <c r="N86" s="585"/>
      <c r="O86" s="585"/>
      <c r="P86" s="585"/>
      <c r="Q86" s="585"/>
      <c r="R86" s="586"/>
      <c r="S86" s="585"/>
      <c r="T86" s="585"/>
      <c r="U86" s="587" t="s">
        <v>500</v>
      </c>
      <c r="V86" s="588" t="s">
        <v>124</v>
      </c>
      <c r="W86" s="581" t="s">
        <v>496</v>
      </c>
      <c r="X86" s="550">
        <v>8.9546279393282163E-2</v>
      </c>
      <c r="Y86" s="550">
        <v>0.22658758653721955</v>
      </c>
      <c r="Z86" s="550">
        <v>0.63747755515932192</v>
      </c>
      <c r="AA86" s="550">
        <v>1.3218554665302293</v>
      </c>
      <c r="AB86" s="550">
        <v>2.279589624417834</v>
      </c>
      <c r="AC86" s="550">
        <v>3.5107785402586207</v>
      </c>
      <c r="AD86" s="550">
        <v>5.0198957141410165</v>
      </c>
      <c r="AE86" s="550">
        <v>6.8126253697213928</v>
      </c>
      <c r="AF86" s="550">
        <v>8.8892159663058123</v>
      </c>
      <c r="AG86" s="550">
        <v>11.250106017266285</v>
      </c>
      <c r="AH86" s="550">
        <v>13.895924848549898</v>
      </c>
      <c r="AI86" s="550">
        <v>16.824298277651234</v>
      </c>
      <c r="AJ86" s="550">
        <v>20.037800875834815</v>
      </c>
      <c r="AK86" s="550">
        <v>23.536106199524806</v>
      </c>
      <c r="AL86" s="550">
        <v>27.318980295911235</v>
      </c>
      <c r="AM86" s="550">
        <v>31.38628132369589</v>
      </c>
      <c r="AN86" s="550">
        <v>35.726077784396814</v>
      </c>
      <c r="AO86" s="550">
        <v>40.329348154267038</v>
      </c>
      <c r="AP86" s="550">
        <v>45.195744798868155</v>
      </c>
      <c r="AQ86" s="550">
        <v>50.325052254062307</v>
      </c>
      <c r="AR86" s="550">
        <v>55.717187320826042</v>
      </c>
      <c r="AS86" s="550">
        <v>61.340184697289224</v>
      </c>
      <c r="AT86" s="550">
        <v>67.186222632290324</v>
      </c>
      <c r="AU86" s="550">
        <v>73.252122164621355</v>
      </c>
      <c r="AV86" s="550">
        <v>79.534718981791229</v>
      </c>
      <c r="AW86" s="550">
        <v>86.030862993364167</v>
      </c>
      <c r="AX86" s="550">
        <v>86.030862993364167</v>
      </c>
      <c r="AY86" s="550">
        <v>86.030862993364167</v>
      </c>
      <c r="AZ86" s="550">
        <v>86.030862993364167</v>
      </c>
      <c r="BA86" s="550">
        <v>86.030862993364167</v>
      </c>
      <c r="BB86" s="550">
        <v>86.030862993364167</v>
      </c>
      <c r="BC86" s="550">
        <v>86.030862993364167</v>
      </c>
      <c r="BD86" s="550">
        <v>86.030862993364167</v>
      </c>
      <c r="BE86" s="550">
        <v>86.030862993364167</v>
      </c>
      <c r="BF86" s="550">
        <v>86.030862993364167</v>
      </c>
      <c r="BG86" s="550">
        <v>86.030862993364167</v>
      </c>
      <c r="BH86" s="550">
        <v>86.030862993364167</v>
      </c>
      <c r="BI86" s="550">
        <v>86.030862993364167</v>
      </c>
      <c r="BJ86" s="550">
        <v>86.030862993364167</v>
      </c>
      <c r="BK86" s="550">
        <v>86.030862993364167</v>
      </c>
      <c r="BL86" s="550">
        <v>86.030862993364167</v>
      </c>
      <c r="BM86" s="550">
        <v>86.030862993364167</v>
      </c>
      <c r="BN86" s="550">
        <v>86.030862993364167</v>
      </c>
      <c r="BO86" s="550">
        <v>86.030862993364167</v>
      </c>
      <c r="BP86" s="550">
        <v>86.030862993364167</v>
      </c>
      <c r="BQ86" s="550">
        <v>86.030862993364167</v>
      </c>
      <c r="BR86" s="550">
        <v>86.030862993364167</v>
      </c>
      <c r="BS86" s="550">
        <v>86.030862993364167</v>
      </c>
      <c r="BT86" s="550">
        <v>86.030862993364167</v>
      </c>
      <c r="BU86" s="550">
        <v>86.030862993364167</v>
      </c>
      <c r="BV86" s="550">
        <v>86.030862993364167</v>
      </c>
      <c r="BW86" s="550">
        <v>86.030862993364167</v>
      </c>
      <c r="BX86" s="550">
        <v>86.030862993364167</v>
      </c>
      <c r="BY86" s="550">
        <v>86.030862993364167</v>
      </c>
      <c r="BZ86" s="550">
        <v>86.030862993364167</v>
      </c>
      <c r="CA86" s="550">
        <v>86.030862993364167</v>
      </c>
      <c r="CB86" s="550">
        <v>86.030862993364167</v>
      </c>
      <c r="CC86" s="550">
        <v>86.030862993364167</v>
      </c>
      <c r="CD86" s="550">
        <v>86.030862993364167</v>
      </c>
      <c r="CE86" s="550">
        <v>86.030862993364167</v>
      </c>
      <c r="CF86" s="550">
        <v>86.030862993364167</v>
      </c>
      <c r="CG86" s="550">
        <v>86.030862993364167</v>
      </c>
      <c r="CH86" s="550">
        <v>86.030862993364167</v>
      </c>
      <c r="CI86" s="550">
        <v>86.030862993364167</v>
      </c>
      <c r="CJ86" s="550">
        <v>86.030862993364167</v>
      </c>
      <c r="CK86" s="550">
        <v>86.030862993364167</v>
      </c>
      <c r="CL86" s="550">
        <v>86.030862993364167</v>
      </c>
      <c r="CM86" s="550">
        <v>86.030862993364167</v>
      </c>
      <c r="CN86" s="550">
        <v>86.030862993364167</v>
      </c>
      <c r="CO86" s="550">
        <v>86.030862993364167</v>
      </c>
      <c r="CP86" s="550">
        <v>86.030862993364167</v>
      </c>
      <c r="CQ86" s="550">
        <v>86.030862993364167</v>
      </c>
      <c r="CR86" s="550">
        <v>86.030862993364167</v>
      </c>
      <c r="CS86" s="550">
        <v>86.030862993364167</v>
      </c>
      <c r="CT86" s="550">
        <v>86.030862993364167</v>
      </c>
      <c r="CU86" s="550">
        <v>86.030862993364167</v>
      </c>
      <c r="CV86" s="550">
        <v>86.030862993364167</v>
      </c>
      <c r="CW86" s="550">
        <v>86.030862993364167</v>
      </c>
      <c r="CX86" s="550">
        <v>86.030862993364167</v>
      </c>
      <c r="CY86" s="615">
        <v>86.030862993364167</v>
      </c>
      <c r="CZ86" s="561">
        <v>0</v>
      </c>
      <c r="DA86" s="562">
        <v>0</v>
      </c>
      <c r="DB86" s="562">
        <v>0</v>
      </c>
      <c r="DC86" s="562">
        <v>0</v>
      </c>
      <c r="DD86" s="562">
        <v>0</v>
      </c>
      <c r="DE86" s="562">
        <v>0</v>
      </c>
      <c r="DF86" s="562">
        <v>0</v>
      </c>
      <c r="DG86" s="562">
        <v>0</v>
      </c>
      <c r="DH86" s="562">
        <v>0</v>
      </c>
      <c r="DI86" s="562">
        <v>0</v>
      </c>
      <c r="DJ86" s="562">
        <v>0</v>
      </c>
      <c r="DK86" s="562">
        <v>0</v>
      </c>
      <c r="DL86" s="562">
        <v>0</v>
      </c>
      <c r="DM86" s="562">
        <v>0</v>
      </c>
      <c r="DN86" s="562">
        <v>0</v>
      </c>
      <c r="DO86" s="562">
        <v>0</v>
      </c>
      <c r="DP86" s="562">
        <v>0</v>
      </c>
      <c r="DQ86" s="562">
        <v>0</v>
      </c>
      <c r="DR86" s="562">
        <v>0</v>
      </c>
      <c r="DS86" s="562">
        <v>0</v>
      </c>
      <c r="DT86" s="562">
        <v>0</v>
      </c>
      <c r="DU86" s="562">
        <v>0</v>
      </c>
      <c r="DV86" s="562">
        <v>0</v>
      </c>
      <c r="DW86" s="563">
        <v>0</v>
      </c>
    </row>
    <row r="87" spans="2:128" x14ac:dyDescent="0.2">
      <c r="B87" s="582"/>
      <c r="C87" s="583"/>
      <c r="D87" s="584"/>
      <c r="E87" s="584"/>
      <c r="F87" s="584"/>
      <c r="G87" s="584"/>
      <c r="H87" s="584"/>
      <c r="I87" s="585"/>
      <c r="J87" s="585"/>
      <c r="K87" s="585"/>
      <c r="L87" s="585"/>
      <c r="M87" s="585"/>
      <c r="N87" s="585"/>
      <c r="O87" s="585"/>
      <c r="P87" s="585"/>
      <c r="Q87" s="585"/>
      <c r="R87" s="586"/>
      <c r="S87" s="585"/>
      <c r="T87" s="585"/>
      <c r="U87" s="569" t="s">
        <v>501</v>
      </c>
      <c r="V87" s="557" t="s">
        <v>124</v>
      </c>
      <c r="W87" s="581" t="s">
        <v>496</v>
      </c>
      <c r="X87" s="550"/>
      <c r="Y87" s="550"/>
      <c r="Z87" s="550"/>
      <c r="AA87" s="550"/>
      <c r="AB87" s="550"/>
      <c r="AC87" s="550"/>
      <c r="AD87" s="550"/>
      <c r="AE87" s="550"/>
      <c r="AF87" s="550"/>
      <c r="AG87" s="550"/>
      <c r="AH87" s="550"/>
      <c r="AI87" s="550"/>
      <c r="AJ87" s="550"/>
      <c r="AK87" s="550"/>
      <c r="AL87" s="550"/>
      <c r="AM87" s="550"/>
      <c r="AN87" s="550"/>
      <c r="AO87" s="550"/>
      <c r="AP87" s="550"/>
      <c r="AQ87" s="550"/>
      <c r="AR87" s="550"/>
      <c r="AS87" s="550"/>
      <c r="AT87" s="550"/>
      <c r="AU87" s="550"/>
      <c r="AV87" s="550"/>
      <c r="AW87" s="550"/>
      <c r="AX87" s="550"/>
      <c r="AY87" s="550"/>
      <c r="AZ87" s="550"/>
      <c r="BA87" s="550"/>
      <c r="BB87" s="550"/>
      <c r="BC87" s="550"/>
      <c r="BD87" s="550"/>
      <c r="BE87" s="550"/>
      <c r="BF87" s="550"/>
      <c r="BG87" s="550"/>
      <c r="BH87" s="550"/>
      <c r="BI87" s="550"/>
      <c r="BJ87" s="550"/>
      <c r="BK87" s="550"/>
      <c r="BL87" s="550"/>
      <c r="BM87" s="550"/>
      <c r="BN87" s="550"/>
      <c r="BO87" s="550"/>
      <c r="BP87" s="550"/>
      <c r="BQ87" s="550"/>
      <c r="BR87" s="550"/>
      <c r="BS87" s="550"/>
      <c r="BT87" s="550"/>
      <c r="BU87" s="550"/>
      <c r="BV87" s="550"/>
      <c r="BW87" s="550"/>
      <c r="BX87" s="550"/>
      <c r="BY87" s="550"/>
      <c r="BZ87" s="550"/>
      <c r="CA87" s="550"/>
      <c r="CB87" s="550"/>
      <c r="CC87" s="550"/>
      <c r="CD87" s="550"/>
      <c r="CE87" s="550"/>
      <c r="CF87" s="550"/>
      <c r="CG87" s="550"/>
      <c r="CH87" s="550"/>
      <c r="CI87" s="550"/>
      <c r="CJ87" s="550"/>
      <c r="CK87" s="550"/>
      <c r="CL87" s="550"/>
      <c r="CM87" s="550"/>
      <c r="CN87" s="550"/>
      <c r="CO87" s="550"/>
      <c r="CP87" s="550"/>
      <c r="CQ87" s="550"/>
      <c r="CR87" s="550"/>
      <c r="CS87" s="550"/>
      <c r="CT87" s="550"/>
      <c r="CU87" s="550"/>
      <c r="CV87" s="550"/>
      <c r="CW87" s="550"/>
      <c r="CX87" s="550"/>
      <c r="CY87" s="615"/>
      <c r="CZ87" s="561">
        <v>0</v>
      </c>
      <c r="DA87" s="562">
        <v>0</v>
      </c>
      <c r="DB87" s="562">
        <v>0</v>
      </c>
      <c r="DC87" s="562">
        <v>0</v>
      </c>
      <c r="DD87" s="562">
        <v>0</v>
      </c>
      <c r="DE87" s="562">
        <v>0</v>
      </c>
      <c r="DF87" s="562">
        <v>0</v>
      </c>
      <c r="DG87" s="562">
        <v>0</v>
      </c>
      <c r="DH87" s="562">
        <v>0</v>
      </c>
      <c r="DI87" s="562">
        <v>0</v>
      </c>
      <c r="DJ87" s="562">
        <v>0</v>
      </c>
      <c r="DK87" s="562">
        <v>0</v>
      </c>
      <c r="DL87" s="562">
        <v>0</v>
      </c>
      <c r="DM87" s="562">
        <v>0</v>
      </c>
      <c r="DN87" s="562">
        <v>0</v>
      </c>
      <c r="DO87" s="562">
        <v>0</v>
      </c>
      <c r="DP87" s="562">
        <v>0</v>
      </c>
      <c r="DQ87" s="562">
        <v>0</v>
      </c>
      <c r="DR87" s="562">
        <v>0</v>
      </c>
      <c r="DS87" s="562">
        <v>0</v>
      </c>
      <c r="DT87" s="562">
        <v>0</v>
      </c>
      <c r="DU87" s="562">
        <v>0</v>
      </c>
      <c r="DV87" s="562">
        <v>0</v>
      </c>
      <c r="DW87" s="563">
        <v>0</v>
      </c>
    </row>
    <row r="88" spans="2:128" x14ac:dyDescent="0.2">
      <c r="B88" s="589"/>
      <c r="C88" s="583"/>
      <c r="D88" s="584"/>
      <c r="E88" s="584"/>
      <c r="F88" s="584"/>
      <c r="G88" s="584"/>
      <c r="H88" s="584"/>
      <c r="I88" s="585"/>
      <c r="J88" s="585"/>
      <c r="K88" s="585"/>
      <c r="L88" s="585"/>
      <c r="M88" s="585"/>
      <c r="N88" s="585"/>
      <c r="O88" s="585"/>
      <c r="P88" s="585"/>
      <c r="Q88" s="585"/>
      <c r="R88" s="586"/>
      <c r="S88" s="585"/>
      <c r="T88" s="585"/>
      <c r="U88" s="569" t="s">
        <v>502</v>
      </c>
      <c r="V88" s="557" t="s">
        <v>124</v>
      </c>
      <c r="W88" s="581" t="s">
        <v>496</v>
      </c>
      <c r="X88" s="550">
        <v>0.25156523836600297</v>
      </c>
      <c r="Y88" s="550">
        <v>0.71771839174971697</v>
      </c>
      <c r="Z88" s="550">
        <v>1.52364662623517</v>
      </c>
      <c r="AA88" s="550">
        <v>2.71680003575581</v>
      </c>
      <c r="AB88" s="550">
        <v>4.3717968844969803</v>
      </c>
      <c r="AC88" s="550">
        <v>6.6081135535295301</v>
      </c>
      <c r="AD88" s="550">
        <v>9.6111786248181197</v>
      </c>
      <c r="AE88" s="550">
        <v>13.6735890577679</v>
      </c>
      <c r="AF88" s="550">
        <v>19.351555104417301</v>
      </c>
      <c r="AG88" s="550">
        <v>28.317269311986699</v>
      </c>
      <c r="AH88" s="550">
        <v>37.543785801607896</v>
      </c>
      <c r="AI88" s="550">
        <v>45.335787687576499</v>
      </c>
      <c r="AJ88" s="550">
        <v>54.083633999711303</v>
      </c>
      <c r="AK88" s="550">
        <v>63.879415115626799</v>
      </c>
      <c r="AL88" s="550">
        <v>74.837564889733997</v>
      </c>
      <c r="AM88" s="550">
        <v>87.067702102124997</v>
      </c>
      <c r="AN88" s="550">
        <v>100.72005362493199</v>
      </c>
      <c r="AO88" s="550">
        <v>116.01900156177901</v>
      </c>
      <c r="AP88" s="550">
        <v>133.26344413083601</v>
      </c>
      <c r="AQ88" s="550">
        <v>152.864172757809</v>
      </c>
      <c r="AR88" s="550">
        <v>175.276627231714</v>
      </c>
      <c r="AS88" s="550">
        <v>201.30608916649601</v>
      </c>
      <c r="AT88" s="550">
        <v>232.30552870717602</v>
      </c>
      <c r="AU88" s="550">
        <v>270.81548301998396</v>
      </c>
      <c r="AV88" s="550">
        <v>323.08778753887503</v>
      </c>
      <c r="AW88" s="550">
        <v>323.08778753887503</v>
      </c>
      <c r="AX88" s="550">
        <v>323.08778753887503</v>
      </c>
      <c r="AY88" s="550">
        <v>323.08778753887503</v>
      </c>
      <c r="AZ88" s="550">
        <v>323.08778753887503</v>
      </c>
      <c r="BA88" s="550">
        <v>323.08778753887503</v>
      </c>
      <c r="BB88" s="550">
        <v>323.08778753887503</v>
      </c>
      <c r="BC88" s="550">
        <v>323.08778753887503</v>
      </c>
      <c r="BD88" s="550">
        <v>323.08778753887503</v>
      </c>
      <c r="BE88" s="550">
        <v>323.08778753887503</v>
      </c>
      <c r="BF88" s="550">
        <v>323.08778753887503</v>
      </c>
      <c r="BG88" s="550">
        <v>323.08778753887503</v>
      </c>
      <c r="BH88" s="550">
        <v>323.08778753887503</v>
      </c>
      <c r="BI88" s="550">
        <v>323.08778753887503</v>
      </c>
      <c r="BJ88" s="550">
        <v>323.08778753887503</v>
      </c>
      <c r="BK88" s="550">
        <v>323.08778753887503</v>
      </c>
      <c r="BL88" s="550">
        <v>323.08778753887503</v>
      </c>
      <c r="BM88" s="550">
        <v>323.08778753887503</v>
      </c>
      <c r="BN88" s="550">
        <v>323.08778753887503</v>
      </c>
      <c r="BO88" s="550">
        <v>323.08778753887503</v>
      </c>
      <c r="BP88" s="550">
        <v>323.08778753887503</v>
      </c>
      <c r="BQ88" s="550">
        <v>323.08778753887503</v>
      </c>
      <c r="BR88" s="550">
        <v>323.08778753887503</v>
      </c>
      <c r="BS88" s="550">
        <v>323.08778753887503</v>
      </c>
      <c r="BT88" s="550">
        <v>323.08778753887503</v>
      </c>
      <c r="BU88" s="550">
        <v>323.08778753887503</v>
      </c>
      <c r="BV88" s="550">
        <v>323.08778753887503</v>
      </c>
      <c r="BW88" s="550">
        <v>323.08778753887503</v>
      </c>
      <c r="BX88" s="550">
        <v>323.08778753887503</v>
      </c>
      <c r="BY88" s="550">
        <v>323.08778753887503</v>
      </c>
      <c r="BZ88" s="550">
        <v>323.08778753887503</v>
      </c>
      <c r="CA88" s="550">
        <v>323.08778753887503</v>
      </c>
      <c r="CB88" s="550">
        <v>323.08778753887503</v>
      </c>
      <c r="CC88" s="550">
        <v>323.08778753887503</v>
      </c>
      <c r="CD88" s="550">
        <v>323.08778753887503</v>
      </c>
      <c r="CE88" s="550">
        <v>323.08778753887503</v>
      </c>
      <c r="CF88" s="550">
        <v>323.08778753887503</v>
      </c>
      <c r="CG88" s="550">
        <v>323.08778753887503</v>
      </c>
      <c r="CH88" s="550">
        <v>323.08778753887503</v>
      </c>
      <c r="CI88" s="550">
        <v>323.08778753887503</v>
      </c>
      <c r="CJ88" s="550">
        <v>323.08778753887503</v>
      </c>
      <c r="CK88" s="550">
        <v>323.08778753887503</v>
      </c>
      <c r="CL88" s="550">
        <v>323.08778753887503</v>
      </c>
      <c r="CM88" s="550">
        <v>323.08778753887503</v>
      </c>
      <c r="CN88" s="550">
        <v>323.08778753887503</v>
      </c>
      <c r="CO88" s="550">
        <v>323.08778753887503</v>
      </c>
      <c r="CP88" s="550">
        <v>323.08778753887503</v>
      </c>
      <c r="CQ88" s="550">
        <v>323.08778753887503</v>
      </c>
      <c r="CR88" s="550">
        <v>323.08778753887503</v>
      </c>
      <c r="CS88" s="550">
        <v>323.08778753887503</v>
      </c>
      <c r="CT88" s="550">
        <v>323.08778753887503</v>
      </c>
      <c r="CU88" s="550">
        <v>323.08778753887503</v>
      </c>
      <c r="CV88" s="550">
        <v>323.08778753887503</v>
      </c>
      <c r="CW88" s="550">
        <v>323.08778753887503</v>
      </c>
      <c r="CX88" s="550">
        <v>323.08778753887503</v>
      </c>
      <c r="CY88" s="615">
        <v>323.08778753887503</v>
      </c>
      <c r="CZ88" s="561">
        <v>0</v>
      </c>
      <c r="DA88" s="562">
        <v>0</v>
      </c>
      <c r="DB88" s="562">
        <v>0</v>
      </c>
      <c r="DC88" s="562">
        <v>0</v>
      </c>
      <c r="DD88" s="562">
        <v>0</v>
      </c>
      <c r="DE88" s="562">
        <v>0</v>
      </c>
      <c r="DF88" s="562">
        <v>0</v>
      </c>
      <c r="DG88" s="562">
        <v>0</v>
      </c>
      <c r="DH88" s="562">
        <v>0</v>
      </c>
      <c r="DI88" s="562">
        <v>0</v>
      </c>
      <c r="DJ88" s="562">
        <v>0</v>
      </c>
      <c r="DK88" s="562">
        <v>0</v>
      </c>
      <c r="DL88" s="562">
        <v>0</v>
      </c>
      <c r="DM88" s="562">
        <v>0</v>
      </c>
      <c r="DN88" s="562">
        <v>0</v>
      </c>
      <c r="DO88" s="562">
        <v>0</v>
      </c>
      <c r="DP88" s="562">
        <v>0</v>
      </c>
      <c r="DQ88" s="562">
        <v>0</v>
      </c>
      <c r="DR88" s="562">
        <v>0</v>
      </c>
      <c r="DS88" s="562">
        <v>0</v>
      </c>
      <c r="DT88" s="562">
        <v>0</v>
      </c>
      <c r="DU88" s="562">
        <v>0</v>
      </c>
      <c r="DV88" s="562">
        <v>0</v>
      </c>
      <c r="DW88" s="563">
        <v>0</v>
      </c>
    </row>
    <row r="89" spans="2:128" x14ac:dyDescent="0.2">
      <c r="B89" s="589"/>
      <c r="C89" s="583"/>
      <c r="D89" s="584"/>
      <c r="E89" s="584"/>
      <c r="F89" s="584"/>
      <c r="G89" s="584"/>
      <c r="H89" s="584"/>
      <c r="I89" s="585"/>
      <c r="J89" s="585"/>
      <c r="K89" s="585"/>
      <c r="L89" s="585"/>
      <c r="M89" s="585"/>
      <c r="N89" s="585"/>
      <c r="O89" s="585"/>
      <c r="P89" s="585"/>
      <c r="Q89" s="585"/>
      <c r="R89" s="586"/>
      <c r="S89" s="585"/>
      <c r="T89" s="585"/>
      <c r="U89" s="569" t="s">
        <v>503</v>
      </c>
      <c r="V89" s="557" t="s">
        <v>124</v>
      </c>
      <c r="W89" s="581" t="s">
        <v>496</v>
      </c>
      <c r="X89" s="550"/>
      <c r="Y89" s="550"/>
      <c r="Z89" s="550"/>
      <c r="AA89" s="550"/>
      <c r="AB89" s="550"/>
      <c r="AC89" s="550"/>
      <c r="AD89" s="550"/>
      <c r="AE89" s="550"/>
      <c r="AF89" s="550"/>
      <c r="AG89" s="550"/>
      <c r="AH89" s="550"/>
      <c r="AI89" s="550"/>
      <c r="AJ89" s="550"/>
      <c r="AK89" s="550"/>
      <c r="AL89" s="550"/>
      <c r="AM89" s="550"/>
      <c r="AN89" s="550"/>
      <c r="AO89" s="550"/>
      <c r="AP89" s="550"/>
      <c r="AQ89" s="550"/>
      <c r="AR89" s="550"/>
      <c r="AS89" s="550"/>
      <c r="AT89" s="550"/>
      <c r="AU89" s="550"/>
      <c r="AV89" s="550"/>
      <c r="AW89" s="550"/>
      <c r="AX89" s="550"/>
      <c r="AY89" s="550"/>
      <c r="AZ89" s="550"/>
      <c r="BA89" s="550"/>
      <c r="BB89" s="550"/>
      <c r="BC89" s="550"/>
      <c r="BD89" s="550"/>
      <c r="BE89" s="550"/>
      <c r="BF89" s="550"/>
      <c r="BG89" s="550"/>
      <c r="BH89" s="550"/>
      <c r="BI89" s="550"/>
      <c r="BJ89" s="550"/>
      <c r="BK89" s="550"/>
      <c r="BL89" s="550"/>
      <c r="BM89" s="550"/>
      <c r="BN89" s="550"/>
      <c r="BO89" s="550"/>
      <c r="BP89" s="550"/>
      <c r="BQ89" s="550"/>
      <c r="BR89" s="550"/>
      <c r="BS89" s="550"/>
      <c r="BT89" s="550"/>
      <c r="BU89" s="550"/>
      <c r="BV89" s="550"/>
      <c r="BW89" s="550"/>
      <c r="BX89" s="550"/>
      <c r="BY89" s="550"/>
      <c r="BZ89" s="550"/>
      <c r="CA89" s="550"/>
      <c r="CB89" s="550"/>
      <c r="CC89" s="550"/>
      <c r="CD89" s="550"/>
      <c r="CE89" s="550"/>
      <c r="CF89" s="550"/>
      <c r="CG89" s="550"/>
      <c r="CH89" s="550"/>
      <c r="CI89" s="550"/>
      <c r="CJ89" s="550"/>
      <c r="CK89" s="550"/>
      <c r="CL89" s="550"/>
      <c r="CM89" s="550"/>
      <c r="CN89" s="550"/>
      <c r="CO89" s="550"/>
      <c r="CP89" s="550"/>
      <c r="CQ89" s="550"/>
      <c r="CR89" s="550"/>
      <c r="CS89" s="550"/>
      <c r="CT89" s="550"/>
      <c r="CU89" s="550"/>
      <c r="CV89" s="550"/>
      <c r="CW89" s="550"/>
      <c r="CX89" s="550"/>
      <c r="CY89" s="615"/>
      <c r="CZ89" s="561">
        <v>0</v>
      </c>
      <c r="DA89" s="562">
        <v>0</v>
      </c>
      <c r="DB89" s="562">
        <v>0</v>
      </c>
      <c r="DC89" s="562">
        <v>0</v>
      </c>
      <c r="DD89" s="562">
        <v>0</v>
      </c>
      <c r="DE89" s="562">
        <v>0</v>
      </c>
      <c r="DF89" s="562">
        <v>0</v>
      </c>
      <c r="DG89" s="562">
        <v>0</v>
      </c>
      <c r="DH89" s="562">
        <v>0</v>
      </c>
      <c r="DI89" s="562">
        <v>0</v>
      </c>
      <c r="DJ89" s="562">
        <v>0</v>
      </c>
      <c r="DK89" s="562">
        <v>0</v>
      </c>
      <c r="DL89" s="562">
        <v>0</v>
      </c>
      <c r="DM89" s="562">
        <v>0</v>
      </c>
      <c r="DN89" s="562">
        <v>0</v>
      </c>
      <c r="DO89" s="562">
        <v>0</v>
      </c>
      <c r="DP89" s="562">
        <v>0</v>
      </c>
      <c r="DQ89" s="562">
        <v>0</v>
      </c>
      <c r="DR89" s="562">
        <v>0</v>
      </c>
      <c r="DS89" s="562">
        <v>0</v>
      </c>
      <c r="DT89" s="562">
        <v>0</v>
      </c>
      <c r="DU89" s="562">
        <v>0</v>
      </c>
      <c r="DV89" s="562">
        <v>0</v>
      </c>
      <c r="DW89" s="563">
        <v>0</v>
      </c>
    </row>
    <row r="90" spans="2:128" x14ac:dyDescent="0.2">
      <c r="B90" s="589"/>
      <c r="C90" s="583"/>
      <c r="D90" s="584"/>
      <c r="E90" s="584"/>
      <c r="F90" s="584"/>
      <c r="G90" s="584"/>
      <c r="H90" s="584"/>
      <c r="I90" s="585"/>
      <c r="J90" s="585"/>
      <c r="K90" s="585"/>
      <c r="L90" s="585"/>
      <c r="M90" s="585"/>
      <c r="N90" s="585"/>
      <c r="O90" s="585"/>
      <c r="P90" s="585"/>
      <c r="Q90" s="585"/>
      <c r="R90" s="586"/>
      <c r="S90" s="585"/>
      <c r="T90" s="585"/>
      <c r="U90" s="569" t="s">
        <v>504</v>
      </c>
      <c r="V90" s="557" t="s">
        <v>124</v>
      </c>
      <c r="W90" s="581" t="s">
        <v>496</v>
      </c>
      <c r="X90" s="550">
        <v>7.7435212958888694E-2</v>
      </c>
      <c r="Y90" s="550">
        <v>7.5526079722508035E-2</v>
      </c>
      <c r="Z90" s="550">
        <v>7.3891306625453665E-2</v>
      </c>
      <c r="AA90" s="550">
        <v>7.2474406320907681E-2</v>
      </c>
      <c r="AB90" s="550">
        <v>7.1287369409148663E-2</v>
      </c>
      <c r="AC90" s="550">
        <v>7.0364729480548185E-2</v>
      </c>
      <c r="AD90" s="550">
        <v>6.9764025849310032E-2</v>
      </c>
      <c r="AE90" s="550">
        <v>6.9580842603094634E-2</v>
      </c>
      <c r="AF90" s="550">
        <v>7.0052626725631381E-2</v>
      </c>
      <c r="AG90" s="550">
        <v>7.2138438026147472E-2</v>
      </c>
      <c r="AH90" s="550">
        <v>7.3786998266241452E-2</v>
      </c>
      <c r="AI90" s="550">
        <v>7.2414813422003552E-2</v>
      </c>
      <c r="AJ90" s="550">
        <v>7.1141679550723633E-2</v>
      </c>
      <c r="AK90" s="550">
        <v>6.9970482598794154E-2</v>
      </c>
      <c r="AL90" s="550">
        <v>6.8907165224622466E-2</v>
      </c>
      <c r="AM90" s="550">
        <v>6.7942593113277994E-2</v>
      </c>
      <c r="AN90" s="550">
        <v>6.7086303650347345E-2</v>
      </c>
      <c r="AO90" s="550">
        <v>6.6365755465031595E-2</v>
      </c>
      <c r="AP90" s="550">
        <v>6.5805627009848891E-2</v>
      </c>
      <c r="AQ90" s="550">
        <v>6.5437416897025008E-2</v>
      </c>
      <c r="AR90" s="550">
        <v>6.5262494389200398E-2</v>
      </c>
      <c r="AS90" s="550">
        <v>6.5368248882389693E-2</v>
      </c>
      <c r="AT90" s="550">
        <v>6.5889781819194373E-2</v>
      </c>
      <c r="AU90" s="550">
        <v>6.7072269512204824E-2</v>
      </c>
      <c r="AV90" s="550">
        <v>6.956481537534033E-2</v>
      </c>
      <c r="AW90" s="550">
        <v>6.7212382005159735E-2</v>
      </c>
      <c r="AX90" s="550">
        <v>6.4939499521893471E-2</v>
      </c>
      <c r="AY90" s="550">
        <v>6.2743477798930886E-2</v>
      </c>
      <c r="AZ90" s="550">
        <v>6.0621717680126468E-2</v>
      </c>
      <c r="BA90" s="550">
        <v>5.8571707903503842E-2</v>
      </c>
      <c r="BB90" s="550">
        <v>6.5439698648034172E-2</v>
      </c>
      <c r="BC90" s="550">
        <v>6.3533688007800154E-2</v>
      </c>
      <c r="BD90" s="550">
        <v>6.1683192240582684E-2</v>
      </c>
      <c r="BE90" s="550">
        <v>5.9886594408332695E-2</v>
      </c>
      <c r="BF90" s="550">
        <v>5.814232466828418E-2</v>
      </c>
      <c r="BG90" s="550">
        <v>5.6448858901246776E-2</v>
      </c>
      <c r="BH90" s="550">
        <v>5.4804717379851244E-2</v>
      </c>
      <c r="BI90" s="550">
        <v>5.3208463475583737E-2</v>
      </c>
      <c r="BJ90" s="550">
        <v>5.1658702403479355E-2</v>
      </c>
      <c r="BK90" s="550">
        <v>5.0154080003378003E-2</v>
      </c>
      <c r="BL90" s="550">
        <v>4.8693281556677681E-2</v>
      </c>
      <c r="BM90" s="550">
        <v>4.7275030637551146E-2</v>
      </c>
      <c r="BN90" s="550">
        <v>4.5898087997622468E-2</v>
      </c>
      <c r="BO90" s="550">
        <v>4.456125048312861E-2</v>
      </c>
      <c r="BP90" s="550">
        <v>4.3263349983620018E-2</v>
      </c>
      <c r="BQ90" s="550">
        <v>4.2003252411281569E-2</v>
      </c>
      <c r="BR90" s="550">
        <v>4.0779856709982104E-2</v>
      </c>
      <c r="BS90" s="550">
        <v>3.9592093893186506E-2</v>
      </c>
      <c r="BT90" s="550">
        <v>3.8438926109889811E-2</v>
      </c>
      <c r="BU90" s="550">
        <v>3.7319345737757109E-2</v>
      </c>
      <c r="BV90" s="550">
        <v>3.6232374502676808E-2</v>
      </c>
      <c r="BW90" s="550">
        <v>3.5177062623958061E-2</v>
      </c>
      <c r="BX90" s="550">
        <v>3.41524879844253E-2</v>
      </c>
      <c r="BY90" s="550">
        <v>3.3157755324684762E-2</v>
      </c>
      <c r="BZ90" s="550">
        <v>3.2191995460858991E-2</v>
      </c>
      <c r="CA90" s="550">
        <v>3.1254364525105813E-2</v>
      </c>
      <c r="CB90" s="550">
        <v>3.034404322825808E-2</v>
      </c>
      <c r="CC90" s="550">
        <v>2.9460236143939882E-2</v>
      </c>
      <c r="CD90" s="550">
        <v>2.8602171013533861E-2</v>
      </c>
      <c r="CE90" s="550">
        <v>2.77690980713921E-2</v>
      </c>
      <c r="CF90" s="550">
        <v>2.6960289389701068E-2</v>
      </c>
      <c r="CG90" s="550">
        <v>2.6175038242428224E-2</v>
      </c>
      <c r="CH90" s="550">
        <v>2.5412658487794396E-2</v>
      </c>
      <c r="CI90" s="550">
        <v>2.4672483968732419E-2</v>
      </c>
      <c r="CJ90" s="550">
        <v>2.3953867930808177E-2</v>
      </c>
      <c r="CK90" s="550">
        <v>2.3256182457095317E-2</v>
      </c>
      <c r="CL90" s="550">
        <v>2.2578817919510018E-2</v>
      </c>
      <c r="CM90" s="550">
        <v>2.1921182446126231E-2</v>
      </c>
      <c r="CN90" s="550">
        <v>2.1282701404006052E-2</v>
      </c>
      <c r="CO90" s="550">
        <v>2.0662816897093254E-2</v>
      </c>
      <c r="CP90" s="550">
        <v>2.0060987278731315E-2</v>
      </c>
      <c r="CQ90" s="550">
        <v>1.9476686678379918E-2</v>
      </c>
      <c r="CR90" s="550">
        <v>1.8909404542116422E-2</v>
      </c>
      <c r="CS90" s="550">
        <v>1.8358645186520799E-2</v>
      </c>
      <c r="CT90" s="550">
        <v>1.7823927365554177E-2</v>
      </c>
      <c r="CU90" s="550">
        <v>2.4926891739524757E-2</v>
      </c>
      <c r="CV90" s="550">
        <v>2.431891877026806E-2</v>
      </c>
      <c r="CW90" s="550">
        <v>2.3725774410017619E-2</v>
      </c>
      <c r="CX90" s="550">
        <v>2.3147096985383045E-2</v>
      </c>
      <c r="CY90" s="615">
        <v>2.2582533644276138E-2</v>
      </c>
      <c r="CZ90" s="561">
        <v>0</v>
      </c>
      <c r="DA90" s="562">
        <v>0</v>
      </c>
      <c r="DB90" s="562">
        <v>0</v>
      </c>
      <c r="DC90" s="562">
        <v>0</v>
      </c>
      <c r="DD90" s="562">
        <v>0</v>
      </c>
      <c r="DE90" s="562">
        <v>0</v>
      </c>
      <c r="DF90" s="562">
        <v>0</v>
      </c>
      <c r="DG90" s="562">
        <v>0</v>
      </c>
      <c r="DH90" s="562">
        <v>0</v>
      </c>
      <c r="DI90" s="562">
        <v>0</v>
      </c>
      <c r="DJ90" s="562">
        <v>0</v>
      </c>
      <c r="DK90" s="562">
        <v>0</v>
      </c>
      <c r="DL90" s="562">
        <v>0</v>
      </c>
      <c r="DM90" s="562">
        <v>0</v>
      </c>
      <c r="DN90" s="562">
        <v>0</v>
      </c>
      <c r="DO90" s="562">
        <v>0</v>
      </c>
      <c r="DP90" s="562">
        <v>0</v>
      </c>
      <c r="DQ90" s="562">
        <v>0</v>
      </c>
      <c r="DR90" s="562">
        <v>0</v>
      </c>
      <c r="DS90" s="562">
        <v>0</v>
      </c>
      <c r="DT90" s="562">
        <v>0</v>
      </c>
      <c r="DU90" s="562">
        <v>0</v>
      </c>
      <c r="DV90" s="562">
        <v>0</v>
      </c>
      <c r="DW90" s="563">
        <v>0</v>
      </c>
    </row>
    <row r="91" spans="2:128" x14ac:dyDescent="0.2">
      <c r="B91" s="589"/>
      <c r="C91" s="583"/>
      <c r="D91" s="584"/>
      <c r="E91" s="584"/>
      <c r="F91" s="584"/>
      <c r="G91" s="584"/>
      <c r="H91" s="584"/>
      <c r="I91" s="585"/>
      <c r="J91" s="585"/>
      <c r="K91" s="585"/>
      <c r="L91" s="585"/>
      <c r="M91" s="585"/>
      <c r="N91" s="585"/>
      <c r="O91" s="585"/>
      <c r="P91" s="585"/>
      <c r="Q91" s="585"/>
      <c r="R91" s="586"/>
      <c r="S91" s="585"/>
      <c r="T91" s="585"/>
      <c r="U91" s="590" t="s">
        <v>505</v>
      </c>
      <c r="V91" s="557" t="s">
        <v>124</v>
      </c>
      <c r="W91" s="581" t="s">
        <v>496</v>
      </c>
      <c r="X91" s="550"/>
      <c r="Y91" s="550"/>
      <c r="Z91" s="550"/>
      <c r="AA91" s="550"/>
      <c r="AB91" s="550"/>
      <c r="AC91" s="550"/>
      <c r="AD91" s="550"/>
      <c r="AE91" s="550"/>
      <c r="AF91" s="550"/>
      <c r="AG91" s="550"/>
      <c r="AH91" s="550"/>
      <c r="AI91" s="550"/>
      <c r="AJ91" s="550"/>
      <c r="AK91" s="550"/>
      <c r="AL91" s="550"/>
      <c r="AM91" s="550"/>
      <c r="AN91" s="550"/>
      <c r="AO91" s="550"/>
      <c r="AP91" s="550"/>
      <c r="AQ91" s="550"/>
      <c r="AR91" s="550"/>
      <c r="AS91" s="550"/>
      <c r="AT91" s="550"/>
      <c r="AU91" s="550"/>
      <c r="AV91" s="550"/>
      <c r="AW91" s="550"/>
      <c r="AX91" s="550"/>
      <c r="AY91" s="550"/>
      <c r="AZ91" s="550"/>
      <c r="BA91" s="550"/>
      <c r="BB91" s="550"/>
      <c r="BC91" s="550"/>
      <c r="BD91" s="550"/>
      <c r="BE91" s="550"/>
      <c r="BF91" s="550"/>
      <c r="BG91" s="550"/>
      <c r="BH91" s="550"/>
      <c r="BI91" s="550"/>
      <c r="BJ91" s="550"/>
      <c r="BK91" s="550"/>
      <c r="BL91" s="550"/>
      <c r="BM91" s="550"/>
      <c r="BN91" s="550"/>
      <c r="BO91" s="550"/>
      <c r="BP91" s="550"/>
      <c r="BQ91" s="550"/>
      <c r="BR91" s="550"/>
      <c r="BS91" s="550"/>
      <c r="BT91" s="550"/>
      <c r="BU91" s="550"/>
      <c r="BV91" s="550"/>
      <c r="BW91" s="550"/>
      <c r="BX91" s="550"/>
      <c r="BY91" s="550"/>
      <c r="BZ91" s="550"/>
      <c r="CA91" s="550"/>
      <c r="CB91" s="550"/>
      <c r="CC91" s="550"/>
      <c r="CD91" s="550"/>
      <c r="CE91" s="550"/>
      <c r="CF91" s="550"/>
      <c r="CG91" s="550"/>
      <c r="CH91" s="550"/>
      <c r="CI91" s="550"/>
      <c r="CJ91" s="550"/>
      <c r="CK91" s="550"/>
      <c r="CL91" s="550"/>
      <c r="CM91" s="550"/>
      <c r="CN91" s="550"/>
      <c r="CO91" s="550"/>
      <c r="CP91" s="550"/>
      <c r="CQ91" s="550"/>
      <c r="CR91" s="550"/>
      <c r="CS91" s="550"/>
      <c r="CT91" s="550"/>
      <c r="CU91" s="550"/>
      <c r="CV91" s="550"/>
      <c r="CW91" s="550"/>
      <c r="CX91" s="550"/>
      <c r="CY91" s="550"/>
      <c r="CZ91" s="561">
        <v>0</v>
      </c>
      <c r="DA91" s="562">
        <v>0</v>
      </c>
      <c r="DB91" s="562">
        <v>0</v>
      </c>
      <c r="DC91" s="562">
        <v>0</v>
      </c>
      <c r="DD91" s="562">
        <v>0</v>
      </c>
      <c r="DE91" s="562">
        <v>0</v>
      </c>
      <c r="DF91" s="562">
        <v>0</v>
      </c>
      <c r="DG91" s="562">
        <v>0</v>
      </c>
      <c r="DH91" s="562">
        <v>0</v>
      </c>
      <c r="DI91" s="562">
        <v>0</v>
      </c>
      <c r="DJ91" s="562">
        <v>0</v>
      </c>
      <c r="DK91" s="562">
        <v>0</v>
      </c>
      <c r="DL91" s="562">
        <v>0</v>
      </c>
      <c r="DM91" s="562">
        <v>0</v>
      </c>
      <c r="DN91" s="562">
        <v>0</v>
      </c>
      <c r="DO91" s="562">
        <v>0</v>
      </c>
      <c r="DP91" s="562">
        <v>0</v>
      </c>
      <c r="DQ91" s="562">
        <v>0</v>
      </c>
      <c r="DR91" s="562">
        <v>0</v>
      </c>
      <c r="DS91" s="562">
        <v>0</v>
      </c>
      <c r="DT91" s="562">
        <v>0</v>
      </c>
      <c r="DU91" s="562">
        <v>0</v>
      </c>
      <c r="DV91" s="562">
        <v>0</v>
      </c>
      <c r="DW91" s="563">
        <v>0</v>
      </c>
    </row>
    <row r="92" spans="2:128" ht="15.75" thickBot="1" x14ac:dyDescent="0.25">
      <c r="B92" s="591"/>
      <c r="C92" s="592"/>
      <c r="D92" s="593"/>
      <c r="E92" s="593"/>
      <c r="F92" s="593"/>
      <c r="G92" s="593"/>
      <c r="H92" s="593"/>
      <c r="I92" s="594"/>
      <c r="J92" s="594"/>
      <c r="K92" s="594"/>
      <c r="L92" s="594"/>
      <c r="M92" s="594"/>
      <c r="N92" s="594"/>
      <c r="O92" s="594"/>
      <c r="P92" s="594"/>
      <c r="Q92" s="594"/>
      <c r="R92" s="595"/>
      <c r="S92" s="594"/>
      <c r="T92" s="594"/>
      <c r="U92" s="596" t="s">
        <v>127</v>
      </c>
      <c r="V92" s="597" t="s">
        <v>506</v>
      </c>
      <c r="W92" s="598" t="s">
        <v>496</v>
      </c>
      <c r="X92" s="599">
        <v>91.041583584235596</v>
      </c>
      <c r="Y92" s="599">
        <v>93.422111466601862</v>
      </c>
      <c r="Z92" s="599">
        <v>97.381981943268471</v>
      </c>
      <c r="AA92" s="599">
        <v>103.02078572078125</v>
      </c>
      <c r="AB92" s="599">
        <v>110.60297545621394</v>
      </c>
      <c r="AC92" s="599">
        <v>120.5623499358675</v>
      </c>
      <c r="AD92" s="599">
        <v>133.57555616332738</v>
      </c>
      <c r="AE92" s="599">
        <v>150.71064760144367</v>
      </c>
      <c r="AF92" s="599">
        <v>174.05743079710695</v>
      </c>
      <c r="AG92" s="599">
        <v>210.23635176641574</v>
      </c>
      <c r="AH92" s="599">
        <v>247.12314593061595</v>
      </c>
      <c r="AI92" s="599">
        <v>275.2062807979097</v>
      </c>
      <c r="AJ92" s="599">
        <v>306.58584064885071</v>
      </c>
      <c r="AK92" s="599">
        <v>341.55642787227492</v>
      </c>
      <c r="AL92" s="599">
        <v>380.48695979843603</v>
      </c>
      <c r="AM92" s="599">
        <v>423.7053983123871</v>
      </c>
      <c r="AN92" s="599">
        <v>471.68559508419708</v>
      </c>
      <c r="AO92" s="599">
        <v>525.16696656267118</v>
      </c>
      <c r="AP92" s="599">
        <v>585.12342103216008</v>
      </c>
      <c r="AQ92" s="599">
        <v>652.88756138107647</v>
      </c>
      <c r="AR92" s="599">
        <v>729.86788984388329</v>
      </c>
      <c r="AS92" s="599">
        <v>818.69466745753539</v>
      </c>
      <c r="AT92" s="599">
        <v>923.80745686863565</v>
      </c>
      <c r="AU92" s="599">
        <v>1053.5283941929733</v>
      </c>
      <c r="AV92" s="599">
        <v>1228.422316129486</v>
      </c>
      <c r="AW92" s="599">
        <v>1234.9161077076888</v>
      </c>
      <c r="AX92" s="599">
        <v>1234.9138348252054</v>
      </c>
      <c r="AY92" s="599">
        <v>1234.9116388034824</v>
      </c>
      <c r="AZ92" s="599">
        <v>1234.9095170433636</v>
      </c>
      <c r="BA92" s="599">
        <v>1234.907467033587</v>
      </c>
      <c r="BB92" s="599">
        <v>1234.9143350243316</v>
      </c>
      <c r="BC92" s="599">
        <v>1234.9124290136913</v>
      </c>
      <c r="BD92" s="599">
        <v>1234.910578517924</v>
      </c>
      <c r="BE92" s="599">
        <v>1234.9087819200918</v>
      </c>
      <c r="BF92" s="599">
        <v>1234.9070376503519</v>
      </c>
      <c r="BG92" s="599">
        <v>1234.9053441845847</v>
      </c>
      <c r="BH92" s="599">
        <v>1234.9037000430633</v>
      </c>
      <c r="BI92" s="599">
        <v>1234.9021037891591</v>
      </c>
      <c r="BJ92" s="599">
        <v>1234.9005540280871</v>
      </c>
      <c r="BK92" s="599">
        <v>1234.8990494056868</v>
      </c>
      <c r="BL92" s="599">
        <v>1234.8975886072403</v>
      </c>
      <c r="BM92" s="599">
        <v>1234.8961703563211</v>
      </c>
      <c r="BN92" s="599">
        <v>1234.8947934136811</v>
      </c>
      <c r="BO92" s="599">
        <v>1234.8934565761667</v>
      </c>
      <c r="BP92" s="599">
        <v>1234.8921586756671</v>
      </c>
      <c r="BQ92" s="599">
        <v>1234.8908985780947</v>
      </c>
      <c r="BR92" s="599">
        <v>1234.8896751823936</v>
      </c>
      <c r="BS92" s="599">
        <v>1234.8884874195767</v>
      </c>
      <c r="BT92" s="599">
        <v>1234.8873342517934</v>
      </c>
      <c r="BU92" s="599">
        <v>1234.8862146714214</v>
      </c>
      <c r="BV92" s="599">
        <v>1234.8851277001863</v>
      </c>
      <c r="BW92" s="599">
        <v>1234.8840723883075</v>
      </c>
      <c r="BX92" s="599">
        <v>1234.8830478136679</v>
      </c>
      <c r="BY92" s="599">
        <v>1234.8820530810083</v>
      </c>
      <c r="BZ92" s="599">
        <v>1234.8810873211444</v>
      </c>
      <c r="CA92" s="599">
        <v>1234.8801496902086</v>
      </c>
      <c r="CB92" s="599">
        <v>1234.8792393689118</v>
      </c>
      <c r="CC92" s="599">
        <v>1234.8783555618274</v>
      </c>
      <c r="CD92" s="599">
        <v>1234.8774974966971</v>
      </c>
      <c r="CE92" s="599">
        <v>1234.8766644237548</v>
      </c>
      <c r="CF92" s="599">
        <v>1234.8758556150733</v>
      </c>
      <c r="CG92" s="599">
        <v>1234.8750703639259</v>
      </c>
      <c r="CH92" s="599">
        <v>1234.8743079841713</v>
      </c>
      <c r="CI92" s="599">
        <v>1234.8735678096523</v>
      </c>
      <c r="CJ92" s="599">
        <v>1234.8728491936145</v>
      </c>
      <c r="CK92" s="599">
        <v>1234.8721515081406</v>
      </c>
      <c r="CL92" s="599">
        <v>1234.8714741436031</v>
      </c>
      <c r="CM92" s="599">
        <v>1234.8708165081296</v>
      </c>
      <c r="CN92" s="599">
        <v>1234.8701780270876</v>
      </c>
      <c r="CO92" s="599">
        <v>1234.8695581425807</v>
      </c>
      <c r="CP92" s="599">
        <v>1234.8689563129624</v>
      </c>
      <c r="CQ92" s="599">
        <v>1234.868372012362</v>
      </c>
      <c r="CR92" s="599">
        <v>1234.8678047302258</v>
      </c>
      <c r="CS92" s="599">
        <v>1234.86725397087</v>
      </c>
      <c r="CT92" s="599">
        <v>1234.866719253049</v>
      </c>
      <c r="CU92" s="599">
        <v>1234.8738222174231</v>
      </c>
      <c r="CV92" s="599">
        <v>1234.8732142444537</v>
      </c>
      <c r="CW92" s="599">
        <v>1234.8726211000935</v>
      </c>
      <c r="CX92" s="599">
        <v>1234.872042422669</v>
      </c>
      <c r="CY92" s="600">
        <v>1234.8714778593278</v>
      </c>
      <c r="CZ92" s="601">
        <f t="shared" ref="CZ92:DW92" si="46">SUM(CZ81:CZ91)</f>
        <v>0</v>
      </c>
      <c r="DA92" s="602">
        <f t="shared" si="46"/>
        <v>0</v>
      </c>
      <c r="DB92" s="602">
        <f t="shared" si="46"/>
        <v>0</v>
      </c>
      <c r="DC92" s="602">
        <f t="shared" si="46"/>
        <v>0</v>
      </c>
      <c r="DD92" s="602">
        <f t="shared" si="46"/>
        <v>0</v>
      </c>
      <c r="DE92" s="602">
        <f t="shared" si="46"/>
        <v>0</v>
      </c>
      <c r="DF92" s="602">
        <f t="shared" si="46"/>
        <v>0</v>
      </c>
      <c r="DG92" s="602">
        <f t="shared" si="46"/>
        <v>0</v>
      </c>
      <c r="DH92" s="602">
        <f t="shared" si="46"/>
        <v>0</v>
      </c>
      <c r="DI92" s="602">
        <f t="shared" si="46"/>
        <v>0</v>
      </c>
      <c r="DJ92" s="602">
        <f t="shared" si="46"/>
        <v>0</v>
      </c>
      <c r="DK92" s="602">
        <f t="shared" si="46"/>
        <v>0</v>
      </c>
      <c r="DL92" s="602">
        <f t="shared" si="46"/>
        <v>0</v>
      </c>
      <c r="DM92" s="602">
        <f t="shared" si="46"/>
        <v>0</v>
      </c>
      <c r="DN92" s="602">
        <f t="shared" si="46"/>
        <v>0</v>
      </c>
      <c r="DO92" s="602">
        <f t="shared" si="46"/>
        <v>0</v>
      </c>
      <c r="DP92" s="602">
        <f t="shared" si="46"/>
        <v>0</v>
      </c>
      <c r="DQ92" s="602">
        <f t="shared" si="46"/>
        <v>0</v>
      </c>
      <c r="DR92" s="602">
        <f t="shared" si="46"/>
        <v>0</v>
      </c>
      <c r="DS92" s="602">
        <f t="shared" si="46"/>
        <v>0</v>
      </c>
      <c r="DT92" s="602">
        <f t="shared" si="46"/>
        <v>0</v>
      </c>
      <c r="DU92" s="602">
        <f t="shared" si="46"/>
        <v>0</v>
      </c>
      <c r="DV92" s="602">
        <f t="shared" si="46"/>
        <v>0</v>
      </c>
      <c r="DW92" s="603">
        <f t="shared" si="46"/>
        <v>0</v>
      </c>
    </row>
    <row r="93" spans="2:128" s="484" customFormat="1" ht="38.25" x14ac:dyDescent="0.2">
      <c r="B93" s="549" t="s">
        <v>491</v>
      </c>
      <c r="C93" s="604" t="s">
        <v>841</v>
      </c>
      <c r="D93" s="605" t="s">
        <v>842</v>
      </c>
      <c r="E93" s="551" t="s">
        <v>567</v>
      </c>
      <c r="F93" s="550" t="s">
        <v>760</v>
      </c>
      <c r="G93" s="606" t="s">
        <v>840</v>
      </c>
      <c r="H93" s="552" t="s">
        <v>493</v>
      </c>
      <c r="I93" s="718">
        <f>MAX(X93:AV93)</f>
        <v>1.9299148711437599</v>
      </c>
      <c r="J93" s="552">
        <f>SUMPRODUCT($X$2:$CY$2,$X93:$CY93)*365</f>
        <v>14198.259198373684</v>
      </c>
      <c r="K93" s="552">
        <f>SUMPRODUCT($X$2:$CY$2,$X94:$CY94)+SUMPRODUCT($X$2:$CY$2,$X95:$CY95)+SUMPRODUCT($X$2:$CY$2,$X96:$CY96)</f>
        <v>20119.683630337517</v>
      </c>
      <c r="L93" s="552">
        <f>SUMPRODUCT($X$2:$CY$2,$X97:$CY97) +SUMPRODUCT($X$2:$CY$2,$X98:$CY98)</f>
        <v>450.85671503520263</v>
      </c>
      <c r="M93" s="552">
        <f>SUMPRODUCT($X$2:$CY$2,$X99:$CY99)*-1</f>
        <v>-1844.0952284585262</v>
      </c>
      <c r="N93" s="552">
        <f>SUMPRODUCT($X$2:$CY$2,$X102:$CY102) +SUMPRODUCT($X$2:$CY$2,$X103:$CY103)</f>
        <v>2.0123639926318053</v>
      </c>
      <c r="O93" s="552">
        <f>SUMPRODUCT($X$2:$CY$2,$X100:$CY100) +SUMPRODUCT($X$2:$CY$2,$X101:$CY101) +SUMPRODUCT($X$2:$CY$2,$X104:$CY104)</f>
        <v>8001.5508355787197</v>
      </c>
      <c r="P93" s="552">
        <f>SUM(K93:O93)</f>
        <v>26730.008316485546</v>
      </c>
      <c r="Q93" s="552">
        <f>(SUM(K93:M93)*100000)/(J93*1000)</f>
        <v>131.89254298906715</v>
      </c>
      <c r="R93" s="553">
        <f>(P93*100000)/(J93*1000)</f>
        <v>188.26257460877522</v>
      </c>
      <c r="S93" s="719">
        <v>3</v>
      </c>
      <c r="T93" s="720">
        <v>3</v>
      </c>
      <c r="U93" s="776" t="s">
        <v>494</v>
      </c>
      <c r="V93" s="777" t="s">
        <v>124</v>
      </c>
      <c r="W93" s="778" t="s">
        <v>75</v>
      </c>
      <c r="X93" s="779">
        <v>1.88888900000039E-3</v>
      </c>
      <c r="Y93" s="779">
        <v>4.7796380000004702E-3</v>
      </c>
      <c r="Z93" s="779">
        <v>1.3446950000001E-2</v>
      </c>
      <c r="AA93" s="779">
        <v>2.7883216000001099E-2</v>
      </c>
      <c r="AB93" s="779">
        <v>4.80856580000011E-2</v>
      </c>
      <c r="AC93" s="779">
        <v>7.4056354000001906E-2</v>
      </c>
      <c r="AD93" s="779">
        <v>0.26728966800000198</v>
      </c>
      <c r="AE93" s="779">
        <v>0.46650550300000199</v>
      </c>
      <c r="AF93" s="779">
        <v>0.67170910000000095</v>
      </c>
      <c r="AG93" s="779">
        <v>0.88290970900000199</v>
      </c>
      <c r="AH93" s="779">
        <v>1.1001206050000001</v>
      </c>
      <c r="AI93" s="779">
        <v>1.299081707</v>
      </c>
      <c r="AJ93" s="779">
        <v>1.5040573230000001</v>
      </c>
      <c r="AK93" s="780">
        <v>1.715040567</v>
      </c>
      <c r="AL93" s="780">
        <v>1.9299148711437599</v>
      </c>
      <c r="AM93" s="780">
        <v>1.9299148711437599</v>
      </c>
      <c r="AN93" s="780">
        <v>1.9299148711437599</v>
      </c>
      <c r="AO93" s="780">
        <v>1.9299148711437599</v>
      </c>
      <c r="AP93" s="780">
        <v>1.9299148711437599</v>
      </c>
      <c r="AQ93" s="780">
        <v>1.9299148711437599</v>
      </c>
      <c r="AR93" s="780">
        <v>1.9299148711437599</v>
      </c>
      <c r="AS93" s="780">
        <v>1.9299148711437599</v>
      </c>
      <c r="AT93" s="780">
        <v>1.9299148711437599</v>
      </c>
      <c r="AU93" s="780">
        <v>1.9299148711437599</v>
      </c>
      <c r="AV93" s="780">
        <v>1.9299148711437599</v>
      </c>
      <c r="AW93" s="780">
        <v>1.9299148711437599</v>
      </c>
      <c r="AX93" s="780">
        <v>1.9299148711437599</v>
      </c>
      <c r="AY93" s="780">
        <v>1.9299148711437599</v>
      </c>
      <c r="AZ93" s="780">
        <v>1.9299148711437599</v>
      </c>
      <c r="BA93" s="780">
        <v>1.9299148711437599</v>
      </c>
      <c r="BB93" s="780">
        <v>1.9299148711437599</v>
      </c>
      <c r="BC93" s="780">
        <v>1.9299148711437599</v>
      </c>
      <c r="BD93" s="780">
        <v>1.9299148711437599</v>
      </c>
      <c r="BE93" s="780">
        <v>1.9299148711437599</v>
      </c>
      <c r="BF93" s="780">
        <v>1.9299148711437599</v>
      </c>
      <c r="BG93" s="780">
        <v>1.9299148711437599</v>
      </c>
      <c r="BH93" s="780">
        <v>1.9299148711437599</v>
      </c>
      <c r="BI93" s="780">
        <v>1.9299148711437599</v>
      </c>
      <c r="BJ93" s="780">
        <v>1.9299148711437599</v>
      </c>
      <c r="BK93" s="780">
        <v>1.9299148711437599</v>
      </c>
      <c r="BL93" s="780">
        <v>1.9299148711437599</v>
      </c>
      <c r="BM93" s="780">
        <v>1.9299148711437599</v>
      </c>
      <c r="BN93" s="780">
        <v>1.9299148711437599</v>
      </c>
      <c r="BO93" s="780">
        <v>1.9299148711437599</v>
      </c>
      <c r="BP93" s="780">
        <v>1.9299148711437599</v>
      </c>
      <c r="BQ93" s="780">
        <v>1.9299148711437599</v>
      </c>
      <c r="BR93" s="780">
        <v>1.9299148711437599</v>
      </c>
      <c r="BS93" s="780">
        <v>1.9299148711437599</v>
      </c>
      <c r="BT93" s="780">
        <v>1.9299148711437599</v>
      </c>
      <c r="BU93" s="780">
        <v>1.9299148711437599</v>
      </c>
      <c r="BV93" s="780">
        <v>1.9299148711437599</v>
      </c>
      <c r="BW93" s="780">
        <v>1.9299148711437599</v>
      </c>
      <c r="BX93" s="780">
        <v>1.9299148711437599</v>
      </c>
      <c r="BY93" s="780">
        <v>1.9299148711437599</v>
      </c>
      <c r="BZ93" s="780">
        <v>1.9299148711437599</v>
      </c>
      <c r="CA93" s="780">
        <v>1.9299148711437599</v>
      </c>
      <c r="CB93" s="780">
        <v>1.9299148711437599</v>
      </c>
      <c r="CC93" s="780">
        <v>1.9299148711437599</v>
      </c>
      <c r="CD93" s="780">
        <v>1.9299148711437599</v>
      </c>
      <c r="CE93" s="781">
        <v>1.9299148711437599</v>
      </c>
      <c r="CF93" s="781">
        <v>1.9299148711437599</v>
      </c>
      <c r="CG93" s="781">
        <v>1.9299148711437599</v>
      </c>
      <c r="CH93" s="781">
        <v>1.9299148711437599</v>
      </c>
      <c r="CI93" s="781">
        <v>1.9299148711437599</v>
      </c>
      <c r="CJ93" s="781">
        <v>1.9299148711437599</v>
      </c>
      <c r="CK93" s="781">
        <v>1.9299148711437599</v>
      </c>
      <c r="CL93" s="781">
        <v>1.9299148711437599</v>
      </c>
      <c r="CM93" s="781">
        <v>1.9299148711437599</v>
      </c>
      <c r="CN93" s="781">
        <v>1.9299148711437599</v>
      </c>
      <c r="CO93" s="781">
        <v>1.9299148711437599</v>
      </c>
      <c r="CP93" s="781">
        <v>1.9299148711437599</v>
      </c>
      <c r="CQ93" s="781">
        <v>1.9299148711437599</v>
      </c>
      <c r="CR93" s="781">
        <v>1.9299148711437599</v>
      </c>
      <c r="CS93" s="781">
        <v>1.9299148711437599</v>
      </c>
      <c r="CT93" s="781">
        <v>1.9299148711437599</v>
      </c>
      <c r="CU93" s="781">
        <v>1.9299148711437599</v>
      </c>
      <c r="CV93" s="781">
        <v>1.9299148711437599</v>
      </c>
      <c r="CW93" s="781">
        <v>1.9299148711437599</v>
      </c>
      <c r="CX93" s="781">
        <v>1.9299148711437599</v>
      </c>
      <c r="CY93" s="782">
        <v>1.9299148711437599</v>
      </c>
      <c r="CZ93" s="783"/>
      <c r="DA93" s="784"/>
      <c r="DB93" s="784"/>
      <c r="DC93" s="784"/>
      <c r="DD93" s="784"/>
      <c r="DE93" s="784"/>
      <c r="DF93" s="784"/>
      <c r="DG93" s="784"/>
      <c r="DH93" s="784"/>
      <c r="DI93" s="784"/>
      <c r="DJ93" s="784"/>
      <c r="DK93" s="784"/>
      <c r="DL93" s="784"/>
      <c r="DM93" s="784"/>
      <c r="DN93" s="784"/>
      <c r="DO93" s="784"/>
      <c r="DP93" s="784"/>
      <c r="DQ93" s="784"/>
      <c r="DR93" s="784"/>
      <c r="DS93" s="784"/>
      <c r="DT93" s="784"/>
      <c r="DU93" s="784"/>
      <c r="DV93" s="784"/>
      <c r="DW93" s="785"/>
      <c r="DX93" s="786"/>
    </row>
    <row r="94" spans="2:128" s="484" customFormat="1" x14ac:dyDescent="0.2">
      <c r="B94" s="564"/>
      <c r="C94" s="565"/>
      <c r="D94" s="566"/>
      <c r="E94" s="567"/>
      <c r="F94" s="567"/>
      <c r="G94" s="566"/>
      <c r="H94" s="567"/>
      <c r="I94" s="567"/>
      <c r="J94" s="567"/>
      <c r="K94" s="567"/>
      <c r="L94" s="567"/>
      <c r="M94" s="567"/>
      <c r="N94" s="567"/>
      <c r="O94" s="567"/>
      <c r="P94" s="567"/>
      <c r="Q94" s="567"/>
      <c r="R94" s="568"/>
      <c r="S94" s="567"/>
      <c r="T94" s="567"/>
      <c r="U94" s="787" t="s">
        <v>495</v>
      </c>
      <c r="V94" s="777" t="s">
        <v>124</v>
      </c>
      <c r="W94" s="778" t="s">
        <v>496</v>
      </c>
      <c r="X94" s="779">
        <v>3.6526043848532401</v>
      </c>
      <c r="Y94" s="779">
        <v>3.6872402128677297</v>
      </c>
      <c r="Z94" s="779">
        <v>3.7336893839552601</v>
      </c>
      <c r="AA94" s="779">
        <v>3.7902674418869502</v>
      </c>
      <c r="AB94" s="779">
        <v>3.8586743420306204</v>
      </c>
      <c r="AC94" s="779">
        <v>4.9431204304208602</v>
      </c>
      <c r="AD94" s="779">
        <v>5.5727257587775503</v>
      </c>
      <c r="AE94" s="779">
        <v>5.7654723458752999</v>
      </c>
      <c r="AF94" s="779">
        <v>5.9915794887835903</v>
      </c>
      <c r="AG94" s="779">
        <v>6.2645648309524304</v>
      </c>
      <c r="AH94" s="779">
        <v>6.4507973455855296</v>
      </c>
      <c r="AI94" s="779">
        <v>6.8455692035090596</v>
      </c>
      <c r="AJ94" s="779">
        <v>7.4166112333983598</v>
      </c>
      <c r="AK94" s="780">
        <v>8.7262703538201301</v>
      </c>
      <c r="AL94" s="780">
        <v>7.52257673447426</v>
      </c>
      <c r="AM94" s="780">
        <v>7.5325166762184503</v>
      </c>
      <c r="AN94" s="780">
        <v>7.5420354854507892</v>
      </c>
      <c r="AO94" s="780">
        <v>7.5512352927406301</v>
      </c>
      <c r="AP94" s="780">
        <v>7.5604191797871598</v>
      </c>
      <c r="AQ94" s="780">
        <v>7.5695917795442602</v>
      </c>
      <c r="AR94" s="780">
        <v>7.5787577206224794</v>
      </c>
      <c r="AS94" s="780">
        <v>7.5868058006682606</v>
      </c>
      <c r="AT94" s="780">
        <v>7.5945784655447195</v>
      </c>
      <c r="AU94" s="780">
        <v>7.6022377155291201</v>
      </c>
      <c r="AV94" s="780">
        <v>7.6097841783568105</v>
      </c>
      <c r="AW94" s="780">
        <v>7.6097841783568105</v>
      </c>
      <c r="AX94" s="780">
        <v>7.6097841783568105</v>
      </c>
      <c r="AY94" s="780">
        <v>7.6097841783568105</v>
      </c>
      <c r="AZ94" s="780">
        <v>7.6097841783568105</v>
      </c>
      <c r="BA94" s="780">
        <v>7.6097841783568105</v>
      </c>
      <c r="BB94" s="780">
        <v>7.6097841783568105</v>
      </c>
      <c r="BC94" s="780">
        <v>7.6097841783568105</v>
      </c>
      <c r="BD94" s="780">
        <v>7.6097841783568105</v>
      </c>
      <c r="BE94" s="780">
        <v>7.6097841783568105</v>
      </c>
      <c r="BF94" s="780">
        <v>7.6097841783568105</v>
      </c>
      <c r="BG94" s="780">
        <v>7.6097841783568105</v>
      </c>
      <c r="BH94" s="780">
        <v>7.6097841783568105</v>
      </c>
      <c r="BI94" s="780">
        <v>7.6097841783568105</v>
      </c>
      <c r="BJ94" s="780">
        <v>7.6097841783568105</v>
      </c>
      <c r="BK94" s="780">
        <v>7.6097841783568105</v>
      </c>
      <c r="BL94" s="780">
        <v>7.6097841783568105</v>
      </c>
      <c r="BM94" s="780">
        <v>7.6097841783568105</v>
      </c>
      <c r="BN94" s="780">
        <v>7.6097841783568105</v>
      </c>
      <c r="BO94" s="780">
        <v>7.6097841783568105</v>
      </c>
      <c r="BP94" s="780">
        <v>7.6097841783568105</v>
      </c>
      <c r="BQ94" s="780">
        <v>7.6097841783568105</v>
      </c>
      <c r="BR94" s="780">
        <v>7.6097841783568105</v>
      </c>
      <c r="BS94" s="780">
        <v>7.6097841783568105</v>
      </c>
      <c r="BT94" s="780">
        <v>7.6097841783568105</v>
      </c>
      <c r="BU94" s="780">
        <v>7.6097841783568105</v>
      </c>
      <c r="BV94" s="780">
        <v>7.6097841783568105</v>
      </c>
      <c r="BW94" s="780">
        <v>7.6097841783568105</v>
      </c>
      <c r="BX94" s="780">
        <v>7.6097841783568105</v>
      </c>
      <c r="BY94" s="780">
        <v>7.6097841783568105</v>
      </c>
      <c r="BZ94" s="780">
        <v>7.6097841783568105</v>
      </c>
      <c r="CA94" s="780">
        <v>7.6097841783568105</v>
      </c>
      <c r="CB94" s="780">
        <v>7.6097841783568105</v>
      </c>
      <c r="CC94" s="780">
        <v>7.6097841783568105</v>
      </c>
      <c r="CD94" s="780">
        <v>7.6097841783568105</v>
      </c>
      <c r="CE94" s="781">
        <v>7.6097841783568105</v>
      </c>
      <c r="CF94" s="781">
        <v>7.6097841783568105</v>
      </c>
      <c r="CG94" s="781">
        <v>7.6097841783568105</v>
      </c>
      <c r="CH94" s="781">
        <v>7.6097841783568105</v>
      </c>
      <c r="CI94" s="781">
        <v>7.6097841783568105</v>
      </c>
      <c r="CJ94" s="781">
        <v>7.6097841783568105</v>
      </c>
      <c r="CK94" s="781">
        <v>7.6097841783568105</v>
      </c>
      <c r="CL94" s="781">
        <v>7.6097841783568105</v>
      </c>
      <c r="CM94" s="781">
        <v>7.6097841783568105</v>
      </c>
      <c r="CN94" s="781">
        <v>7.6097841783568105</v>
      </c>
      <c r="CO94" s="781">
        <v>7.6097841783568105</v>
      </c>
      <c r="CP94" s="781">
        <v>7.6097841783568105</v>
      </c>
      <c r="CQ94" s="781">
        <v>7.6097841783568105</v>
      </c>
      <c r="CR94" s="781">
        <v>7.6097841783568105</v>
      </c>
      <c r="CS94" s="781">
        <v>7.6097841783568105</v>
      </c>
      <c r="CT94" s="781">
        <v>7.6097841783568105</v>
      </c>
      <c r="CU94" s="781">
        <v>7.6097841783568105</v>
      </c>
      <c r="CV94" s="781">
        <v>7.6097841783568105</v>
      </c>
      <c r="CW94" s="781">
        <v>7.6097841783568105</v>
      </c>
      <c r="CX94" s="781">
        <v>7.6097841783568105</v>
      </c>
      <c r="CY94" s="782">
        <v>7.6097841783568105</v>
      </c>
      <c r="CZ94" s="783"/>
      <c r="DA94" s="784"/>
      <c r="DB94" s="784"/>
      <c r="DC94" s="784"/>
      <c r="DD94" s="784"/>
      <c r="DE94" s="784"/>
      <c r="DF94" s="784"/>
      <c r="DG94" s="784"/>
      <c r="DH94" s="784"/>
      <c r="DI94" s="784"/>
      <c r="DJ94" s="784"/>
      <c r="DK94" s="784"/>
      <c r="DL94" s="784"/>
      <c r="DM94" s="784"/>
      <c r="DN94" s="784"/>
      <c r="DO94" s="784"/>
      <c r="DP94" s="784"/>
      <c r="DQ94" s="784"/>
      <c r="DR94" s="784"/>
      <c r="DS94" s="784"/>
      <c r="DT94" s="784"/>
      <c r="DU94" s="784"/>
      <c r="DV94" s="784"/>
      <c r="DW94" s="785"/>
      <c r="DX94" s="786"/>
    </row>
    <row r="95" spans="2:128" s="484" customFormat="1" x14ac:dyDescent="0.2">
      <c r="B95" s="570"/>
      <c r="C95" s="571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788"/>
      <c r="S95" s="572"/>
      <c r="T95" s="572"/>
      <c r="U95" s="787" t="s">
        <v>497</v>
      </c>
      <c r="V95" s="777" t="s">
        <v>124</v>
      </c>
      <c r="W95" s="778" t="s">
        <v>496</v>
      </c>
      <c r="X95" s="779">
        <v>78.323288609739905</v>
      </c>
      <c r="Y95" s="779">
        <v>79.985898778740008</v>
      </c>
      <c r="Z95" s="779">
        <v>82.574173290581768</v>
      </c>
      <c r="AA95" s="779">
        <v>86.146342187211673</v>
      </c>
      <c r="AB95" s="779">
        <v>90.886635152226049</v>
      </c>
      <c r="AC95" s="779">
        <v>152.16804794531416</v>
      </c>
      <c r="AD95" s="779">
        <v>218.88849910967107</v>
      </c>
      <c r="AE95" s="779">
        <v>273.74592203345787</v>
      </c>
      <c r="AF95" s="779">
        <v>336.65471707463848</v>
      </c>
      <c r="AG95" s="779">
        <v>410.42263218319499</v>
      </c>
      <c r="AH95" s="779">
        <v>486.83312634815672</v>
      </c>
      <c r="AI95" s="779">
        <v>585.36361309994572</v>
      </c>
      <c r="AJ95" s="779">
        <v>719.59959194842452</v>
      </c>
      <c r="AK95" s="780">
        <v>988.12347602759417</v>
      </c>
      <c r="AL95" s="780">
        <v>962.47695175974911</v>
      </c>
      <c r="AM95" s="780">
        <v>962.68873734460715</v>
      </c>
      <c r="AN95" s="780">
        <v>962.89155006044609</v>
      </c>
      <c r="AO95" s="780">
        <v>963.08756595446312</v>
      </c>
      <c r="AP95" s="780">
        <v>963.2832426434702</v>
      </c>
      <c r="AQ95" s="780">
        <v>963.47867883959918</v>
      </c>
      <c r="AR95" s="780">
        <v>963.67397316244217</v>
      </c>
      <c r="AS95" s="780">
        <v>963.84544975489518</v>
      </c>
      <c r="AT95" s="780">
        <v>964.01105820805719</v>
      </c>
      <c r="AU95" s="780">
        <v>964.17425018435517</v>
      </c>
      <c r="AV95" s="780">
        <v>964.3350390586462</v>
      </c>
      <c r="AW95" s="780">
        <v>964.3350390586462</v>
      </c>
      <c r="AX95" s="780">
        <v>964.3350390586462</v>
      </c>
      <c r="AY95" s="780">
        <v>964.3350390586462</v>
      </c>
      <c r="AZ95" s="780">
        <v>964.3350390586462</v>
      </c>
      <c r="BA95" s="780">
        <v>964.3350390586462</v>
      </c>
      <c r="BB95" s="780">
        <v>964.3350390586462</v>
      </c>
      <c r="BC95" s="780">
        <v>964.3350390586462</v>
      </c>
      <c r="BD95" s="780">
        <v>964.3350390586462</v>
      </c>
      <c r="BE95" s="780">
        <v>964.3350390586462</v>
      </c>
      <c r="BF95" s="780">
        <v>964.3350390586462</v>
      </c>
      <c r="BG95" s="780">
        <v>964.3350390586462</v>
      </c>
      <c r="BH95" s="780">
        <v>964.3350390586462</v>
      </c>
      <c r="BI95" s="780">
        <v>964.3350390586462</v>
      </c>
      <c r="BJ95" s="780">
        <v>964.3350390586462</v>
      </c>
      <c r="BK95" s="780">
        <v>964.3350390586462</v>
      </c>
      <c r="BL95" s="780">
        <v>964.3350390586462</v>
      </c>
      <c r="BM95" s="780">
        <v>964.3350390586462</v>
      </c>
      <c r="BN95" s="780">
        <v>964.3350390586462</v>
      </c>
      <c r="BO95" s="780">
        <v>964.3350390586462</v>
      </c>
      <c r="BP95" s="780">
        <v>964.3350390586462</v>
      </c>
      <c r="BQ95" s="780">
        <v>964.3350390586462</v>
      </c>
      <c r="BR95" s="780">
        <v>964.3350390586462</v>
      </c>
      <c r="BS95" s="780">
        <v>964.3350390586462</v>
      </c>
      <c r="BT95" s="780">
        <v>964.3350390586462</v>
      </c>
      <c r="BU95" s="780">
        <v>964.3350390586462</v>
      </c>
      <c r="BV95" s="780">
        <v>964.3350390586462</v>
      </c>
      <c r="BW95" s="780">
        <v>964.3350390586462</v>
      </c>
      <c r="BX95" s="780">
        <v>964.3350390586462</v>
      </c>
      <c r="BY95" s="780">
        <v>964.3350390586462</v>
      </c>
      <c r="BZ95" s="780">
        <v>964.3350390586462</v>
      </c>
      <c r="CA95" s="780">
        <v>964.3350390586462</v>
      </c>
      <c r="CB95" s="780">
        <v>964.3350390586462</v>
      </c>
      <c r="CC95" s="780">
        <v>964.3350390586462</v>
      </c>
      <c r="CD95" s="780">
        <v>964.3350390586462</v>
      </c>
      <c r="CE95" s="781">
        <v>964.3350390586462</v>
      </c>
      <c r="CF95" s="781">
        <v>964.3350390586462</v>
      </c>
      <c r="CG95" s="781">
        <v>964.3350390586462</v>
      </c>
      <c r="CH95" s="781">
        <v>964.3350390586462</v>
      </c>
      <c r="CI95" s="781">
        <v>964.3350390586462</v>
      </c>
      <c r="CJ95" s="781">
        <v>964.3350390586462</v>
      </c>
      <c r="CK95" s="781">
        <v>964.3350390586462</v>
      </c>
      <c r="CL95" s="781">
        <v>964.3350390586462</v>
      </c>
      <c r="CM95" s="781">
        <v>964.3350390586462</v>
      </c>
      <c r="CN95" s="781">
        <v>964.3350390586462</v>
      </c>
      <c r="CO95" s="781">
        <v>964.3350390586462</v>
      </c>
      <c r="CP95" s="781">
        <v>964.3350390586462</v>
      </c>
      <c r="CQ95" s="781">
        <v>964.3350390586462</v>
      </c>
      <c r="CR95" s="781">
        <v>964.3350390586462</v>
      </c>
      <c r="CS95" s="781">
        <v>964.3350390586462</v>
      </c>
      <c r="CT95" s="781">
        <v>964.3350390586462</v>
      </c>
      <c r="CU95" s="781">
        <v>964.3350390586462</v>
      </c>
      <c r="CV95" s="781">
        <v>964.3350390586462</v>
      </c>
      <c r="CW95" s="781">
        <v>964.3350390586462</v>
      </c>
      <c r="CX95" s="781">
        <v>964.3350390586462</v>
      </c>
      <c r="CY95" s="782">
        <v>964.3350390586462</v>
      </c>
      <c r="CZ95" s="783"/>
      <c r="DA95" s="784"/>
      <c r="DB95" s="784"/>
      <c r="DC95" s="784"/>
      <c r="DD95" s="784"/>
      <c r="DE95" s="784"/>
      <c r="DF95" s="784"/>
      <c r="DG95" s="784"/>
      <c r="DH95" s="784"/>
      <c r="DI95" s="784"/>
      <c r="DJ95" s="784"/>
      <c r="DK95" s="784"/>
      <c r="DL95" s="784"/>
      <c r="DM95" s="784"/>
      <c r="DN95" s="784"/>
      <c r="DO95" s="784"/>
      <c r="DP95" s="784"/>
      <c r="DQ95" s="784"/>
      <c r="DR95" s="784"/>
      <c r="DS95" s="784"/>
      <c r="DT95" s="784"/>
      <c r="DU95" s="784"/>
      <c r="DV95" s="784"/>
      <c r="DW95" s="785"/>
      <c r="DX95" s="786"/>
    </row>
    <row r="96" spans="2:128" s="484" customFormat="1" x14ac:dyDescent="0.2">
      <c r="B96" s="570"/>
      <c r="C96" s="571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788"/>
      <c r="S96" s="572"/>
      <c r="T96" s="572"/>
      <c r="U96" s="787" t="s">
        <v>799</v>
      </c>
      <c r="V96" s="777" t="s">
        <v>124</v>
      </c>
      <c r="W96" s="778" t="s">
        <v>496</v>
      </c>
      <c r="X96" s="779"/>
      <c r="Y96" s="779"/>
      <c r="Z96" s="779"/>
      <c r="AA96" s="779"/>
      <c r="AB96" s="779"/>
      <c r="AC96" s="779"/>
      <c r="AD96" s="779"/>
      <c r="AE96" s="779"/>
      <c r="AF96" s="779"/>
      <c r="AG96" s="779"/>
      <c r="AH96" s="779"/>
      <c r="AI96" s="779"/>
      <c r="AJ96" s="779"/>
      <c r="AK96" s="780"/>
      <c r="AL96" s="780"/>
      <c r="AM96" s="780"/>
      <c r="AN96" s="780"/>
      <c r="AO96" s="780"/>
      <c r="AP96" s="780"/>
      <c r="AQ96" s="780"/>
      <c r="AR96" s="780"/>
      <c r="AS96" s="780"/>
      <c r="AT96" s="780"/>
      <c r="AU96" s="780"/>
      <c r="AV96" s="780"/>
      <c r="AW96" s="780"/>
      <c r="AX96" s="780"/>
      <c r="AY96" s="780"/>
      <c r="AZ96" s="780"/>
      <c r="BA96" s="780"/>
      <c r="BB96" s="780"/>
      <c r="BC96" s="780"/>
      <c r="BD96" s="780"/>
      <c r="BE96" s="780"/>
      <c r="BF96" s="780"/>
      <c r="BG96" s="780"/>
      <c r="BH96" s="780"/>
      <c r="BI96" s="780"/>
      <c r="BJ96" s="780"/>
      <c r="BK96" s="780"/>
      <c r="BL96" s="780"/>
      <c r="BM96" s="780"/>
      <c r="BN96" s="780"/>
      <c r="BO96" s="780"/>
      <c r="BP96" s="780"/>
      <c r="BQ96" s="780"/>
      <c r="BR96" s="780"/>
      <c r="BS96" s="780"/>
      <c r="BT96" s="780"/>
      <c r="BU96" s="780"/>
      <c r="BV96" s="780"/>
      <c r="BW96" s="780"/>
      <c r="BX96" s="780"/>
      <c r="BY96" s="780"/>
      <c r="BZ96" s="780"/>
      <c r="CA96" s="780"/>
      <c r="CB96" s="780"/>
      <c r="CC96" s="780"/>
      <c r="CD96" s="780"/>
      <c r="CE96" s="781"/>
      <c r="CF96" s="781"/>
      <c r="CG96" s="781"/>
      <c r="CH96" s="781"/>
      <c r="CI96" s="781"/>
      <c r="CJ96" s="781"/>
      <c r="CK96" s="781"/>
      <c r="CL96" s="781"/>
      <c r="CM96" s="781"/>
      <c r="CN96" s="781"/>
      <c r="CO96" s="781"/>
      <c r="CP96" s="781"/>
      <c r="CQ96" s="781"/>
      <c r="CR96" s="781"/>
      <c r="CS96" s="781"/>
      <c r="CT96" s="781"/>
      <c r="CU96" s="781"/>
      <c r="CV96" s="781"/>
      <c r="CW96" s="781"/>
      <c r="CX96" s="781"/>
      <c r="CY96" s="782"/>
      <c r="CZ96" s="783"/>
      <c r="DA96" s="784"/>
      <c r="DB96" s="784"/>
      <c r="DC96" s="784"/>
      <c r="DD96" s="784"/>
      <c r="DE96" s="784"/>
      <c r="DF96" s="784"/>
      <c r="DG96" s="784"/>
      <c r="DH96" s="784"/>
      <c r="DI96" s="784"/>
      <c r="DJ96" s="784"/>
      <c r="DK96" s="784"/>
      <c r="DL96" s="784"/>
      <c r="DM96" s="784"/>
      <c r="DN96" s="784"/>
      <c r="DO96" s="784"/>
      <c r="DP96" s="784"/>
      <c r="DQ96" s="784"/>
      <c r="DR96" s="784"/>
      <c r="DS96" s="784"/>
      <c r="DT96" s="784"/>
      <c r="DU96" s="784"/>
      <c r="DV96" s="784"/>
      <c r="DW96" s="785"/>
      <c r="DX96" s="786"/>
    </row>
    <row r="97" spans="2:128" s="484" customFormat="1" x14ac:dyDescent="0.2">
      <c r="B97" s="576"/>
      <c r="C97" s="577"/>
      <c r="D97" s="578"/>
      <c r="E97" s="578"/>
      <c r="F97" s="578"/>
      <c r="G97" s="578"/>
      <c r="H97" s="578"/>
      <c r="I97" s="578"/>
      <c r="J97" s="578"/>
      <c r="K97" s="578"/>
      <c r="L97" s="578"/>
      <c r="M97" s="578"/>
      <c r="N97" s="578"/>
      <c r="O97" s="578"/>
      <c r="P97" s="578"/>
      <c r="Q97" s="578"/>
      <c r="R97" s="789"/>
      <c r="S97" s="578"/>
      <c r="T97" s="578"/>
      <c r="U97" s="787" t="s">
        <v>498</v>
      </c>
      <c r="V97" s="777" t="s">
        <v>124</v>
      </c>
      <c r="W97" s="790" t="s">
        <v>496</v>
      </c>
      <c r="X97" s="779"/>
      <c r="Y97" s="779"/>
      <c r="Z97" s="779"/>
      <c r="AA97" s="779"/>
      <c r="AB97" s="779"/>
      <c r="AC97" s="779"/>
      <c r="AD97" s="779"/>
      <c r="AE97" s="779"/>
      <c r="AF97" s="779"/>
      <c r="AG97" s="779"/>
      <c r="AH97" s="779"/>
      <c r="AI97" s="779"/>
      <c r="AJ97" s="779"/>
      <c r="AK97" s="780"/>
      <c r="AL97" s="780"/>
      <c r="AM97" s="780"/>
      <c r="AN97" s="780"/>
      <c r="AO97" s="780"/>
      <c r="AP97" s="780"/>
      <c r="AQ97" s="780"/>
      <c r="AR97" s="780"/>
      <c r="AS97" s="780"/>
      <c r="AT97" s="780"/>
      <c r="AU97" s="780"/>
      <c r="AV97" s="780"/>
      <c r="AW97" s="780"/>
      <c r="AX97" s="780"/>
      <c r="AY97" s="780"/>
      <c r="AZ97" s="780"/>
      <c r="BA97" s="780"/>
      <c r="BB97" s="780"/>
      <c r="BC97" s="780"/>
      <c r="BD97" s="780"/>
      <c r="BE97" s="780"/>
      <c r="BF97" s="780"/>
      <c r="BG97" s="780"/>
      <c r="BH97" s="780"/>
      <c r="BI97" s="780"/>
      <c r="BJ97" s="780"/>
      <c r="BK97" s="780"/>
      <c r="BL97" s="780"/>
      <c r="BM97" s="780"/>
      <c r="BN97" s="780"/>
      <c r="BO97" s="780"/>
      <c r="BP97" s="780"/>
      <c r="BQ97" s="780"/>
      <c r="BR97" s="780"/>
      <c r="BS97" s="780"/>
      <c r="BT97" s="780"/>
      <c r="BU97" s="780"/>
      <c r="BV97" s="780"/>
      <c r="BW97" s="780"/>
      <c r="BX97" s="780"/>
      <c r="BY97" s="780"/>
      <c r="BZ97" s="780"/>
      <c r="CA97" s="780"/>
      <c r="CB97" s="780"/>
      <c r="CC97" s="780"/>
      <c r="CD97" s="780"/>
      <c r="CE97" s="781"/>
      <c r="CF97" s="781"/>
      <c r="CG97" s="781"/>
      <c r="CH97" s="781"/>
      <c r="CI97" s="781"/>
      <c r="CJ97" s="781"/>
      <c r="CK97" s="781"/>
      <c r="CL97" s="781"/>
      <c r="CM97" s="781"/>
      <c r="CN97" s="781"/>
      <c r="CO97" s="781"/>
      <c r="CP97" s="781"/>
      <c r="CQ97" s="781"/>
      <c r="CR97" s="781"/>
      <c r="CS97" s="781"/>
      <c r="CT97" s="781"/>
      <c r="CU97" s="781"/>
      <c r="CV97" s="781"/>
      <c r="CW97" s="781"/>
      <c r="CX97" s="781"/>
      <c r="CY97" s="782"/>
      <c r="CZ97" s="783"/>
      <c r="DA97" s="784"/>
      <c r="DB97" s="784"/>
      <c r="DC97" s="784"/>
      <c r="DD97" s="784"/>
      <c r="DE97" s="784"/>
      <c r="DF97" s="784"/>
      <c r="DG97" s="784"/>
      <c r="DH97" s="784"/>
      <c r="DI97" s="784"/>
      <c r="DJ97" s="784"/>
      <c r="DK97" s="784"/>
      <c r="DL97" s="784"/>
      <c r="DM97" s="784"/>
      <c r="DN97" s="784"/>
      <c r="DO97" s="784"/>
      <c r="DP97" s="784"/>
      <c r="DQ97" s="784"/>
      <c r="DR97" s="784"/>
      <c r="DS97" s="784"/>
      <c r="DT97" s="784"/>
      <c r="DU97" s="784"/>
      <c r="DV97" s="784"/>
      <c r="DW97" s="785"/>
      <c r="DX97" s="786"/>
    </row>
    <row r="98" spans="2:128" s="484" customFormat="1" x14ac:dyDescent="0.2">
      <c r="B98" s="582"/>
      <c r="C98" s="583"/>
      <c r="D98" s="584"/>
      <c r="E98" s="584"/>
      <c r="F98" s="584"/>
      <c r="G98" s="584"/>
      <c r="H98" s="584"/>
      <c r="I98" s="584"/>
      <c r="J98" s="584"/>
      <c r="K98" s="584"/>
      <c r="L98" s="584"/>
      <c r="M98" s="584"/>
      <c r="N98" s="584"/>
      <c r="O98" s="584"/>
      <c r="P98" s="584"/>
      <c r="Q98" s="584"/>
      <c r="R98" s="791"/>
      <c r="S98" s="584"/>
      <c r="T98" s="584"/>
      <c r="U98" s="787" t="s">
        <v>499</v>
      </c>
      <c r="V98" s="777" t="s">
        <v>124</v>
      </c>
      <c r="W98" s="790" t="s">
        <v>496</v>
      </c>
      <c r="X98" s="780">
        <v>8.6471438589243004</v>
      </c>
      <c r="Y98" s="780">
        <v>8.7291404169846789</v>
      </c>
      <c r="Z98" s="780">
        <v>8.839103780711481</v>
      </c>
      <c r="AA98" s="780">
        <v>8.9730461830758497</v>
      </c>
      <c r="AB98" s="780">
        <v>9.1349920836333602</v>
      </c>
      <c r="AC98" s="780">
        <v>11.702300323322401</v>
      </c>
      <c r="AD98" s="780">
        <v>13.1928225028451</v>
      </c>
      <c r="AE98" s="780">
        <v>13.649129097083</v>
      </c>
      <c r="AF98" s="780">
        <v>14.184413181055101</v>
      </c>
      <c r="AG98" s="780">
        <v>14.830676306319999</v>
      </c>
      <c r="AH98" s="780">
        <v>15.2715615420492</v>
      </c>
      <c r="AI98" s="780">
        <v>16.206141005698601</v>
      </c>
      <c r="AJ98" s="780">
        <v>17.5580209416757</v>
      </c>
      <c r="AK98" s="780">
        <v>20.658496555022001</v>
      </c>
      <c r="AL98" s="780">
        <v>17.808882747483601</v>
      </c>
      <c r="AM98" s="780">
        <v>17.832414479134602</v>
      </c>
      <c r="AN98" s="780">
        <v>17.854949225338899</v>
      </c>
      <c r="AO98" s="780">
        <v>17.8767287691186</v>
      </c>
      <c r="AP98" s="780">
        <v>17.898470623452599</v>
      </c>
      <c r="AQ98" s="780">
        <v>17.920185756355899</v>
      </c>
      <c r="AR98" s="780">
        <v>17.941885125560599</v>
      </c>
      <c r="AS98" s="780">
        <v>17.9609380802777</v>
      </c>
      <c r="AT98" s="780">
        <v>17.979339019517798</v>
      </c>
      <c r="AU98" s="780">
        <v>17.997471461328701</v>
      </c>
      <c r="AV98" s="780">
        <v>18.0153368918056</v>
      </c>
      <c r="AW98" s="780">
        <v>18.0153368918056</v>
      </c>
      <c r="AX98" s="780">
        <v>18.0153368918056</v>
      </c>
      <c r="AY98" s="780">
        <v>18.0153368918056</v>
      </c>
      <c r="AZ98" s="780">
        <v>18.0153368918056</v>
      </c>
      <c r="BA98" s="780">
        <v>18.0153368918056</v>
      </c>
      <c r="BB98" s="780">
        <v>18.0153368918056</v>
      </c>
      <c r="BC98" s="780">
        <v>18.0153368918056</v>
      </c>
      <c r="BD98" s="780">
        <v>18.0153368918056</v>
      </c>
      <c r="BE98" s="780">
        <v>18.0153368918056</v>
      </c>
      <c r="BF98" s="780">
        <v>18.0153368918056</v>
      </c>
      <c r="BG98" s="780">
        <v>18.0153368918056</v>
      </c>
      <c r="BH98" s="780">
        <v>18.0153368918056</v>
      </c>
      <c r="BI98" s="780">
        <v>18.0153368918056</v>
      </c>
      <c r="BJ98" s="780">
        <v>18.0153368918056</v>
      </c>
      <c r="BK98" s="780">
        <v>18.0153368918056</v>
      </c>
      <c r="BL98" s="780">
        <v>18.0153368918056</v>
      </c>
      <c r="BM98" s="780">
        <v>18.0153368918056</v>
      </c>
      <c r="BN98" s="780">
        <v>18.0153368918056</v>
      </c>
      <c r="BO98" s="780">
        <v>18.0153368918056</v>
      </c>
      <c r="BP98" s="780">
        <v>18.0153368918056</v>
      </c>
      <c r="BQ98" s="780">
        <v>18.0153368918056</v>
      </c>
      <c r="BR98" s="780">
        <v>18.0153368918056</v>
      </c>
      <c r="BS98" s="780">
        <v>18.0153368918056</v>
      </c>
      <c r="BT98" s="780">
        <v>18.0153368918056</v>
      </c>
      <c r="BU98" s="780">
        <v>18.0153368918056</v>
      </c>
      <c r="BV98" s="780">
        <v>18.0153368918056</v>
      </c>
      <c r="BW98" s="780">
        <v>18.0153368918056</v>
      </c>
      <c r="BX98" s="780">
        <v>18.0153368918056</v>
      </c>
      <c r="BY98" s="780">
        <v>18.0153368918056</v>
      </c>
      <c r="BZ98" s="780">
        <v>18.0153368918056</v>
      </c>
      <c r="CA98" s="780">
        <v>18.0153368918056</v>
      </c>
      <c r="CB98" s="780">
        <v>18.0153368918056</v>
      </c>
      <c r="CC98" s="780">
        <v>18.0153368918056</v>
      </c>
      <c r="CD98" s="780">
        <v>18.0153368918056</v>
      </c>
      <c r="CE98" s="781">
        <v>18.0153368918056</v>
      </c>
      <c r="CF98" s="781">
        <v>18.0153368918056</v>
      </c>
      <c r="CG98" s="781">
        <v>18.0153368918056</v>
      </c>
      <c r="CH98" s="781">
        <v>18.0153368918056</v>
      </c>
      <c r="CI98" s="781">
        <v>18.0153368918056</v>
      </c>
      <c r="CJ98" s="781">
        <v>18.0153368918056</v>
      </c>
      <c r="CK98" s="781">
        <v>18.0153368918056</v>
      </c>
      <c r="CL98" s="781">
        <v>18.0153368918056</v>
      </c>
      <c r="CM98" s="781">
        <v>18.0153368918056</v>
      </c>
      <c r="CN98" s="781">
        <v>18.0153368918056</v>
      </c>
      <c r="CO98" s="781">
        <v>18.0153368918056</v>
      </c>
      <c r="CP98" s="781">
        <v>18.0153368918056</v>
      </c>
      <c r="CQ98" s="781">
        <v>18.0153368918056</v>
      </c>
      <c r="CR98" s="781">
        <v>18.0153368918056</v>
      </c>
      <c r="CS98" s="781">
        <v>18.0153368918056</v>
      </c>
      <c r="CT98" s="781">
        <v>18.0153368918056</v>
      </c>
      <c r="CU98" s="781">
        <v>18.0153368918056</v>
      </c>
      <c r="CV98" s="781">
        <v>18.0153368918056</v>
      </c>
      <c r="CW98" s="781">
        <v>18.0153368918056</v>
      </c>
      <c r="CX98" s="781">
        <v>18.0153368918056</v>
      </c>
      <c r="CY98" s="782">
        <v>18.0153368918056</v>
      </c>
      <c r="CZ98" s="783"/>
      <c r="DA98" s="784"/>
      <c r="DB98" s="784"/>
      <c r="DC98" s="784"/>
      <c r="DD98" s="784"/>
      <c r="DE98" s="784"/>
      <c r="DF98" s="784"/>
      <c r="DG98" s="784"/>
      <c r="DH98" s="784"/>
      <c r="DI98" s="784"/>
      <c r="DJ98" s="784"/>
      <c r="DK98" s="784"/>
      <c r="DL98" s="784"/>
      <c r="DM98" s="784"/>
      <c r="DN98" s="784"/>
      <c r="DO98" s="784"/>
      <c r="DP98" s="784"/>
      <c r="DQ98" s="784"/>
      <c r="DR98" s="784"/>
      <c r="DS98" s="784"/>
      <c r="DT98" s="784"/>
      <c r="DU98" s="784"/>
      <c r="DV98" s="784"/>
      <c r="DW98" s="785"/>
      <c r="DX98" s="786"/>
    </row>
    <row r="99" spans="2:128" s="484" customFormat="1" x14ac:dyDescent="0.2">
      <c r="B99" s="582"/>
      <c r="C99" s="583"/>
      <c r="D99" s="584"/>
      <c r="E99" s="584"/>
      <c r="F99" s="584"/>
      <c r="G99" s="584"/>
      <c r="H99" s="584"/>
      <c r="I99" s="584"/>
      <c r="J99" s="584"/>
      <c r="K99" s="584"/>
      <c r="L99" s="584"/>
      <c r="M99" s="584"/>
      <c r="N99" s="584"/>
      <c r="O99" s="584"/>
      <c r="P99" s="584"/>
      <c r="Q99" s="584"/>
      <c r="R99" s="791"/>
      <c r="S99" s="584"/>
      <c r="T99" s="584"/>
      <c r="U99" s="792" t="s">
        <v>500</v>
      </c>
      <c r="V99" s="793" t="s">
        <v>124</v>
      </c>
      <c r="W99" s="790" t="s">
        <v>496</v>
      </c>
      <c r="X99" s="780">
        <v>8.9546279393282163E-2</v>
      </c>
      <c r="Y99" s="780">
        <v>0.22658758653721955</v>
      </c>
      <c r="Z99" s="780">
        <v>0.63747755515932192</v>
      </c>
      <c r="AA99" s="780">
        <v>1.3218554665302293</v>
      </c>
      <c r="AB99" s="780">
        <v>2.2795896244178575</v>
      </c>
      <c r="AC99" s="780">
        <v>3.5107785402586442</v>
      </c>
      <c r="AD99" s="780">
        <v>12.671361466799196</v>
      </c>
      <c r="AE99" s="780">
        <v>22.11555687503775</v>
      </c>
      <c r="AF99" s="780">
        <v>31.843613224280393</v>
      </c>
      <c r="AG99" s="780">
        <v>41.8559690278991</v>
      </c>
      <c r="AH99" s="780">
        <v>52.153253611840753</v>
      </c>
      <c r="AI99" s="780">
        <v>61.585372930701539</v>
      </c>
      <c r="AJ99" s="780">
        <v>71.30262141864462</v>
      </c>
      <c r="AK99" s="780">
        <v>81.304672632093968</v>
      </c>
      <c r="AL99" s="780">
        <v>91.491186754040911</v>
      </c>
      <c r="AM99" s="780">
        <v>91.491186754040911</v>
      </c>
      <c r="AN99" s="780">
        <v>91.491186754040911</v>
      </c>
      <c r="AO99" s="780">
        <v>91.491186754040911</v>
      </c>
      <c r="AP99" s="780">
        <v>91.491186754040911</v>
      </c>
      <c r="AQ99" s="780">
        <v>91.491186754040911</v>
      </c>
      <c r="AR99" s="780">
        <v>91.491186754040911</v>
      </c>
      <c r="AS99" s="780">
        <v>91.491186754040911</v>
      </c>
      <c r="AT99" s="780">
        <v>91.491186754040911</v>
      </c>
      <c r="AU99" s="780">
        <v>91.491186754040911</v>
      </c>
      <c r="AV99" s="780">
        <v>91.491186754040911</v>
      </c>
      <c r="AW99" s="780">
        <v>91.491186754040911</v>
      </c>
      <c r="AX99" s="780">
        <v>91.491186754040911</v>
      </c>
      <c r="AY99" s="780">
        <v>91.491186754040911</v>
      </c>
      <c r="AZ99" s="780">
        <v>91.491186754040911</v>
      </c>
      <c r="BA99" s="780">
        <v>91.491186754040911</v>
      </c>
      <c r="BB99" s="780">
        <v>91.491186754040911</v>
      </c>
      <c r="BC99" s="780">
        <v>91.491186754040911</v>
      </c>
      <c r="BD99" s="780">
        <v>91.491186754040911</v>
      </c>
      <c r="BE99" s="780">
        <v>91.491186754040911</v>
      </c>
      <c r="BF99" s="780">
        <v>91.491186754040911</v>
      </c>
      <c r="BG99" s="780">
        <v>91.491186754040911</v>
      </c>
      <c r="BH99" s="780">
        <v>91.491186754040911</v>
      </c>
      <c r="BI99" s="780">
        <v>91.491186754040911</v>
      </c>
      <c r="BJ99" s="780">
        <v>91.491186754040911</v>
      </c>
      <c r="BK99" s="780">
        <v>91.491186754040911</v>
      </c>
      <c r="BL99" s="780">
        <v>91.491186754040911</v>
      </c>
      <c r="BM99" s="780">
        <v>91.491186754040911</v>
      </c>
      <c r="BN99" s="780">
        <v>91.491186754040911</v>
      </c>
      <c r="BO99" s="780">
        <v>91.491186754040911</v>
      </c>
      <c r="BP99" s="780">
        <v>91.491186754040911</v>
      </c>
      <c r="BQ99" s="780">
        <v>91.491186754040911</v>
      </c>
      <c r="BR99" s="780">
        <v>91.491186754040911</v>
      </c>
      <c r="BS99" s="780">
        <v>91.491186754040911</v>
      </c>
      <c r="BT99" s="780">
        <v>91.491186754040911</v>
      </c>
      <c r="BU99" s="780">
        <v>91.491186754040911</v>
      </c>
      <c r="BV99" s="780">
        <v>91.491186754040911</v>
      </c>
      <c r="BW99" s="780">
        <v>91.491186754040911</v>
      </c>
      <c r="BX99" s="780">
        <v>91.491186754040911</v>
      </c>
      <c r="BY99" s="780">
        <v>91.491186754040911</v>
      </c>
      <c r="BZ99" s="780">
        <v>91.491186754040911</v>
      </c>
      <c r="CA99" s="780">
        <v>91.491186754040911</v>
      </c>
      <c r="CB99" s="780">
        <v>91.491186754040911</v>
      </c>
      <c r="CC99" s="780">
        <v>91.491186754040911</v>
      </c>
      <c r="CD99" s="780">
        <v>91.491186754040911</v>
      </c>
      <c r="CE99" s="781">
        <v>91.491186754040911</v>
      </c>
      <c r="CF99" s="781">
        <v>91.491186754040911</v>
      </c>
      <c r="CG99" s="781">
        <v>91.491186754040911</v>
      </c>
      <c r="CH99" s="781">
        <v>91.491186754040911</v>
      </c>
      <c r="CI99" s="781">
        <v>91.491186754040911</v>
      </c>
      <c r="CJ99" s="781">
        <v>91.491186754040911</v>
      </c>
      <c r="CK99" s="781">
        <v>91.491186754040911</v>
      </c>
      <c r="CL99" s="781">
        <v>91.491186754040911</v>
      </c>
      <c r="CM99" s="781">
        <v>91.491186754040911</v>
      </c>
      <c r="CN99" s="781">
        <v>91.491186754040911</v>
      </c>
      <c r="CO99" s="781">
        <v>91.491186754040911</v>
      </c>
      <c r="CP99" s="781">
        <v>91.491186754040911</v>
      </c>
      <c r="CQ99" s="781">
        <v>91.491186754040911</v>
      </c>
      <c r="CR99" s="781">
        <v>91.491186754040911</v>
      </c>
      <c r="CS99" s="781">
        <v>91.491186754040911</v>
      </c>
      <c r="CT99" s="781">
        <v>91.491186754040911</v>
      </c>
      <c r="CU99" s="781">
        <v>91.491186754040911</v>
      </c>
      <c r="CV99" s="781">
        <v>91.491186754040911</v>
      </c>
      <c r="CW99" s="781">
        <v>91.491186754040911</v>
      </c>
      <c r="CX99" s="781">
        <v>91.491186754040911</v>
      </c>
      <c r="CY99" s="782">
        <v>91.491186754040911</v>
      </c>
      <c r="CZ99" s="783"/>
      <c r="DA99" s="784"/>
      <c r="DB99" s="784"/>
      <c r="DC99" s="784"/>
      <c r="DD99" s="784"/>
      <c r="DE99" s="784"/>
      <c r="DF99" s="784"/>
      <c r="DG99" s="784"/>
      <c r="DH99" s="784"/>
      <c r="DI99" s="784"/>
      <c r="DJ99" s="784"/>
      <c r="DK99" s="784"/>
      <c r="DL99" s="784"/>
      <c r="DM99" s="784"/>
      <c r="DN99" s="784"/>
      <c r="DO99" s="784"/>
      <c r="DP99" s="784"/>
      <c r="DQ99" s="784"/>
      <c r="DR99" s="784"/>
      <c r="DS99" s="784"/>
      <c r="DT99" s="784"/>
      <c r="DU99" s="784"/>
      <c r="DV99" s="784"/>
      <c r="DW99" s="785"/>
      <c r="DX99" s="786"/>
    </row>
    <row r="100" spans="2:128" s="484" customFormat="1" x14ac:dyDescent="0.2">
      <c r="B100" s="582"/>
      <c r="C100" s="583"/>
      <c r="D100" s="584"/>
      <c r="E100" s="584"/>
      <c r="F100" s="584"/>
      <c r="G100" s="584"/>
      <c r="H100" s="584"/>
      <c r="I100" s="584"/>
      <c r="J100" s="584"/>
      <c r="K100" s="584"/>
      <c r="L100" s="584"/>
      <c r="M100" s="584"/>
      <c r="N100" s="584"/>
      <c r="O100" s="584"/>
      <c r="P100" s="584"/>
      <c r="Q100" s="584"/>
      <c r="R100" s="791"/>
      <c r="S100" s="584"/>
      <c r="T100" s="584"/>
      <c r="U100" s="787" t="s">
        <v>501</v>
      </c>
      <c r="V100" s="777" t="s">
        <v>124</v>
      </c>
      <c r="W100" s="790" t="s">
        <v>496</v>
      </c>
      <c r="X100" s="780"/>
      <c r="Y100" s="780"/>
      <c r="Z100" s="780"/>
      <c r="AA100" s="780"/>
      <c r="AB100" s="780"/>
      <c r="AC100" s="780"/>
      <c r="AD100" s="780"/>
      <c r="AE100" s="780"/>
      <c r="AF100" s="780"/>
      <c r="AG100" s="780"/>
      <c r="AH100" s="780"/>
      <c r="AI100" s="780"/>
      <c r="AJ100" s="780"/>
      <c r="AK100" s="780"/>
      <c r="AL100" s="780"/>
      <c r="AM100" s="780"/>
      <c r="AN100" s="780"/>
      <c r="AO100" s="780"/>
      <c r="AP100" s="780"/>
      <c r="AQ100" s="780"/>
      <c r="AR100" s="780"/>
      <c r="AS100" s="780"/>
      <c r="AT100" s="780"/>
      <c r="AU100" s="780"/>
      <c r="AV100" s="780"/>
      <c r="AW100" s="780"/>
      <c r="AX100" s="780"/>
      <c r="AY100" s="780"/>
      <c r="AZ100" s="780"/>
      <c r="BA100" s="780"/>
      <c r="BB100" s="780"/>
      <c r="BC100" s="780"/>
      <c r="BD100" s="780"/>
      <c r="BE100" s="780"/>
      <c r="BF100" s="780"/>
      <c r="BG100" s="780"/>
      <c r="BH100" s="780"/>
      <c r="BI100" s="780"/>
      <c r="BJ100" s="780"/>
      <c r="BK100" s="780"/>
      <c r="BL100" s="780"/>
      <c r="BM100" s="780"/>
      <c r="BN100" s="780"/>
      <c r="BO100" s="780"/>
      <c r="BP100" s="780"/>
      <c r="BQ100" s="780"/>
      <c r="BR100" s="780"/>
      <c r="BS100" s="780"/>
      <c r="BT100" s="780"/>
      <c r="BU100" s="780"/>
      <c r="BV100" s="780"/>
      <c r="BW100" s="780"/>
      <c r="BX100" s="780"/>
      <c r="BY100" s="780"/>
      <c r="BZ100" s="780"/>
      <c r="CA100" s="780"/>
      <c r="CB100" s="780"/>
      <c r="CC100" s="780"/>
      <c r="CD100" s="780"/>
      <c r="CE100" s="781"/>
      <c r="CF100" s="781"/>
      <c r="CG100" s="781"/>
      <c r="CH100" s="781"/>
      <c r="CI100" s="781"/>
      <c r="CJ100" s="781"/>
      <c r="CK100" s="781"/>
      <c r="CL100" s="781"/>
      <c r="CM100" s="781"/>
      <c r="CN100" s="781"/>
      <c r="CO100" s="781"/>
      <c r="CP100" s="781"/>
      <c r="CQ100" s="781"/>
      <c r="CR100" s="781"/>
      <c r="CS100" s="781"/>
      <c r="CT100" s="781"/>
      <c r="CU100" s="781"/>
      <c r="CV100" s="781"/>
      <c r="CW100" s="781"/>
      <c r="CX100" s="781"/>
      <c r="CY100" s="782"/>
      <c r="CZ100" s="783"/>
      <c r="DA100" s="784"/>
      <c r="DB100" s="784"/>
      <c r="DC100" s="784"/>
      <c r="DD100" s="784"/>
      <c r="DE100" s="784"/>
      <c r="DF100" s="784"/>
      <c r="DG100" s="784"/>
      <c r="DH100" s="784"/>
      <c r="DI100" s="784"/>
      <c r="DJ100" s="784"/>
      <c r="DK100" s="784"/>
      <c r="DL100" s="784"/>
      <c r="DM100" s="784"/>
      <c r="DN100" s="784"/>
      <c r="DO100" s="784"/>
      <c r="DP100" s="784"/>
      <c r="DQ100" s="784"/>
      <c r="DR100" s="784"/>
      <c r="DS100" s="784"/>
      <c r="DT100" s="784"/>
      <c r="DU100" s="784"/>
      <c r="DV100" s="784"/>
      <c r="DW100" s="785"/>
      <c r="DX100" s="786"/>
    </row>
    <row r="101" spans="2:128" s="484" customFormat="1" x14ac:dyDescent="0.2">
      <c r="B101" s="589"/>
      <c r="C101" s="583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791"/>
      <c r="S101" s="584"/>
      <c r="T101" s="584"/>
      <c r="U101" s="787" t="s">
        <v>502</v>
      </c>
      <c r="V101" s="777" t="s">
        <v>124</v>
      </c>
      <c r="W101" s="790" t="s">
        <v>496</v>
      </c>
      <c r="X101" s="780">
        <v>0.25156523836600297</v>
      </c>
      <c r="Y101" s="780">
        <v>0.71771839174971697</v>
      </c>
      <c r="Z101" s="780">
        <v>1.52364662623517</v>
      </c>
      <c r="AA101" s="780">
        <v>2.7168000357558397</v>
      </c>
      <c r="AB101" s="780">
        <v>4.3717968844970096</v>
      </c>
      <c r="AC101" s="780">
        <v>23.617851854851697</v>
      </c>
      <c r="AD101" s="780">
        <v>50.491676660418804</v>
      </c>
      <c r="AE101" s="780">
        <v>76.077366798439996</v>
      </c>
      <c r="AF101" s="780">
        <v>105.363770517864</v>
      </c>
      <c r="AG101" s="780">
        <v>139.62119895262802</v>
      </c>
      <c r="AH101" s="780">
        <v>176.142732252087</v>
      </c>
      <c r="AI101" s="780">
        <v>221.57590682814401</v>
      </c>
      <c r="AJ101" s="780">
        <v>283.11640521442501</v>
      </c>
      <c r="AK101" s="780">
        <v>404.42356031435901</v>
      </c>
      <c r="AL101" s="780">
        <v>404.42356031435901</v>
      </c>
      <c r="AM101" s="780">
        <v>404.42356031435901</v>
      </c>
      <c r="AN101" s="780">
        <v>404.42356031435901</v>
      </c>
      <c r="AO101" s="780">
        <v>404.42356031435901</v>
      </c>
      <c r="AP101" s="780">
        <v>404.42356031435901</v>
      </c>
      <c r="AQ101" s="780">
        <v>404.42356031435901</v>
      </c>
      <c r="AR101" s="780">
        <v>404.42356031435901</v>
      </c>
      <c r="AS101" s="780">
        <v>404.42356031435901</v>
      </c>
      <c r="AT101" s="780">
        <v>404.42356031435901</v>
      </c>
      <c r="AU101" s="780">
        <v>404.42356031435901</v>
      </c>
      <c r="AV101" s="780">
        <v>404.42356031435901</v>
      </c>
      <c r="AW101" s="780">
        <v>404.42356031435901</v>
      </c>
      <c r="AX101" s="780">
        <v>404.42356031435901</v>
      </c>
      <c r="AY101" s="780">
        <v>404.42356031435901</v>
      </c>
      <c r="AZ101" s="780">
        <v>404.42356031435901</v>
      </c>
      <c r="BA101" s="780">
        <v>404.42356031435901</v>
      </c>
      <c r="BB101" s="780">
        <v>404.42356031435901</v>
      </c>
      <c r="BC101" s="780">
        <v>404.42356031435901</v>
      </c>
      <c r="BD101" s="780">
        <v>404.42356031435901</v>
      </c>
      <c r="BE101" s="780">
        <v>404.42356031435901</v>
      </c>
      <c r="BF101" s="780">
        <v>404.42356031435901</v>
      </c>
      <c r="BG101" s="780">
        <v>404.42356031435901</v>
      </c>
      <c r="BH101" s="780">
        <v>404.42356031435901</v>
      </c>
      <c r="BI101" s="780">
        <v>404.42356031435901</v>
      </c>
      <c r="BJ101" s="780">
        <v>404.42356031435901</v>
      </c>
      <c r="BK101" s="780">
        <v>404.42356031435901</v>
      </c>
      <c r="BL101" s="780">
        <v>404.42356031435901</v>
      </c>
      <c r="BM101" s="780">
        <v>404.42356031435901</v>
      </c>
      <c r="BN101" s="780">
        <v>404.42356031435901</v>
      </c>
      <c r="BO101" s="780">
        <v>404.42356031435901</v>
      </c>
      <c r="BP101" s="780">
        <v>404.42356031435901</v>
      </c>
      <c r="BQ101" s="780">
        <v>404.42356031435901</v>
      </c>
      <c r="BR101" s="780">
        <v>404.42356031435901</v>
      </c>
      <c r="BS101" s="780">
        <v>404.42356031435901</v>
      </c>
      <c r="BT101" s="780">
        <v>404.42356031435901</v>
      </c>
      <c r="BU101" s="780">
        <v>404.42356031435901</v>
      </c>
      <c r="BV101" s="780">
        <v>404.42356031435901</v>
      </c>
      <c r="BW101" s="780">
        <v>404.42356031435901</v>
      </c>
      <c r="BX101" s="780">
        <v>404.42356031435901</v>
      </c>
      <c r="BY101" s="780">
        <v>404.42356031435901</v>
      </c>
      <c r="BZ101" s="780">
        <v>404.42356031435901</v>
      </c>
      <c r="CA101" s="780">
        <v>404.42356031435901</v>
      </c>
      <c r="CB101" s="780">
        <v>404.42356031435901</v>
      </c>
      <c r="CC101" s="780">
        <v>404.42356031435901</v>
      </c>
      <c r="CD101" s="780">
        <v>404.42356031435901</v>
      </c>
      <c r="CE101" s="781">
        <v>404.42356031435901</v>
      </c>
      <c r="CF101" s="781">
        <v>404.42356031435901</v>
      </c>
      <c r="CG101" s="781">
        <v>404.42356031435901</v>
      </c>
      <c r="CH101" s="781">
        <v>404.42356031435901</v>
      </c>
      <c r="CI101" s="781">
        <v>404.42356031435901</v>
      </c>
      <c r="CJ101" s="781">
        <v>404.42356031435901</v>
      </c>
      <c r="CK101" s="781">
        <v>404.42356031435901</v>
      </c>
      <c r="CL101" s="781">
        <v>404.42356031435901</v>
      </c>
      <c r="CM101" s="781">
        <v>404.42356031435901</v>
      </c>
      <c r="CN101" s="781">
        <v>404.42356031435901</v>
      </c>
      <c r="CO101" s="781">
        <v>404.42356031435901</v>
      </c>
      <c r="CP101" s="781">
        <v>404.42356031435901</v>
      </c>
      <c r="CQ101" s="781">
        <v>404.42356031435901</v>
      </c>
      <c r="CR101" s="781">
        <v>404.42356031435901</v>
      </c>
      <c r="CS101" s="781">
        <v>404.42356031435901</v>
      </c>
      <c r="CT101" s="781">
        <v>404.42356031435901</v>
      </c>
      <c r="CU101" s="781">
        <v>404.42356031435901</v>
      </c>
      <c r="CV101" s="781">
        <v>404.42356031435901</v>
      </c>
      <c r="CW101" s="781">
        <v>404.42356031435901</v>
      </c>
      <c r="CX101" s="781">
        <v>404.42356031435901</v>
      </c>
      <c r="CY101" s="782">
        <v>404.42356031435901</v>
      </c>
      <c r="CZ101" s="783"/>
      <c r="DA101" s="784"/>
      <c r="DB101" s="784"/>
      <c r="DC101" s="784"/>
      <c r="DD101" s="784"/>
      <c r="DE101" s="784"/>
      <c r="DF101" s="784"/>
      <c r="DG101" s="784"/>
      <c r="DH101" s="784"/>
      <c r="DI101" s="784"/>
      <c r="DJ101" s="784"/>
      <c r="DK101" s="784"/>
      <c r="DL101" s="784"/>
      <c r="DM101" s="784"/>
      <c r="DN101" s="784"/>
      <c r="DO101" s="784"/>
      <c r="DP101" s="784"/>
      <c r="DQ101" s="784"/>
      <c r="DR101" s="784"/>
      <c r="DS101" s="784"/>
      <c r="DT101" s="784"/>
      <c r="DU101" s="784"/>
      <c r="DV101" s="784"/>
      <c r="DW101" s="785"/>
      <c r="DX101" s="786"/>
    </row>
    <row r="102" spans="2:128" s="484" customFormat="1" x14ac:dyDescent="0.2">
      <c r="B102" s="589"/>
      <c r="C102" s="583"/>
      <c r="D102" s="584"/>
      <c r="E102" s="584"/>
      <c r="F102" s="584"/>
      <c r="G102" s="584"/>
      <c r="H102" s="584"/>
      <c r="I102" s="584"/>
      <c r="J102" s="584"/>
      <c r="K102" s="584"/>
      <c r="L102" s="584"/>
      <c r="M102" s="584"/>
      <c r="N102" s="584"/>
      <c r="O102" s="584"/>
      <c r="P102" s="584"/>
      <c r="Q102" s="584"/>
      <c r="R102" s="791"/>
      <c r="S102" s="584"/>
      <c r="T102" s="584"/>
      <c r="U102" s="787" t="s">
        <v>503</v>
      </c>
      <c r="V102" s="777" t="s">
        <v>124</v>
      </c>
      <c r="W102" s="790" t="s">
        <v>496</v>
      </c>
      <c r="X102" s="780"/>
      <c r="Y102" s="780"/>
      <c r="Z102" s="780"/>
      <c r="AA102" s="780"/>
      <c r="AB102" s="780"/>
      <c r="AC102" s="780"/>
      <c r="AD102" s="780"/>
      <c r="AE102" s="780"/>
      <c r="AF102" s="780"/>
      <c r="AG102" s="780"/>
      <c r="AH102" s="780"/>
      <c r="AI102" s="780"/>
      <c r="AJ102" s="780"/>
      <c r="AK102" s="780"/>
      <c r="AL102" s="780"/>
      <c r="AM102" s="780"/>
      <c r="AN102" s="780"/>
      <c r="AO102" s="780"/>
      <c r="AP102" s="780"/>
      <c r="AQ102" s="780"/>
      <c r="AR102" s="780"/>
      <c r="AS102" s="780"/>
      <c r="AT102" s="780"/>
      <c r="AU102" s="780"/>
      <c r="AV102" s="780"/>
      <c r="AW102" s="780"/>
      <c r="AX102" s="780"/>
      <c r="AY102" s="780"/>
      <c r="AZ102" s="780"/>
      <c r="BA102" s="780"/>
      <c r="BB102" s="780"/>
      <c r="BC102" s="780"/>
      <c r="BD102" s="780"/>
      <c r="BE102" s="780"/>
      <c r="BF102" s="780"/>
      <c r="BG102" s="780"/>
      <c r="BH102" s="780"/>
      <c r="BI102" s="780"/>
      <c r="BJ102" s="780"/>
      <c r="BK102" s="780"/>
      <c r="BL102" s="780"/>
      <c r="BM102" s="780"/>
      <c r="BN102" s="780"/>
      <c r="BO102" s="780"/>
      <c r="BP102" s="780"/>
      <c r="BQ102" s="780"/>
      <c r="BR102" s="780"/>
      <c r="BS102" s="780"/>
      <c r="BT102" s="780"/>
      <c r="BU102" s="780"/>
      <c r="BV102" s="780"/>
      <c r="BW102" s="780"/>
      <c r="BX102" s="780"/>
      <c r="BY102" s="780"/>
      <c r="BZ102" s="780"/>
      <c r="CA102" s="780"/>
      <c r="CB102" s="780"/>
      <c r="CC102" s="780"/>
      <c r="CD102" s="780"/>
      <c r="CE102" s="781"/>
      <c r="CF102" s="781"/>
      <c r="CG102" s="781"/>
      <c r="CH102" s="781"/>
      <c r="CI102" s="781"/>
      <c r="CJ102" s="781"/>
      <c r="CK102" s="781"/>
      <c r="CL102" s="781"/>
      <c r="CM102" s="781"/>
      <c r="CN102" s="781"/>
      <c r="CO102" s="781"/>
      <c r="CP102" s="781"/>
      <c r="CQ102" s="781"/>
      <c r="CR102" s="781"/>
      <c r="CS102" s="781"/>
      <c r="CT102" s="781"/>
      <c r="CU102" s="781"/>
      <c r="CV102" s="781"/>
      <c r="CW102" s="781"/>
      <c r="CX102" s="781"/>
      <c r="CY102" s="782"/>
      <c r="CZ102" s="783"/>
      <c r="DA102" s="784"/>
      <c r="DB102" s="784"/>
      <c r="DC102" s="784"/>
      <c r="DD102" s="784"/>
      <c r="DE102" s="784"/>
      <c r="DF102" s="784"/>
      <c r="DG102" s="784"/>
      <c r="DH102" s="784"/>
      <c r="DI102" s="784"/>
      <c r="DJ102" s="784"/>
      <c r="DK102" s="784"/>
      <c r="DL102" s="784"/>
      <c r="DM102" s="784"/>
      <c r="DN102" s="784"/>
      <c r="DO102" s="784"/>
      <c r="DP102" s="784"/>
      <c r="DQ102" s="784"/>
      <c r="DR102" s="784"/>
      <c r="DS102" s="784"/>
      <c r="DT102" s="784"/>
      <c r="DU102" s="784"/>
      <c r="DV102" s="784"/>
      <c r="DW102" s="785"/>
      <c r="DX102" s="786"/>
    </row>
    <row r="103" spans="2:128" s="484" customFormat="1" x14ac:dyDescent="0.2">
      <c r="B103" s="589"/>
      <c r="C103" s="583"/>
      <c r="D103" s="584"/>
      <c r="E103" s="584"/>
      <c r="F103" s="584"/>
      <c r="G103" s="584"/>
      <c r="H103" s="584"/>
      <c r="I103" s="584"/>
      <c r="J103" s="584"/>
      <c r="K103" s="584"/>
      <c r="L103" s="584"/>
      <c r="M103" s="584"/>
      <c r="N103" s="584"/>
      <c r="O103" s="584"/>
      <c r="P103" s="584"/>
      <c r="Q103" s="584"/>
      <c r="R103" s="791"/>
      <c r="S103" s="584"/>
      <c r="T103" s="584"/>
      <c r="U103" s="787" t="s">
        <v>504</v>
      </c>
      <c r="V103" s="777" t="s">
        <v>124</v>
      </c>
      <c r="W103" s="790" t="s">
        <v>496</v>
      </c>
      <c r="X103" s="780">
        <v>7.7435212958888694E-2</v>
      </c>
      <c r="Y103" s="780">
        <v>7.5526079722508035E-2</v>
      </c>
      <c r="Z103" s="780">
        <v>7.3891306625453665E-2</v>
      </c>
      <c r="AA103" s="780">
        <v>7.2474406320907764E-2</v>
      </c>
      <c r="AB103" s="780">
        <v>7.1287369409148663E-2</v>
      </c>
      <c r="AC103" s="780">
        <v>8.8233864974847698E-2</v>
      </c>
      <c r="AD103" s="780">
        <v>9.6108419100698034E-2</v>
      </c>
      <c r="AE103" s="780">
        <v>9.607011393612673E-2</v>
      </c>
      <c r="AF103" s="780">
        <v>9.6461583719934796E-2</v>
      </c>
      <c r="AG103" s="780">
        <v>9.7445911167703708E-2</v>
      </c>
      <c r="AH103" s="780">
        <v>9.6949541956350221E-2</v>
      </c>
      <c r="AI103" s="780">
        <v>9.9403477620386024E-2</v>
      </c>
      <c r="AJ103" s="780">
        <v>0.10405361621633116</v>
      </c>
      <c r="AK103" s="780">
        <v>0.11828780628221378</v>
      </c>
      <c r="AL103" s="780">
        <v>9.8522991557363521E-2</v>
      </c>
      <c r="AM103" s="780">
        <v>9.5317077019797358E-2</v>
      </c>
      <c r="AN103" s="780">
        <v>9.221017275743032E-2</v>
      </c>
      <c r="AO103" s="780">
        <v>8.9200629103714527E-2</v>
      </c>
      <c r="AP103" s="780">
        <v>8.6289000764295701E-2</v>
      </c>
      <c r="AQ103" s="780">
        <v>8.3472164246340394E-2</v>
      </c>
      <c r="AR103" s="780">
        <v>8.0747091627269577E-2</v>
      </c>
      <c r="AS103" s="780">
        <v>7.8099361415606208E-2</v>
      </c>
      <c r="AT103" s="780">
        <v>7.5535627081659465E-2</v>
      </c>
      <c r="AU103" s="780">
        <v>7.3054884957718738E-2</v>
      </c>
      <c r="AV103" s="780">
        <v>7.065449648813775E-2</v>
      </c>
      <c r="AW103" s="780">
        <v>6.8265213998200736E-2</v>
      </c>
      <c r="AX103" s="780">
        <v>6.5956728500677048E-2</v>
      </c>
      <c r="AY103" s="780">
        <v>6.3726307730122736E-2</v>
      </c>
      <c r="AZ103" s="780">
        <v>6.1571311816543711E-2</v>
      </c>
      <c r="BA103" s="780">
        <v>5.9489190160911809E-2</v>
      </c>
      <c r="BB103" s="780">
        <v>6.6464762874240621E-2</v>
      </c>
      <c r="BC103" s="780">
        <v>6.4528895994408364E-2</v>
      </c>
      <c r="BD103" s="780">
        <v>6.2649413586804245E-2</v>
      </c>
      <c r="BE103" s="780">
        <v>6.082467338524683E-2</v>
      </c>
      <c r="BF103" s="780">
        <v>5.9053080956550333E-2</v>
      </c>
      <c r="BG103" s="780">
        <v>5.7333088307330415E-2</v>
      </c>
      <c r="BH103" s="780">
        <v>5.5663192531388753E-2</v>
      </c>
      <c r="BI103" s="780">
        <v>5.4041934496493943E-2</v>
      </c>
      <c r="BJ103" s="780">
        <v>5.2467897569411601E-2</v>
      </c>
      <c r="BK103" s="780">
        <v>5.0939706378069501E-2</v>
      </c>
      <c r="BL103" s="780">
        <v>4.9456025609776223E-2</v>
      </c>
      <c r="BM103" s="780">
        <v>4.8015558844442932E-2</v>
      </c>
      <c r="BN103" s="780">
        <v>4.6617047421789251E-2</v>
      </c>
      <c r="BO103" s="780">
        <v>4.5259269341542965E-2</v>
      </c>
      <c r="BP103" s="780">
        <v>4.3941038195672792E-2</v>
      </c>
      <c r="BQ103" s="780">
        <v>4.2661202131721157E-2</v>
      </c>
      <c r="BR103" s="780">
        <v>4.1418642846331219E-2</v>
      </c>
      <c r="BS103" s="780">
        <v>4.0212274608088558E-2</v>
      </c>
      <c r="BT103" s="780">
        <v>3.9041043308823846E-2</v>
      </c>
      <c r="BU103" s="780">
        <v>3.7903925542547429E-2</v>
      </c>
      <c r="BV103" s="780">
        <v>3.6799927711211093E-2</v>
      </c>
      <c r="BW103" s="780">
        <v>3.5728085156515627E-2</v>
      </c>
      <c r="BX103" s="780">
        <v>3.4687461317005459E-2</v>
      </c>
      <c r="BY103" s="780">
        <v>3.3677146909714045E-2</v>
      </c>
      <c r="BZ103" s="780">
        <v>3.2696259135644702E-2</v>
      </c>
      <c r="CA103" s="780">
        <v>3.1743940908392915E-2</v>
      </c>
      <c r="CB103" s="780">
        <v>3.0819360105235841E-2</v>
      </c>
      <c r="CC103" s="780">
        <v>2.9921708840034797E-2</v>
      </c>
      <c r="CD103" s="780">
        <v>2.9050202757315333E-2</v>
      </c>
      <c r="CE103" s="781">
        <v>2.8204080346908088E-2</v>
      </c>
      <c r="CF103" s="781">
        <v>2.7382602278551545E-2</v>
      </c>
      <c r="CG103" s="781">
        <v>2.6585050755875292E-2</v>
      </c>
      <c r="CH103" s="781">
        <v>2.5810728889199309E-2</v>
      </c>
      <c r="CI103" s="781">
        <v>2.5058960086601269E-2</v>
      </c>
      <c r="CJ103" s="781">
        <v>2.4329087462719685E-2</v>
      </c>
      <c r="CK103" s="781">
        <v>2.3620473264776395E-2</v>
      </c>
      <c r="CL103" s="781">
        <v>2.2932498315316886E-2</v>
      </c>
      <c r="CM103" s="781">
        <v>2.226456147118144E-2</v>
      </c>
      <c r="CN103" s="781">
        <v>2.161607909823441E-2</v>
      </c>
      <c r="CO103" s="781">
        <v>2.0986484561392633E-2</v>
      </c>
      <c r="CP103" s="781">
        <v>2.0375227729507412E-2</v>
      </c>
      <c r="CQ103" s="781">
        <v>1.9781774494667389E-2</v>
      </c>
      <c r="CR103" s="781">
        <v>1.9205606305502321E-2</v>
      </c>
      <c r="CS103" s="781">
        <v>1.8646219714079922E-2</v>
      </c>
      <c r="CT103" s="781">
        <v>1.8103125935999928E-2</v>
      </c>
      <c r="CU103" s="781">
        <v>2.531735296597595E-2</v>
      </c>
      <c r="CV103" s="781">
        <v>2.4699856552171658E-2</v>
      </c>
      <c r="CW103" s="781">
        <v>2.4097421026508938E-2</v>
      </c>
      <c r="CX103" s="781">
        <v>2.3509679050252627E-2</v>
      </c>
      <c r="CY103" s="782">
        <v>2.29362722441489E-2</v>
      </c>
      <c r="CZ103" s="783"/>
      <c r="DA103" s="784"/>
      <c r="DB103" s="784"/>
      <c r="DC103" s="784"/>
      <c r="DD103" s="784"/>
      <c r="DE103" s="784"/>
      <c r="DF103" s="784"/>
      <c r="DG103" s="784"/>
      <c r="DH103" s="784"/>
      <c r="DI103" s="784"/>
      <c r="DJ103" s="784"/>
      <c r="DK103" s="784"/>
      <c r="DL103" s="784"/>
      <c r="DM103" s="784"/>
      <c r="DN103" s="784"/>
      <c r="DO103" s="784"/>
      <c r="DP103" s="784"/>
      <c r="DQ103" s="784"/>
      <c r="DR103" s="784"/>
      <c r="DS103" s="784"/>
      <c r="DT103" s="784"/>
      <c r="DU103" s="784"/>
      <c r="DV103" s="784"/>
      <c r="DW103" s="785"/>
      <c r="DX103" s="786"/>
    </row>
    <row r="104" spans="2:128" s="484" customFormat="1" x14ac:dyDescent="0.2">
      <c r="B104" s="589"/>
      <c r="C104" s="583"/>
      <c r="D104" s="584"/>
      <c r="E104" s="584"/>
      <c r="F104" s="584"/>
      <c r="G104" s="584"/>
      <c r="H104" s="584"/>
      <c r="I104" s="584"/>
      <c r="J104" s="584"/>
      <c r="K104" s="584"/>
      <c r="L104" s="584"/>
      <c r="M104" s="584"/>
      <c r="N104" s="584"/>
      <c r="O104" s="584"/>
      <c r="P104" s="584"/>
      <c r="Q104" s="584"/>
      <c r="R104" s="791"/>
      <c r="S104" s="584"/>
      <c r="T104" s="584"/>
      <c r="U104" s="794" t="s">
        <v>505</v>
      </c>
      <c r="V104" s="777" t="s">
        <v>124</v>
      </c>
      <c r="W104" s="790" t="s">
        <v>496</v>
      </c>
      <c r="X104" s="795"/>
      <c r="Y104" s="795"/>
      <c r="Z104" s="795"/>
      <c r="AA104" s="795"/>
      <c r="AB104" s="795"/>
      <c r="AC104" s="795"/>
      <c r="AD104" s="795"/>
      <c r="AE104" s="795"/>
      <c r="AF104" s="795"/>
      <c r="AG104" s="795"/>
      <c r="AH104" s="795"/>
      <c r="AI104" s="795"/>
      <c r="AJ104" s="795"/>
      <c r="AK104" s="795"/>
      <c r="AL104" s="795"/>
      <c r="AM104" s="795"/>
      <c r="AN104" s="795"/>
      <c r="AO104" s="795"/>
      <c r="AP104" s="795"/>
      <c r="AQ104" s="795"/>
      <c r="AR104" s="795"/>
      <c r="AS104" s="795"/>
      <c r="AT104" s="795"/>
      <c r="AU104" s="795"/>
      <c r="AV104" s="795"/>
      <c r="AW104" s="795"/>
      <c r="AX104" s="795"/>
      <c r="AY104" s="795"/>
      <c r="AZ104" s="795"/>
      <c r="BA104" s="795"/>
      <c r="BB104" s="795"/>
      <c r="BC104" s="795"/>
      <c r="BD104" s="795"/>
      <c r="BE104" s="795"/>
      <c r="BF104" s="795"/>
      <c r="BG104" s="795"/>
      <c r="BH104" s="795"/>
      <c r="BI104" s="795"/>
      <c r="BJ104" s="795"/>
      <c r="BK104" s="795"/>
      <c r="BL104" s="795"/>
      <c r="BM104" s="795"/>
      <c r="BN104" s="795"/>
      <c r="BO104" s="795"/>
      <c r="BP104" s="795"/>
      <c r="BQ104" s="795"/>
      <c r="BR104" s="795"/>
      <c r="BS104" s="795"/>
      <c r="BT104" s="795"/>
      <c r="BU104" s="795"/>
      <c r="BV104" s="795"/>
      <c r="BW104" s="795"/>
      <c r="BX104" s="795"/>
      <c r="BY104" s="795"/>
      <c r="BZ104" s="795"/>
      <c r="CA104" s="795"/>
      <c r="CB104" s="795"/>
      <c r="CC104" s="795"/>
      <c r="CD104" s="795"/>
      <c r="CE104" s="796"/>
      <c r="CF104" s="796"/>
      <c r="CG104" s="796"/>
      <c r="CH104" s="796"/>
      <c r="CI104" s="796"/>
      <c r="CJ104" s="796"/>
      <c r="CK104" s="796"/>
      <c r="CL104" s="796"/>
      <c r="CM104" s="796"/>
      <c r="CN104" s="796"/>
      <c r="CO104" s="796"/>
      <c r="CP104" s="796"/>
      <c r="CQ104" s="796"/>
      <c r="CR104" s="796"/>
      <c r="CS104" s="796"/>
      <c r="CT104" s="796"/>
      <c r="CU104" s="796"/>
      <c r="CV104" s="796"/>
      <c r="CW104" s="796"/>
      <c r="CX104" s="796"/>
      <c r="CY104" s="797"/>
      <c r="CZ104" s="783"/>
      <c r="DA104" s="784"/>
      <c r="DB104" s="784"/>
      <c r="DC104" s="784"/>
      <c r="DD104" s="784"/>
      <c r="DE104" s="784"/>
      <c r="DF104" s="784"/>
      <c r="DG104" s="784"/>
      <c r="DH104" s="784"/>
      <c r="DI104" s="784"/>
      <c r="DJ104" s="784"/>
      <c r="DK104" s="784"/>
      <c r="DL104" s="784"/>
      <c r="DM104" s="784"/>
      <c r="DN104" s="784"/>
      <c r="DO104" s="784"/>
      <c r="DP104" s="784"/>
      <c r="DQ104" s="784"/>
      <c r="DR104" s="784"/>
      <c r="DS104" s="784"/>
      <c r="DT104" s="784"/>
      <c r="DU104" s="784"/>
      <c r="DV104" s="784"/>
      <c r="DW104" s="785"/>
      <c r="DX104" s="786"/>
    </row>
    <row r="105" spans="2:128" s="484" customFormat="1" ht="15.75" thickBot="1" x14ac:dyDescent="0.25">
      <c r="B105" s="591"/>
      <c r="C105" s="592"/>
      <c r="D105" s="593"/>
      <c r="E105" s="593"/>
      <c r="F105" s="593"/>
      <c r="G105" s="593"/>
      <c r="H105" s="593"/>
      <c r="I105" s="593"/>
      <c r="J105" s="593"/>
      <c r="K105" s="593"/>
      <c r="L105" s="593"/>
      <c r="M105" s="593"/>
      <c r="N105" s="593"/>
      <c r="O105" s="593"/>
      <c r="P105" s="593"/>
      <c r="Q105" s="593"/>
      <c r="R105" s="798"/>
      <c r="S105" s="593"/>
      <c r="T105" s="593"/>
      <c r="U105" s="799" t="s">
        <v>127</v>
      </c>
      <c r="V105" s="800" t="s">
        <v>506</v>
      </c>
      <c r="W105" s="801" t="s">
        <v>496</v>
      </c>
      <c r="X105" s="802">
        <f>SUM(X94:X104)</f>
        <v>91.041583584235596</v>
      </c>
      <c r="Y105" s="802">
        <f t="shared" ref="Y105:CJ105" si="47">SUM(Y94:Y104)</f>
        <v>93.422111466601862</v>
      </c>
      <c r="Z105" s="802">
        <f t="shared" si="47"/>
        <v>97.381981943268471</v>
      </c>
      <c r="AA105" s="802">
        <f t="shared" si="47"/>
        <v>103.02078572078145</v>
      </c>
      <c r="AB105" s="802">
        <f t="shared" si="47"/>
        <v>110.60297545621405</v>
      </c>
      <c r="AC105" s="802">
        <f t="shared" si="47"/>
        <v>196.03033295914261</v>
      </c>
      <c r="AD105" s="802">
        <f t="shared" si="47"/>
        <v>300.91319391761243</v>
      </c>
      <c r="AE105" s="802">
        <f t="shared" si="47"/>
        <v>391.44951726383005</v>
      </c>
      <c r="AF105" s="802">
        <f t="shared" si="47"/>
        <v>494.13455507034149</v>
      </c>
      <c r="AG105" s="802">
        <f t="shared" si="47"/>
        <v>613.09248721216227</v>
      </c>
      <c r="AH105" s="802">
        <f t="shared" si="47"/>
        <v>736.94842064167563</v>
      </c>
      <c r="AI105" s="802">
        <f t="shared" si="47"/>
        <v>891.6760065456192</v>
      </c>
      <c r="AJ105" s="802">
        <f t="shared" si="47"/>
        <v>1099.0973043727847</v>
      </c>
      <c r="AK105" s="802">
        <f t="shared" si="47"/>
        <v>1503.3547636891717</v>
      </c>
      <c r="AL105" s="802">
        <f t="shared" si="47"/>
        <v>1483.8216813016643</v>
      </c>
      <c r="AM105" s="802">
        <f t="shared" si="47"/>
        <v>1484.0637326453802</v>
      </c>
      <c r="AN105" s="802">
        <f t="shared" si="47"/>
        <v>1484.2954920123932</v>
      </c>
      <c r="AO105" s="802">
        <f t="shared" si="47"/>
        <v>1484.5194777138261</v>
      </c>
      <c r="AP105" s="802">
        <f t="shared" si="47"/>
        <v>1484.7431685158742</v>
      </c>
      <c r="AQ105" s="802">
        <f t="shared" si="47"/>
        <v>1484.9666756081456</v>
      </c>
      <c r="AR105" s="802">
        <f t="shared" si="47"/>
        <v>1485.1901101686524</v>
      </c>
      <c r="AS105" s="802">
        <f t="shared" si="47"/>
        <v>1485.3860400656567</v>
      </c>
      <c r="AT105" s="802">
        <f t="shared" si="47"/>
        <v>1485.5752583886015</v>
      </c>
      <c r="AU105" s="802">
        <f t="shared" si="47"/>
        <v>1485.7617613145705</v>
      </c>
      <c r="AV105" s="802">
        <f t="shared" si="47"/>
        <v>1485.9455616936966</v>
      </c>
      <c r="AW105" s="802">
        <f t="shared" si="47"/>
        <v>1485.9431724112069</v>
      </c>
      <c r="AX105" s="802">
        <f t="shared" si="47"/>
        <v>1485.9408639257092</v>
      </c>
      <c r="AY105" s="802">
        <f t="shared" si="47"/>
        <v>1485.9386335049387</v>
      </c>
      <c r="AZ105" s="802">
        <f t="shared" si="47"/>
        <v>1485.9364785090252</v>
      </c>
      <c r="BA105" s="802">
        <f t="shared" si="47"/>
        <v>1485.9343963873696</v>
      </c>
      <c r="BB105" s="802">
        <f t="shared" si="47"/>
        <v>1485.9413719600827</v>
      </c>
      <c r="BC105" s="802">
        <f t="shared" si="47"/>
        <v>1485.9394360932031</v>
      </c>
      <c r="BD105" s="802">
        <f t="shared" si="47"/>
        <v>1485.9375566107954</v>
      </c>
      <c r="BE105" s="802">
        <f t="shared" si="47"/>
        <v>1485.9357318705938</v>
      </c>
      <c r="BF105" s="802">
        <f t="shared" si="47"/>
        <v>1485.9339602781652</v>
      </c>
      <c r="BG105" s="802">
        <f t="shared" si="47"/>
        <v>1485.9322402855159</v>
      </c>
      <c r="BH105" s="802">
        <f t="shared" si="47"/>
        <v>1485.9305703897401</v>
      </c>
      <c r="BI105" s="802">
        <f t="shared" si="47"/>
        <v>1485.9289491317052</v>
      </c>
      <c r="BJ105" s="802">
        <f t="shared" si="47"/>
        <v>1485.927375094778</v>
      </c>
      <c r="BK105" s="802">
        <f t="shared" si="47"/>
        <v>1485.9258469035867</v>
      </c>
      <c r="BL105" s="802">
        <f t="shared" si="47"/>
        <v>1485.9243632228183</v>
      </c>
      <c r="BM105" s="802">
        <f t="shared" si="47"/>
        <v>1485.9229227560531</v>
      </c>
      <c r="BN105" s="802">
        <f t="shared" si="47"/>
        <v>1485.9215242446303</v>
      </c>
      <c r="BO105" s="802">
        <f t="shared" si="47"/>
        <v>1485.9201664665502</v>
      </c>
      <c r="BP105" s="802">
        <f t="shared" si="47"/>
        <v>1485.9188482354043</v>
      </c>
      <c r="BQ105" s="802">
        <f t="shared" si="47"/>
        <v>1485.9175683993403</v>
      </c>
      <c r="BR105" s="802">
        <f t="shared" si="47"/>
        <v>1485.9163258400549</v>
      </c>
      <c r="BS105" s="802">
        <f t="shared" si="47"/>
        <v>1485.9151194718168</v>
      </c>
      <c r="BT105" s="802">
        <f t="shared" si="47"/>
        <v>1485.9139482405174</v>
      </c>
      <c r="BU105" s="802">
        <f t="shared" si="47"/>
        <v>1485.9128111227512</v>
      </c>
      <c r="BV105" s="802">
        <f t="shared" si="47"/>
        <v>1485.9117071249198</v>
      </c>
      <c r="BW105" s="802">
        <f t="shared" si="47"/>
        <v>1485.9106352823651</v>
      </c>
      <c r="BX105" s="802">
        <f t="shared" si="47"/>
        <v>1485.9095946585255</v>
      </c>
      <c r="BY105" s="802">
        <f t="shared" si="47"/>
        <v>1485.9085843441183</v>
      </c>
      <c r="BZ105" s="802">
        <f t="shared" si="47"/>
        <v>1485.9076034563443</v>
      </c>
      <c r="CA105" s="802">
        <f t="shared" si="47"/>
        <v>1485.906651138117</v>
      </c>
      <c r="CB105" s="802">
        <f t="shared" si="47"/>
        <v>1485.9057265573138</v>
      </c>
      <c r="CC105" s="802">
        <f t="shared" si="47"/>
        <v>1485.9048289060486</v>
      </c>
      <c r="CD105" s="802">
        <f t="shared" si="47"/>
        <v>1485.903957399966</v>
      </c>
      <c r="CE105" s="802">
        <f t="shared" si="47"/>
        <v>1485.9031112775556</v>
      </c>
      <c r="CF105" s="802">
        <f t="shared" si="47"/>
        <v>1485.9022897994871</v>
      </c>
      <c r="CG105" s="802">
        <f t="shared" si="47"/>
        <v>1485.9014922479644</v>
      </c>
      <c r="CH105" s="802">
        <f t="shared" si="47"/>
        <v>1485.9007179260977</v>
      </c>
      <c r="CI105" s="802">
        <f t="shared" si="47"/>
        <v>1485.8999661572952</v>
      </c>
      <c r="CJ105" s="802">
        <f t="shared" si="47"/>
        <v>1485.8992362846714</v>
      </c>
      <c r="CK105" s="802">
        <f t="shared" ref="CK105:DW105" si="48">SUM(CK94:CK104)</f>
        <v>1485.8985276704734</v>
      </c>
      <c r="CL105" s="802">
        <f t="shared" si="48"/>
        <v>1485.897839695524</v>
      </c>
      <c r="CM105" s="802">
        <f t="shared" si="48"/>
        <v>1485.8971717586799</v>
      </c>
      <c r="CN105" s="802">
        <f t="shared" si="48"/>
        <v>1485.8965232763069</v>
      </c>
      <c r="CO105" s="802">
        <f t="shared" si="48"/>
        <v>1485.8958936817701</v>
      </c>
      <c r="CP105" s="802">
        <f t="shared" si="48"/>
        <v>1485.8952824249382</v>
      </c>
      <c r="CQ105" s="802">
        <f t="shared" si="48"/>
        <v>1485.8946889717033</v>
      </c>
      <c r="CR105" s="802">
        <f t="shared" si="48"/>
        <v>1485.8941128035142</v>
      </c>
      <c r="CS105" s="802">
        <f t="shared" si="48"/>
        <v>1485.8935534169227</v>
      </c>
      <c r="CT105" s="802">
        <f t="shared" si="48"/>
        <v>1485.8930103231446</v>
      </c>
      <c r="CU105" s="802">
        <f t="shared" si="48"/>
        <v>1485.9002245501745</v>
      </c>
      <c r="CV105" s="802">
        <f t="shared" si="48"/>
        <v>1485.8996070537607</v>
      </c>
      <c r="CW105" s="802">
        <f t="shared" si="48"/>
        <v>1485.899004618235</v>
      </c>
      <c r="CX105" s="802">
        <f t="shared" si="48"/>
        <v>1485.8984168762588</v>
      </c>
      <c r="CY105" s="803">
        <f t="shared" si="48"/>
        <v>1485.8978434694527</v>
      </c>
      <c r="CZ105" s="750">
        <f t="shared" si="48"/>
        <v>0</v>
      </c>
      <c r="DA105" s="751">
        <f t="shared" si="48"/>
        <v>0</v>
      </c>
      <c r="DB105" s="751">
        <f t="shared" si="48"/>
        <v>0</v>
      </c>
      <c r="DC105" s="751">
        <f t="shared" si="48"/>
        <v>0</v>
      </c>
      <c r="DD105" s="751">
        <f t="shared" si="48"/>
        <v>0</v>
      </c>
      <c r="DE105" s="751">
        <f t="shared" si="48"/>
        <v>0</v>
      </c>
      <c r="DF105" s="751">
        <f t="shared" si="48"/>
        <v>0</v>
      </c>
      <c r="DG105" s="751">
        <f t="shared" si="48"/>
        <v>0</v>
      </c>
      <c r="DH105" s="751">
        <f t="shared" si="48"/>
        <v>0</v>
      </c>
      <c r="DI105" s="751">
        <f t="shared" si="48"/>
        <v>0</v>
      </c>
      <c r="DJ105" s="751">
        <f t="shared" si="48"/>
        <v>0</v>
      </c>
      <c r="DK105" s="751">
        <f t="shared" si="48"/>
        <v>0</v>
      </c>
      <c r="DL105" s="751">
        <f t="shared" si="48"/>
        <v>0</v>
      </c>
      <c r="DM105" s="751">
        <f t="shared" si="48"/>
        <v>0</v>
      </c>
      <c r="DN105" s="751">
        <f t="shared" si="48"/>
        <v>0</v>
      </c>
      <c r="DO105" s="751">
        <f t="shared" si="48"/>
        <v>0</v>
      </c>
      <c r="DP105" s="751">
        <f t="shared" si="48"/>
        <v>0</v>
      </c>
      <c r="DQ105" s="751">
        <f t="shared" si="48"/>
        <v>0</v>
      </c>
      <c r="DR105" s="751">
        <f t="shared" si="48"/>
        <v>0</v>
      </c>
      <c r="DS105" s="751">
        <f t="shared" si="48"/>
        <v>0</v>
      </c>
      <c r="DT105" s="751">
        <f t="shared" si="48"/>
        <v>0</v>
      </c>
      <c r="DU105" s="751">
        <f t="shared" si="48"/>
        <v>0</v>
      </c>
      <c r="DV105" s="751">
        <f t="shared" si="48"/>
        <v>0</v>
      </c>
      <c r="DW105" s="752">
        <f t="shared" si="48"/>
        <v>0</v>
      </c>
      <c r="DX105" s="786"/>
    </row>
    <row r="106" spans="2:128" x14ac:dyDescent="0.2">
      <c r="B106" s="539" t="s">
        <v>521</v>
      </c>
      <c r="C106" s="540" t="s">
        <v>522</v>
      </c>
      <c r="D106" s="533"/>
      <c r="E106" s="533"/>
      <c r="F106" s="533"/>
      <c r="G106" s="533"/>
      <c r="H106" s="533"/>
      <c r="I106" s="533"/>
      <c r="J106" s="533"/>
      <c r="K106" s="533"/>
      <c r="L106" s="533"/>
      <c r="M106" s="533"/>
      <c r="N106" s="533"/>
      <c r="O106" s="533"/>
      <c r="P106" s="533"/>
      <c r="Q106" s="533"/>
      <c r="R106" s="535"/>
      <c r="S106" s="607"/>
      <c r="T106" s="535"/>
      <c r="U106" s="607"/>
      <c r="V106" s="533"/>
      <c r="W106" s="533"/>
      <c r="X106" s="531">
        <f t="shared" ref="X106:BC106" si="49">SUMIF($C:$C,"59.2x",X:X)</f>
        <v>0</v>
      </c>
      <c r="Y106" s="531">
        <f t="shared" si="49"/>
        <v>0</v>
      </c>
      <c r="Z106" s="531">
        <f t="shared" si="49"/>
        <v>0</v>
      </c>
      <c r="AA106" s="531">
        <f t="shared" si="49"/>
        <v>0</v>
      </c>
      <c r="AB106" s="531">
        <f t="shared" si="49"/>
        <v>0</v>
      </c>
      <c r="AC106" s="531">
        <f t="shared" si="49"/>
        <v>0</v>
      </c>
      <c r="AD106" s="531">
        <f t="shared" si="49"/>
        <v>0</v>
      </c>
      <c r="AE106" s="531">
        <f t="shared" si="49"/>
        <v>0</v>
      </c>
      <c r="AF106" s="531">
        <f t="shared" si="49"/>
        <v>0</v>
      </c>
      <c r="AG106" s="531">
        <f t="shared" si="49"/>
        <v>0</v>
      </c>
      <c r="AH106" s="531">
        <f t="shared" si="49"/>
        <v>0</v>
      </c>
      <c r="AI106" s="531">
        <f t="shared" si="49"/>
        <v>0</v>
      </c>
      <c r="AJ106" s="531">
        <f t="shared" si="49"/>
        <v>0</v>
      </c>
      <c r="AK106" s="531">
        <f t="shared" si="49"/>
        <v>0</v>
      </c>
      <c r="AL106" s="531">
        <f t="shared" si="49"/>
        <v>0</v>
      </c>
      <c r="AM106" s="531">
        <f t="shared" si="49"/>
        <v>0</v>
      </c>
      <c r="AN106" s="531">
        <f t="shared" si="49"/>
        <v>0</v>
      </c>
      <c r="AO106" s="531">
        <f t="shared" si="49"/>
        <v>0</v>
      </c>
      <c r="AP106" s="531">
        <f t="shared" si="49"/>
        <v>0</v>
      </c>
      <c r="AQ106" s="531">
        <f t="shared" si="49"/>
        <v>0</v>
      </c>
      <c r="AR106" s="531">
        <f t="shared" si="49"/>
        <v>0</v>
      </c>
      <c r="AS106" s="531">
        <f t="shared" si="49"/>
        <v>0</v>
      </c>
      <c r="AT106" s="531">
        <f t="shared" si="49"/>
        <v>0</v>
      </c>
      <c r="AU106" s="531">
        <f t="shared" si="49"/>
        <v>0</v>
      </c>
      <c r="AV106" s="531">
        <f t="shared" si="49"/>
        <v>0</v>
      </c>
      <c r="AW106" s="531">
        <f t="shared" si="49"/>
        <v>0</v>
      </c>
      <c r="AX106" s="531">
        <f t="shared" si="49"/>
        <v>0</v>
      </c>
      <c r="AY106" s="531">
        <f t="shared" si="49"/>
        <v>0</v>
      </c>
      <c r="AZ106" s="531">
        <f t="shared" si="49"/>
        <v>0</v>
      </c>
      <c r="BA106" s="531">
        <f t="shared" si="49"/>
        <v>0</v>
      </c>
      <c r="BB106" s="531">
        <f t="shared" si="49"/>
        <v>0</v>
      </c>
      <c r="BC106" s="531">
        <f t="shared" si="49"/>
        <v>0</v>
      </c>
      <c r="BD106" s="531">
        <f t="shared" ref="BD106:CI106" si="50">SUMIF($C:$C,"59.2x",BD:BD)</f>
        <v>0</v>
      </c>
      <c r="BE106" s="531">
        <f t="shared" si="50"/>
        <v>0</v>
      </c>
      <c r="BF106" s="531">
        <f t="shared" si="50"/>
        <v>0</v>
      </c>
      <c r="BG106" s="531">
        <f t="shared" si="50"/>
        <v>0</v>
      </c>
      <c r="BH106" s="531">
        <f t="shared" si="50"/>
        <v>0</v>
      </c>
      <c r="BI106" s="531">
        <f t="shared" si="50"/>
        <v>0</v>
      </c>
      <c r="BJ106" s="531">
        <f t="shared" si="50"/>
        <v>0</v>
      </c>
      <c r="BK106" s="531">
        <f t="shared" si="50"/>
        <v>0</v>
      </c>
      <c r="BL106" s="531">
        <f t="shared" si="50"/>
        <v>0</v>
      </c>
      <c r="BM106" s="531">
        <f t="shared" si="50"/>
        <v>0</v>
      </c>
      <c r="BN106" s="531">
        <f t="shared" si="50"/>
        <v>0</v>
      </c>
      <c r="BO106" s="531">
        <f t="shared" si="50"/>
        <v>0</v>
      </c>
      <c r="BP106" s="531">
        <f t="shared" si="50"/>
        <v>0</v>
      </c>
      <c r="BQ106" s="531">
        <f t="shared" si="50"/>
        <v>0</v>
      </c>
      <c r="BR106" s="531">
        <f t="shared" si="50"/>
        <v>0</v>
      </c>
      <c r="BS106" s="531">
        <f t="shared" si="50"/>
        <v>0</v>
      </c>
      <c r="BT106" s="531">
        <f t="shared" si="50"/>
        <v>0</v>
      </c>
      <c r="BU106" s="531">
        <f t="shared" si="50"/>
        <v>0</v>
      </c>
      <c r="BV106" s="531">
        <f t="shared" si="50"/>
        <v>0</v>
      </c>
      <c r="BW106" s="531">
        <f t="shared" si="50"/>
        <v>0</v>
      </c>
      <c r="BX106" s="531">
        <f t="shared" si="50"/>
        <v>0</v>
      </c>
      <c r="BY106" s="531">
        <f t="shared" si="50"/>
        <v>0</v>
      </c>
      <c r="BZ106" s="531">
        <f t="shared" si="50"/>
        <v>0</v>
      </c>
      <c r="CA106" s="531">
        <f t="shared" si="50"/>
        <v>0</v>
      </c>
      <c r="CB106" s="531">
        <f t="shared" si="50"/>
        <v>0</v>
      </c>
      <c r="CC106" s="531">
        <f t="shared" si="50"/>
        <v>0</v>
      </c>
      <c r="CD106" s="531">
        <f t="shared" si="50"/>
        <v>0</v>
      </c>
      <c r="CE106" s="531">
        <f t="shared" si="50"/>
        <v>0</v>
      </c>
      <c r="CF106" s="531">
        <f t="shared" si="50"/>
        <v>0</v>
      </c>
      <c r="CG106" s="531">
        <f t="shared" si="50"/>
        <v>0</v>
      </c>
      <c r="CH106" s="531">
        <f t="shared" si="50"/>
        <v>0</v>
      </c>
      <c r="CI106" s="531">
        <f t="shared" si="50"/>
        <v>0</v>
      </c>
      <c r="CJ106" s="531">
        <f t="shared" ref="CJ106:DO106" si="51">SUMIF($C:$C,"59.2x",CJ:CJ)</f>
        <v>0</v>
      </c>
      <c r="CK106" s="531">
        <f t="shared" si="51"/>
        <v>0</v>
      </c>
      <c r="CL106" s="531">
        <f t="shared" si="51"/>
        <v>0</v>
      </c>
      <c r="CM106" s="531">
        <f t="shared" si="51"/>
        <v>0</v>
      </c>
      <c r="CN106" s="531">
        <f t="shared" si="51"/>
        <v>0</v>
      </c>
      <c r="CO106" s="531">
        <f t="shared" si="51"/>
        <v>0</v>
      </c>
      <c r="CP106" s="531">
        <f t="shared" si="51"/>
        <v>0</v>
      </c>
      <c r="CQ106" s="531">
        <f t="shared" si="51"/>
        <v>0</v>
      </c>
      <c r="CR106" s="531">
        <f t="shared" si="51"/>
        <v>0</v>
      </c>
      <c r="CS106" s="531">
        <f t="shared" si="51"/>
        <v>0</v>
      </c>
      <c r="CT106" s="531">
        <f t="shared" si="51"/>
        <v>0</v>
      </c>
      <c r="CU106" s="531">
        <f t="shared" si="51"/>
        <v>0</v>
      </c>
      <c r="CV106" s="531">
        <f t="shared" si="51"/>
        <v>0</v>
      </c>
      <c r="CW106" s="531">
        <f t="shared" si="51"/>
        <v>0</v>
      </c>
      <c r="CX106" s="531">
        <f t="shared" si="51"/>
        <v>0</v>
      </c>
      <c r="CY106" s="546">
        <f t="shared" si="51"/>
        <v>0</v>
      </c>
      <c r="CZ106" s="547">
        <f t="shared" si="51"/>
        <v>0</v>
      </c>
      <c r="DA106" s="547">
        <f t="shared" si="51"/>
        <v>0</v>
      </c>
      <c r="DB106" s="547">
        <f t="shared" si="51"/>
        <v>0</v>
      </c>
      <c r="DC106" s="547">
        <f t="shared" si="51"/>
        <v>0</v>
      </c>
      <c r="DD106" s="547">
        <f t="shared" si="51"/>
        <v>0</v>
      </c>
      <c r="DE106" s="547">
        <f t="shared" si="51"/>
        <v>0</v>
      </c>
      <c r="DF106" s="547">
        <f t="shared" si="51"/>
        <v>0</v>
      </c>
      <c r="DG106" s="547">
        <f t="shared" si="51"/>
        <v>0</v>
      </c>
      <c r="DH106" s="547">
        <f t="shared" si="51"/>
        <v>0</v>
      </c>
      <c r="DI106" s="547">
        <f t="shared" si="51"/>
        <v>0</v>
      </c>
      <c r="DJ106" s="547">
        <f t="shared" si="51"/>
        <v>0</v>
      </c>
      <c r="DK106" s="547">
        <f t="shared" si="51"/>
        <v>0</v>
      </c>
      <c r="DL106" s="547">
        <f t="shared" si="51"/>
        <v>0</v>
      </c>
      <c r="DM106" s="547">
        <f t="shared" si="51"/>
        <v>0</v>
      </c>
      <c r="DN106" s="547">
        <f t="shared" si="51"/>
        <v>0</v>
      </c>
      <c r="DO106" s="547">
        <f t="shared" si="51"/>
        <v>0</v>
      </c>
      <c r="DP106" s="547">
        <f t="shared" ref="DP106:DW106" si="52">SUMIF($C:$C,"59.2x",DP:DP)</f>
        <v>0</v>
      </c>
      <c r="DQ106" s="547">
        <f t="shared" si="52"/>
        <v>0</v>
      </c>
      <c r="DR106" s="547">
        <f t="shared" si="52"/>
        <v>0</v>
      </c>
      <c r="DS106" s="547">
        <f t="shared" si="52"/>
        <v>0</v>
      </c>
      <c r="DT106" s="547">
        <f t="shared" si="52"/>
        <v>0</v>
      </c>
      <c r="DU106" s="547">
        <f t="shared" si="52"/>
        <v>0</v>
      </c>
      <c r="DV106" s="547">
        <f t="shared" si="52"/>
        <v>0</v>
      </c>
      <c r="DW106" s="608">
        <f t="shared" si="52"/>
        <v>0</v>
      </c>
    </row>
    <row r="107" spans="2:128" x14ac:dyDescent="0.2">
      <c r="B107" s="609" t="s">
        <v>523</v>
      </c>
      <c r="C107" s="610" t="s">
        <v>827</v>
      </c>
      <c r="D107" s="533"/>
      <c r="E107" s="533"/>
      <c r="F107" s="533"/>
      <c r="G107" s="533"/>
      <c r="H107" s="533"/>
      <c r="I107" s="533"/>
      <c r="J107" s="533"/>
      <c r="K107" s="533"/>
      <c r="L107" s="533"/>
      <c r="M107" s="533"/>
      <c r="N107" s="533"/>
      <c r="O107" s="533"/>
      <c r="P107" s="533"/>
      <c r="Q107" s="533"/>
      <c r="R107" s="535"/>
      <c r="S107" s="607"/>
      <c r="T107" s="535"/>
      <c r="U107" s="611"/>
      <c r="V107" s="531"/>
      <c r="W107" s="531"/>
      <c r="X107" s="531"/>
      <c r="Y107" s="531"/>
      <c r="Z107" s="531"/>
      <c r="AA107" s="531"/>
      <c r="AB107" s="531"/>
      <c r="AC107" s="531"/>
      <c r="AD107" s="531"/>
      <c r="AE107" s="531"/>
      <c r="AF107" s="531"/>
      <c r="AG107" s="531"/>
      <c r="AH107" s="531"/>
      <c r="AI107" s="531"/>
      <c r="AJ107" s="531"/>
      <c r="AK107" s="531"/>
      <c r="AL107" s="531"/>
      <c r="AM107" s="531"/>
      <c r="AN107" s="531"/>
      <c r="AO107" s="531"/>
      <c r="AP107" s="531"/>
      <c r="AQ107" s="531"/>
      <c r="AR107" s="531"/>
      <c r="AS107" s="531"/>
      <c r="AT107" s="531"/>
      <c r="AU107" s="531"/>
      <c r="AV107" s="531"/>
      <c r="AW107" s="531"/>
      <c r="AX107" s="531"/>
      <c r="AY107" s="531"/>
      <c r="AZ107" s="531"/>
      <c r="BA107" s="531"/>
      <c r="BB107" s="531"/>
      <c r="BC107" s="531"/>
      <c r="BD107" s="531"/>
      <c r="BE107" s="531"/>
      <c r="BF107" s="531"/>
      <c r="BG107" s="531"/>
      <c r="BH107" s="531"/>
      <c r="BI107" s="531"/>
      <c r="BJ107" s="531"/>
      <c r="BK107" s="531"/>
      <c r="BL107" s="531"/>
      <c r="BM107" s="531"/>
      <c r="BN107" s="531"/>
      <c r="BO107" s="531"/>
      <c r="BP107" s="531"/>
      <c r="BQ107" s="531"/>
      <c r="BR107" s="531"/>
      <c r="BS107" s="531"/>
      <c r="BT107" s="531"/>
      <c r="BU107" s="531"/>
      <c r="BV107" s="531"/>
      <c r="BW107" s="531"/>
      <c r="BX107" s="531"/>
      <c r="BY107" s="531"/>
      <c r="BZ107" s="531"/>
      <c r="CA107" s="531"/>
      <c r="CB107" s="531"/>
      <c r="CC107" s="531"/>
      <c r="CD107" s="531"/>
      <c r="CE107" s="531"/>
      <c r="CF107" s="531"/>
      <c r="CG107" s="531"/>
      <c r="CH107" s="531"/>
      <c r="CI107" s="531"/>
      <c r="CJ107" s="531"/>
      <c r="CK107" s="531"/>
      <c r="CL107" s="531"/>
      <c r="CM107" s="531"/>
      <c r="CN107" s="531"/>
      <c r="CO107" s="531"/>
      <c r="CP107" s="531"/>
      <c r="CQ107" s="531"/>
      <c r="CR107" s="531"/>
      <c r="CS107" s="531"/>
      <c r="CT107" s="531"/>
      <c r="CU107" s="531"/>
      <c r="CV107" s="531"/>
      <c r="CW107" s="531"/>
      <c r="CX107" s="531"/>
      <c r="CY107" s="546"/>
      <c r="CZ107" s="547"/>
      <c r="DA107" s="547"/>
      <c r="DB107" s="547"/>
      <c r="DC107" s="547"/>
      <c r="DD107" s="547"/>
      <c r="DE107" s="547"/>
      <c r="DF107" s="547"/>
      <c r="DG107" s="547"/>
      <c r="DH107" s="547"/>
      <c r="DI107" s="547"/>
      <c r="DJ107" s="547"/>
      <c r="DK107" s="547"/>
      <c r="DL107" s="547"/>
      <c r="DM107" s="547"/>
      <c r="DN107" s="547"/>
      <c r="DO107" s="547"/>
      <c r="DP107" s="547"/>
      <c r="DQ107" s="547"/>
      <c r="DR107" s="547"/>
      <c r="DS107" s="547"/>
      <c r="DT107" s="547"/>
      <c r="DU107" s="547"/>
      <c r="DV107" s="547"/>
      <c r="DW107" s="608"/>
    </row>
    <row r="108" spans="2:128" x14ac:dyDescent="0.2">
      <c r="B108" s="539" t="s">
        <v>524</v>
      </c>
      <c r="C108" s="540" t="s">
        <v>525</v>
      </c>
      <c r="D108" s="533"/>
      <c r="E108" s="533"/>
      <c r="F108" s="533"/>
      <c r="G108" s="533"/>
      <c r="H108" s="533"/>
      <c r="I108" s="533"/>
      <c r="J108" s="533"/>
      <c r="K108" s="533"/>
      <c r="L108" s="533"/>
      <c r="M108" s="533"/>
      <c r="N108" s="533"/>
      <c r="O108" s="533"/>
      <c r="P108" s="533"/>
      <c r="Q108" s="533"/>
      <c r="R108" s="535"/>
      <c r="S108" s="607"/>
      <c r="T108" s="535"/>
      <c r="U108" s="607"/>
      <c r="V108" s="533"/>
      <c r="W108" s="533"/>
      <c r="X108" s="531">
        <f t="shared" ref="X108:BC108" si="53">SUMIF($C:$C,"60.1x",X:X)</f>
        <v>0</v>
      </c>
      <c r="Y108" s="531">
        <f t="shared" si="53"/>
        <v>0</v>
      </c>
      <c r="Z108" s="531">
        <f t="shared" si="53"/>
        <v>0</v>
      </c>
      <c r="AA108" s="531">
        <f t="shared" si="53"/>
        <v>0</v>
      </c>
      <c r="AB108" s="531">
        <f t="shared" si="53"/>
        <v>0</v>
      </c>
      <c r="AC108" s="531">
        <f t="shared" si="53"/>
        <v>0</v>
      </c>
      <c r="AD108" s="531">
        <f t="shared" si="53"/>
        <v>0</v>
      </c>
      <c r="AE108" s="531">
        <f t="shared" si="53"/>
        <v>0</v>
      </c>
      <c r="AF108" s="531">
        <f t="shared" si="53"/>
        <v>0</v>
      </c>
      <c r="AG108" s="531">
        <f t="shared" si="53"/>
        <v>0</v>
      </c>
      <c r="AH108" s="531">
        <f t="shared" si="53"/>
        <v>0</v>
      </c>
      <c r="AI108" s="531">
        <f t="shared" si="53"/>
        <v>0</v>
      </c>
      <c r="AJ108" s="531">
        <f t="shared" si="53"/>
        <v>0</v>
      </c>
      <c r="AK108" s="531">
        <f t="shared" si="53"/>
        <v>0</v>
      </c>
      <c r="AL108" s="531">
        <f t="shared" si="53"/>
        <v>0</v>
      </c>
      <c r="AM108" s="531">
        <f t="shared" si="53"/>
        <v>0</v>
      </c>
      <c r="AN108" s="531">
        <f t="shared" si="53"/>
        <v>0</v>
      </c>
      <c r="AO108" s="531">
        <f t="shared" si="53"/>
        <v>0</v>
      </c>
      <c r="AP108" s="531">
        <f t="shared" si="53"/>
        <v>0</v>
      </c>
      <c r="AQ108" s="531">
        <f t="shared" si="53"/>
        <v>0</v>
      </c>
      <c r="AR108" s="531">
        <f t="shared" si="53"/>
        <v>0</v>
      </c>
      <c r="AS108" s="531">
        <f t="shared" si="53"/>
        <v>0</v>
      </c>
      <c r="AT108" s="531">
        <f t="shared" si="53"/>
        <v>0</v>
      </c>
      <c r="AU108" s="531">
        <f t="shared" si="53"/>
        <v>0</v>
      </c>
      <c r="AV108" s="531">
        <f t="shared" si="53"/>
        <v>0</v>
      </c>
      <c r="AW108" s="531">
        <f t="shared" si="53"/>
        <v>0</v>
      </c>
      <c r="AX108" s="531">
        <f t="shared" si="53"/>
        <v>0</v>
      </c>
      <c r="AY108" s="531">
        <f t="shared" si="53"/>
        <v>0</v>
      </c>
      <c r="AZ108" s="531">
        <f t="shared" si="53"/>
        <v>0</v>
      </c>
      <c r="BA108" s="531">
        <f t="shared" si="53"/>
        <v>0</v>
      </c>
      <c r="BB108" s="531">
        <f t="shared" si="53"/>
        <v>0</v>
      </c>
      <c r="BC108" s="531">
        <f t="shared" si="53"/>
        <v>0</v>
      </c>
      <c r="BD108" s="531">
        <f t="shared" ref="BD108:CI108" si="54">SUMIF($C:$C,"60.1x",BD:BD)</f>
        <v>0</v>
      </c>
      <c r="BE108" s="531">
        <f t="shared" si="54"/>
        <v>0</v>
      </c>
      <c r="BF108" s="531">
        <f t="shared" si="54"/>
        <v>0</v>
      </c>
      <c r="BG108" s="531">
        <f t="shared" si="54"/>
        <v>0</v>
      </c>
      <c r="BH108" s="531">
        <f t="shared" si="54"/>
        <v>0</v>
      </c>
      <c r="BI108" s="531">
        <f t="shared" si="54"/>
        <v>0</v>
      </c>
      <c r="BJ108" s="531">
        <f t="shared" si="54"/>
        <v>0</v>
      </c>
      <c r="BK108" s="531">
        <f t="shared" si="54"/>
        <v>0</v>
      </c>
      <c r="BL108" s="531">
        <f t="shared" si="54"/>
        <v>0</v>
      </c>
      <c r="BM108" s="531">
        <f t="shared" si="54"/>
        <v>0</v>
      </c>
      <c r="BN108" s="531">
        <f t="shared" si="54"/>
        <v>0</v>
      </c>
      <c r="BO108" s="531">
        <f t="shared" si="54"/>
        <v>0</v>
      </c>
      <c r="BP108" s="531">
        <f t="shared" si="54"/>
        <v>0</v>
      </c>
      <c r="BQ108" s="531">
        <f t="shared" si="54"/>
        <v>0</v>
      </c>
      <c r="BR108" s="531">
        <f t="shared" si="54"/>
        <v>0</v>
      </c>
      <c r="BS108" s="531">
        <f t="shared" si="54"/>
        <v>0</v>
      </c>
      <c r="BT108" s="531">
        <f t="shared" si="54"/>
        <v>0</v>
      </c>
      <c r="BU108" s="531">
        <f t="shared" si="54"/>
        <v>0</v>
      </c>
      <c r="BV108" s="531">
        <f t="shared" si="54"/>
        <v>0</v>
      </c>
      <c r="BW108" s="531">
        <f t="shared" si="54"/>
        <v>0</v>
      </c>
      <c r="BX108" s="531">
        <f t="shared" si="54"/>
        <v>0</v>
      </c>
      <c r="BY108" s="531">
        <f t="shared" si="54"/>
        <v>0</v>
      </c>
      <c r="BZ108" s="531">
        <f t="shared" si="54"/>
        <v>0</v>
      </c>
      <c r="CA108" s="531">
        <f t="shared" si="54"/>
        <v>0</v>
      </c>
      <c r="CB108" s="531">
        <f t="shared" si="54"/>
        <v>0</v>
      </c>
      <c r="CC108" s="531">
        <f t="shared" si="54"/>
        <v>0</v>
      </c>
      <c r="CD108" s="531">
        <f t="shared" si="54"/>
        <v>0</v>
      </c>
      <c r="CE108" s="531">
        <f t="shared" si="54"/>
        <v>0</v>
      </c>
      <c r="CF108" s="531">
        <f t="shared" si="54"/>
        <v>0</v>
      </c>
      <c r="CG108" s="531">
        <f t="shared" si="54"/>
        <v>0</v>
      </c>
      <c r="CH108" s="531">
        <f t="shared" si="54"/>
        <v>0</v>
      </c>
      <c r="CI108" s="531">
        <f t="shared" si="54"/>
        <v>0</v>
      </c>
      <c r="CJ108" s="531">
        <f t="shared" ref="CJ108:DO108" si="55">SUMIF($C:$C,"60.1x",CJ:CJ)</f>
        <v>0</v>
      </c>
      <c r="CK108" s="531">
        <f t="shared" si="55"/>
        <v>0</v>
      </c>
      <c r="CL108" s="531">
        <f t="shared" si="55"/>
        <v>0</v>
      </c>
      <c r="CM108" s="531">
        <f t="shared" si="55"/>
        <v>0</v>
      </c>
      <c r="CN108" s="531">
        <f t="shared" si="55"/>
        <v>0</v>
      </c>
      <c r="CO108" s="531">
        <f t="shared" si="55"/>
        <v>0</v>
      </c>
      <c r="CP108" s="531">
        <f t="shared" si="55"/>
        <v>0</v>
      </c>
      <c r="CQ108" s="531">
        <f t="shared" si="55"/>
        <v>0</v>
      </c>
      <c r="CR108" s="531">
        <f t="shared" si="55"/>
        <v>0</v>
      </c>
      <c r="CS108" s="531">
        <f t="shared" si="55"/>
        <v>0</v>
      </c>
      <c r="CT108" s="531">
        <f t="shared" si="55"/>
        <v>0</v>
      </c>
      <c r="CU108" s="531">
        <f t="shared" si="55"/>
        <v>0</v>
      </c>
      <c r="CV108" s="531">
        <f t="shared" si="55"/>
        <v>0</v>
      </c>
      <c r="CW108" s="531">
        <f t="shared" si="55"/>
        <v>0</v>
      </c>
      <c r="CX108" s="531">
        <f t="shared" si="55"/>
        <v>0</v>
      </c>
      <c r="CY108" s="546">
        <f t="shared" si="55"/>
        <v>0</v>
      </c>
      <c r="CZ108" s="547">
        <f t="shared" si="55"/>
        <v>0</v>
      </c>
      <c r="DA108" s="547">
        <f t="shared" si="55"/>
        <v>0</v>
      </c>
      <c r="DB108" s="547">
        <f t="shared" si="55"/>
        <v>0</v>
      </c>
      <c r="DC108" s="547">
        <f t="shared" si="55"/>
        <v>0</v>
      </c>
      <c r="DD108" s="547">
        <f t="shared" si="55"/>
        <v>0</v>
      </c>
      <c r="DE108" s="547">
        <f t="shared" si="55"/>
        <v>0</v>
      </c>
      <c r="DF108" s="547">
        <f t="shared" si="55"/>
        <v>0</v>
      </c>
      <c r="DG108" s="547">
        <f t="shared" si="55"/>
        <v>0</v>
      </c>
      <c r="DH108" s="547">
        <f t="shared" si="55"/>
        <v>0</v>
      </c>
      <c r="DI108" s="547">
        <f t="shared" si="55"/>
        <v>0</v>
      </c>
      <c r="DJ108" s="547">
        <f t="shared" si="55"/>
        <v>0</v>
      </c>
      <c r="DK108" s="547">
        <f t="shared" si="55"/>
        <v>0</v>
      </c>
      <c r="DL108" s="547">
        <f t="shared" si="55"/>
        <v>0</v>
      </c>
      <c r="DM108" s="547">
        <f t="shared" si="55"/>
        <v>0</v>
      </c>
      <c r="DN108" s="547">
        <f t="shared" si="55"/>
        <v>0</v>
      </c>
      <c r="DO108" s="547">
        <f t="shared" si="55"/>
        <v>0</v>
      </c>
      <c r="DP108" s="547">
        <f t="shared" ref="DP108:DW108" si="56">SUMIF($C:$C,"60.1x",DP:DP)</f>
        <v>0</v>
      </c>
      <c r="DQ108" s="547">
        <f t="shared" si="56"/>
        <v>0</v>
      </c>
      <c r="DR108" s="547">
        <f t="shared" si="56"/>
        <v>0</v>
      </c>
      <c r="DS108" s="547">
        <f t="shared" si="56"/>
        <v>0</v>
      </c>
      <c r="DT108" s="547">
        <f t="shared" si="56"/>
        <v>0</v>
      </c>
      <c r="DU108" s="547">
        <f t="shared" si="56"/>
        <v>0</v>
      </c>
      <c r="DV108" s="547">
        <f t="shared" si="56"/>
        <v>0</v>
      </c>
      <c r="DW108" s="608">
        <f t="shared" si="56"/>
        <v>0</v>
      </c>
    </row>
    <row r="109" spans="2:128" x14ac:dyDescent="0.2">
      <c r="B109" s="539" t="s">
        <v>526</v>
      </c>
      <c r="C109" s="540" t="s">
        <v>527</v>
      </c>
      <c r="D109" s="533"/>
      <c r="E109" s="533"/>
      <c r="F109" s="533"/>
      <c r="G109" s="533"/>
      <c r="H109" s="533"/>
      <c r="I109" s="533"/>
      <c r="J109" s="533"/>
      <c r="K109" s="533"/>
      <c r="L109" s="533"/>
      <c r="M109" s="533"/>
      <c r="N109" s="533"/>
      <c r="O109" s="533"/>
      <c r="P109" s="533"/>
      <c r="Q109" s="533"/>
      <c r="R109" s="535"/>
      <c r="S109" s="607"/>
      <c r="T109" s="535"/>
      <c r="U109" s="607"/>
      <c r="V109" s="533"/>
      <c r="W109" s="533"/>
      <c r="X109" s="531">
        <f t="shared" ref="X109:BC109" si="57">SUMIF($C:$C,"60.2x",X:X)</f>
        <v>0</v>
      </c>
      <c r="Y109" s="531">
        <f t="shared" si="57"/>
        <v>0</v>
      </c>
      <c r="Z109" s="531">
        <f t="shared" si="57"/>
        <v>0</v>
      </c>
      <c r="AA109" s="531">
        <f t="shared" si="57"/>
        <v>0</v>
      </c>
      <c r="AB109" s="531">
        <f t="shared" si="57"/>
        <v>0</v>
      </c>
      <c r="AC109" s="531">
        <f t="shared" si="57"/>
        <v>0</v>
      </c>
      <c r="AD109" s="531">
        <f t="shared" si="57"/>
        <v>0</v>
      </c>
      <c r="AE109" s="531">
        <f t="shared" si="57"/>
        <v>0</v>
      </c>
      <c r="AF109" s="531">
        <f t="shared" si="57"/>
        <v>0</v>
      </c>
      <c r="AG109" s="531">
        <f t="shared" si="57"/>
        <v>0</v>
      </c>
      <c r="AH109" s="531">
        <f t="shared" si="57"/>
        <v>0</v>
      </c>
      <c r="AI109" s="531">
        <f t="shared" si="57"/>
        <v>0</v>
      </c>
      <c r="AJ109" s="531">
        <f t="shared" si="57"/>
        <v>0</v>
      </c>
      <c r="AK109" s="531">
        <f t="shared" si="57"/>
        <v>0</v>
      </c>
      <c r="AL109" s="531">
        <f t="shared" si="57"/>
        <v>0</v>
      </c>
      <c r="AM109" s="531">
        <f t="shared" si="57"/>
        <v>0</v>
      </c>
      <c r="AN109" s="531">
        <f t="shared" si="57"/>
        <v>0</v>
      </c>
      <c r="AO109" s="531">
        <f t="shared" si="57"/>
        <v>0</v>
      </c>
      <c r="AP109" s="531">
        <f t="shared" si="57"/>
        <v>0</v>
      </c>
      <c r="AQ109" s="531">
        <f t="shared" si="57"/>
        <v>0</v>
      </c>
      <c r="AR109" s="531">
        <f t="shared" si="57"/>
        <v>0</v>
      </c>
      <c r="AS109" s="531">
        <f t="shared" si="57"/>
        <v>0</v>
      </c>
      <c r="AT109" s="531">
        <f t="shared" si="57"/>
        <v>0</v>
      </c>
      <c r="AU109" s="531">
        <f t="shared" si="57"/>
        <v>0</v>
      </c>
      <c r="AV109" s="531">
        <f t="shared" si="57"/>
        <v>0</v>
      </c>
      <c r="AW109" s="531">
        <f t="shared" si="57"/>
        <v>0</v>
      </c>
      <c r="AX109" s="531">
        <f t="shared" si="57"/>
        <v>0</v>
      </c>
      <c r="AY109" s="531">
        <f t="shared" si="57"/>
        <v>0</v>
      </c>
      <c r="AZ109" s="531">
        <f t="shared" si="57"/>
        <v>0</v>
      </c>
      <c r="BA109" s="531">
        <f t="shared" si="57"/>
        <v>0</v>
      </c>
      <c r="BB109" s="531">
        <f t="shared" si="57"/>
        <v>0</v>
      </c>
      <c r="BC109" s="531">
        <f t="shared" si="57"/>
        <v>0</v>
      </c>
      <c r="BD109" s="531">
        <f t="shared" ref="BD109:CI109" si="58">SUMIF($C:$C,"60.2x",BD:BD)</f>
        <v>0</v>
      </c>
      <c r="BE109" s="531">
        <f t="shared" si="58"/>
        <v>0</v>
      </c>
      <c r="BF109" s="531">
        <f t="shared" si="58"/>
        <v>0</v>
      </c>
      <c r="BG109" s="531">
        <f t="shared" si="58"/>
        <v>0</v>
      </c>
      <c r="BH109" s="531">
        <f t="shared" si="58"/>
        <v>0</v>
      </c>
      <c r="BI109" s="531">
        <f t="shared" si="58"/>
        <v>0</v>
      </c>
      <c r="BJ109" s="531">
        <f t="shared" si="58"/>
        <v>0</v>
      </c>
      <c r="BK109" s="531">
        <f t="shared" si="58"/>
        <v>0</v>
      </c>
      <c r="BL109" s="531">
        <f t="shared" si="58"/>
        <v>0</v>
      </c>
      <c r="BM109" s="531">
        <f t="shared" si="58"/>
        <v>0</v>
      </c>
      <c r="BN109" s="531">
        <f t="shared" si="58"/>
        <v>0</v>
      </c>
      <c r="BO109" s="531">
        <f t="shared" si="58"/>
        <v>0</v>
      </c>
      <c r="BP109" s="531">
        <f t="shared" si="58"/>
        <v>0</v>
      </c>
      <c r="BQ109" s="531">
        <f t="shared" si="58"/>
        <v>0</v>
      </c>
      <c r="BR109" s="531">
        <f t="shared" si="58"/>
        <v>0</v>
      </c>
      <c r="BS109" s="531">
        <f t="shared" si="58"/>
        <v>0</v>
      </c>
      <c r="BT109" s="531">
        <f t="shared" si="58"/>
        <v>0</v>
      </c>
      <c r="BU109" s="531">
        <f t="shared" si="58"/>
        <v>0</v>
      </c>
      <c r="BV109" s="531">
        <f t="shared" si="58"/>
        <v>0</v>
      </c>
      <c r="BW109" s="531">
        <f t="shared" si="58"/>
        <v>0</v>
      </c>
      <c r="BX109" s="531">
        <f t="shared" si="58"/>
        <v>0</v>
      </c>
      <c r="BY109" s="531">
        <f t="shared" si="58"/>
        <v>0</v>
      </c>
      <c r="BZ109" s="531">
        <f t="shared" si="58"/>
        <v>0</v>
      </c>
      <c r="CA109" s="531">
        <f t="shared" si="58"/>
        <v>0</v>
      </c>
      <c r="CB109" s="531">
        <f t="shared" si="58"/>
        <v>0</v>
      </c>
      <c r="CC109" s="531">
        <f t="shared" si="58"/>
        <v>0</v>
      </c>
      <c r="CD109" s="531">
        <f t="shared" si="58"/>
        <v>0</v>
      </c>
      <c r="CE109" s="531">
        <f t="shared" si="58"/>
        <v>0</v>
      </c>
      <c r="CF109" s="531">
        <f t="shared" si="58"/>
        <v>0</v>
      </c>
      <c r="CG109" s="531">
        <f t="shared" si="58"/>
        <v>0</v>
      </c>
      <c r="CH109" s="531">
        <f t="shared" si="58"/>
        <v>0</v>
      </c>
      <c r="CI109" s="531">
        <f t="shared" si="58"/>
        <v>0</v>
      </c>
      <c r="CJ109" s="531">
        <f t="shared" ref="CJ109:DO109" si="59">SUMIF($C:$C,"60.2x",CJ:CJ)</f>
        <v>0</v>
      </c>
      <c r="CK109" s="531">
        <f t="shared" si="59"/>
        <v>0</v>
      </c>
      <c r="CL109" s="531">
        <f t="shared" si="59"/>
        <v>0</v>
      </c>
      <c r="CM109" s="531">
        <f t="shared" si="59"/>
        <v>0</v>
      </c>
      <c r="CN109" s="531">
        <f t="shared" si="59"/>
        <v>0</v>
      </c>
      <c r="CO109" s="531">
        <f t="shared" si="59"/>
        <v>0</v>
      </c>
      <c r="CP109" s="531">
        <f t="shared" si="59"/>
        <v>0</v>
      </c>
      <c r="CQ109" s="531">
        <f t="shared" si="59"/>
        <v>0</v>
      </c>
      <c r="CR109" s="531">
        <f t="shared" si="59"/>
        <v>0</v>
      </c>
      <c r="CS109" s="531">
        <f t="shared" si="59"/>
        <v>0</v>
      </c>
      <c r="CT109" s="531">
        <f t="shared" si="59"/>
        <v>0</v>
      </c>
      <c r="CU109" s="531">
        <f t="shared" si="59"/>
        <v>0</v>
      </c>
      <c r="CV109" s="531">
        <f t="shared" si="59"/>
        <v>0</v>
      </c>
      <c r="CW109" s="531">
        <f t="shared" si="59"/>
        <v>0</v>
      </c>
      <c r="CX109" s="531">
        <f t="shared" si="59"/>
        <v>0</v>
      </c>
      <c r="CY109" s="546">
        <f t="shared" si="59"/>
        <v>0</v>
      </c>
      <c r="CZ109" s="547">
        <f t="shared" si="59"/>
        <v>0</v>
      </c>
      <c r="DA109" s="547">
        <f t="shared" si="59"/>
        <v>0</v>
      </c>
      <c r="DB109" s="547">
        <f t="shared" si="59"/>
        <v>0</v>
      </c>
      <c r="DC109" s="547">
        <f t="shared" si="59"/>
        <v>0</v>
      </c>
      <c r="DD109" s="547">
        <f t="shared" si="59"/>
        <v>0</v>
      </c>
      <c r="DE109" s="547">
        <f t="shared" si="59"/>
        <v>0</v>
      </c>
      <c r="DF109" s="547">
        <f t="shared" si="59"/>
        <v>0</v>
      </c>
      <c r="DG109" s="547">
        <f t="shared" si="59"/>
        <v>0</v>
      </c>
      <c r="DH109" s="547">
        <f t="shared" si="59"/>
        <v>0</v>
      </c>
      <c r="DI109" s="547">
        <f t="shared" si="59"/>
        <v>0</v>
      </c>
      <c r="DJ109" s="547">
        <f t="shared" si="59"/>
        <v>0</v>
      </c>
      <c r="DK109" s="547">
        <f t="shared" si="59"/>
        <v>0</v>
      </c>
      <c r="DL109" s="547">
        <f t="shared" si="59"/>
        <v>0</v>
      </c>
      <c r="DM109" s="547">
        <f t="shared" si="59"/>
        <v>0</v>
      </c>
      <c r="DN109" s="547">
        <f t="shared" si="59"/>
        <v>0</v>
      </c>
      <c r="DO109" s="547">
        <f t="shared" si="59"/>
        <v>0</v>
      </c>
      <c r="DP109" s="547">
        <f t="shared" ref="DP109:DW109" si="60">SUMIF($C:$C,"60.2x",DP:DP)</f>
        <v>0</v>
      </c>
      <c r="DQ109" s="547">
        <f t="shared" si="60"/>
        <v>0</v>
      </c>
      <c r="DR109" s="547">
        <f t="shared" si="60"/>
        <v>0</v>
      </c>
      <c r="DS109" s="547">
        <f t="shared" si="60"/>
        <v>0</v>
      </c>
      <c r="DT109" s="547">
        <f t="shared" si="60"/>
        <v>0</v>
      </c>
      <c r="DU109" s="547">
        <f t="shared" si="60"/>
        <v>0</v>
      </c>
      <c r="DV109" s="547">
        <f t="shared" si="60"/>
        <v>0</v>
      </c>
      <c r="DW109" s="608">
        <f t="shared" si="60"/>
        <v>0</v>
      </c>
    </row>
    <row r="110" spans="2:128" ht="15.75" x14ac:dyDescent="0.25">
      <c r="B110" s="609" t="s">
        <v>528</v>
      </c>
      <c r="C110" s="610" t="s">
        <v>529</v>
      </c>
      <c r="D110" s="533"/>
      <c r="E110" s="533"/>
      <c r="F110" s="533"/>
      <c r="G110" s="533"/>
      <c r="H110" s="533"/>
      <c r="I110" s="533"/>
      <c r="J110" s="533"/>
      <c r="K110" s="533"/>
      <c r="L110" s="533"/>
      <c r="M110" s="533"/>
      <c r="N110" s="533"/>
      <c r="O110" s="533"/>
      <c r="P110" s="533"/>
      <c r="Q110" s="533"/>
      <c r="R110" s="535"/>
      <c r="S110" s="607"/>
      <c r="T110" s="535"/>
      <c r="U110" s="611"/>
      <c r="V110" s="531"/>
      <c r="W110" s="531"/>
      <c r="X110" s="616"/>
      <c r="Y110" s="616"/>
      <c r="Z110" s="616"/>
      <c r="AA110" s="616"/>
      <c r="AB110" s="616"/>
      <c r="AC110" s="616"/>
      <c r="AD110" s="616"/>
      <c r="AE110" s="616"/>
      <c r="AF110" s="616"/>
      <c r="AG110" s="616"/>
      <c r="AH110" s="616"/>
      <c r="AI110" s="616"/>
      <c r="AJ110" s="616"/>
      <c r="AK110" s="616"/>
      <c r="AL110" s="616"/>
      <c r="AM110" s="616"/>
      <c r="AN110" s="616"/>
      <c r="AO110" s="616"/>
      <c r="AP110" s="616"/>
      <c r="AQ110" s="616"/>
      <c r="AR110" s="616"/>
      <c r="AS110" s="616"/>
      <c r="AT110" s="616"/>
      <c r="AU110" s="616"/>
      <c r="AV110" s="616"/>
      <c r="AW110" s="616"/>
      <c r="AX110" s="616"/>
      <c r="AY110" s="616"/>
      <c r="AZ110" s="616"/>
      <c r="BA110" s="616"/>
      <c r="BB110" s="616"/>
      <c r="BC110" s="616"/>
      <c r="BD110" s="616"/>
      <c r="BE110" s="616"/>
      <c r="BF110" s="616"/>
      <c r="BG110" s="616"/>
      <c r="BH110" s="616"/>
      <c r="BI110" s="616"/>
      <c r="BJ110" s="616"/>
      <c r="BK110" s="616"/>
      <c r="BL110" s="616"/>
      <c r="BM110" s="616"/>
      <c r="BN110" s="616"/>
      <c r="BO110" s="616"/>
      <c r="BP110" s="616"/>
      <c r="BQ110" s="616"/>
      <c r="BR110" s="616"/>
      <c r="BS110" s="616"/>
      <c r="BT110" s="616"/>
      <c r="BU110" s="616"/>
      <c r="BV110" s="616"/>
      <c r="BW110" s="616"/>
      <c r="BX110" s="616"/>
      <c r="BY110" s="616"/>
      <c r="BZ110" s="616"/>
      <c r="CA110" s="616"/>
      <c r="CB110" s="616"/>
      <c r="CC110" s="616"/>
      <c r="CD110" s="616"/>
      <c r="CE110" s="616"/>
      <c r="CF110" s="616"/>
      <c r="CG110" s="616"/>
      <c r="CH110" s="616"/>
      <c r="CI110" s="616"/>
      <c r="CJ110" s="616"/>
      <c r="CK110" s="616"/>
      <c r="CL110" s="616"/>
      <c r="CM110" s="616"/>
      <c r="CN110" s="616"/>
      <c r="CO110" s="616"/>
      <c r="CP110" s="616"/>
      <c r="CQ110" s="616"/>
      <c r="CR110" s="616"/>
      <c r="CS110" s="616"/>
      <c r="CT110" s="616"/>
      <c r="CU110" s="616"/>
      <c r="CV110" s="616"/>
      <c r="CW110" s="616"/>
      <c r="CX110" s="616"/>
      <c r="CY110" s="617"/>
      <c r="CZ110" s="618"/>
      <c r="DA110" s="618"/>
      <c r="DB110" s="618"/>
      <c r="DC110" s="618"/>
      <c r="DD110" s="618"/>
      <c r="DE110" s="618"/>
      <c r="DF110" s="618"/>
      <c r="DG110" s="618"/>
      <c r="DH110" s="618"/>
      <c r="DI110" s="618"/>
      <c r="DJ110" s="618"/>
      <c r="DK110" s="618"/>
      <c r="DL110" s="618"/>
      <c r="DM110" s="618"/>
      <c r="DN110" s="618"/>
      <c r="DO110" s="618"/>
      <c r="DP110" s="618"/>
      <c r="DQ110" s="618"/>
      <c r="DR110" s="618"/>
      <c r="DS110" s="618"/>
      <c r="DT110" s="618"/>
      <c r="DU110" s="618"/>
      <c r="DV110" s="618"/>
      <c r="DW110" s="619"/>
    </row>
    <row r="111" spans="2:128" x14ac:dyDescent="0.2">
      <c r="B111" s="620" t="s">
        <v>530</v>
      </c>
      <c r="C111" s="621" t="s">
        <v>535</v>
      </c>
      <c r="D111" s="533"/>
      <c r="E111" s="533"/>
      <c r="F111" s="533"/>
      <c r="G111" s="533"/>
      <c r="H111" s="533"/>
      <c r="I111" s="533"/>
      <c r="J111" s="533"/>
      <c r="K111" s="533"/>
      <c r="L111" s="533"/>
      <c r="M111" s="533"/>
      <c r="N111" s="533"/>
      <c r="O111" s="533"/>
      <c r="P111" s="533"/>
      <c r="Q111" s="533"/>
      <c r="R111" s="535"/>
      <c r="S111" s="607"/>
      <c r="T111" s="535"/>
      <c r="U111" s="607"/>
      <c r="V111" s="533"/>
      <c r="W111" s="533"/>
      <c r="X111" s="531">
        <f t="shared" ref="X111:BC111" si="61">SUMIF($C:$C,"61.1x",X:X)</f>
        <v>0</v>
      </c>
      <c r="Y111" s="531">
        <f t="shared" si="61"/>
        <v>0</v>
      </c>
      <c r="Z111" s="531">
        <f t="shared" si="61"/>
        <v>0</v>
      </c>
      <c r="AA111" s="531">
        <f t="shared" si="61"/>
        <v>0</v>
      </c>
      <c r="AB111" s="531">
        <f t="shared" si="61"/>
        <v>0</v>
      </c>
      <c r="AC111" s="531">
        <f t="shared" si="61"/>
        <v>0</v>
      </c>
      <c r="AD111" s="531">
        <f t="shared" si="61"/>
        <v>0</v>
      </c>
      <c r="AE111" s="531">
        <f t="shared" si="61"/>
        <v>0</v>
      </c>
      <c r="AF111" s="531">
        <f t="shared" si="61"/>
        <v>0</v>
      </c>
      <c r="AG111" s="531">
        <f t="shared" si="61"/>
        <v>0</v>
      </c>
      <c r="AH111" s="531">
        <f t="shared" si="61"/>
        <v>0</v>
      </c>
      <c r="AI111" s="531">
        <f t="shared" si="61"/>
        <v>0</v>
      </c>
      <c r="AJ111" s="531">
        <f t="shared" si="61"/>
        <v>0</v>
      </c>
      <c r="AK111" s="531">
        <f t="shared" si="61"/>
        <v>0</v>
      </c>
      <c r="AL111" s="531">
        <f t="shared" si="61"/>
        <v>0</v>
      </c>
      <c r="AM111" s="531">
        <f t="shared" si="61"/>
        <v>0</v>
      </c>
      <c r="AN111" s="531">
        <f t="shared" si="61"/>
        <v>0</v>
      </c>
      <c r="AO111" s="531">
        <f t="shared" si="61"/>
        <v>0</v>
      </c>
      <c r="AP111" s="531">
        <f t="shared" si="61"/>
        <v>0</v>
      </c>
      <c r="AQ111" s="531">
        <f t="shared" si="61"/>
        <v>0</v>
      </c>
      <c r="AR111" s="531">
        <f t="shared" si="61"/>
        <v>0</v>
      </c>
      <c r="AS111" s="531">
        <f t="shared" si="61"/>
        <v>0</v>
      </c>
      <c r="AT111" s="531">
        <f t="shared" si="61"/>
        <v>0</v>
      </c>
      <c r="AU111" s="531">
        <f t="shared" si="61"/>
        <v>0</v>
      </c>
      <c r="AV111" s="531">
        <f t="shared" si="61"/>
        <v>0</v>
      </c>
      <c r="AW111" s="531">
        <f t="shared" si="61"/>
        <v>0</v>
      </c>
      <c r="AX111" s="531">
        <f t="shared" si="61"/>
        <v>0</v>
      </c>
      <c r="AY111" s="531">
        <f t="shared" si="61"/>
        <v>0</v>
      </c>
      <c r="AZ111" s="531">
        <f t="shared" si="61"/>
        <v>0</v>
      </c>
      <c r="BA111" s="531">
        <f t="shared" si="61"/>
        <v>0</v>
      </c>
      <c r="BB111" s="531">
        <f t="shared" si="61"/>
        <v>0</v>
      </c>
      <c r="BC111" s="531">
        <f t="shared" si="61"/>
        <v>0</v>
      </c>
      <c r="BD111" s="531">
        <f t="shared" ref="BD111:CI111" si="62">SUMIF($C:$C,"61.1x",BD:BD)</f>
        <v>0</v>
      </c>
      <c r="BE111" s="531">
        <f t="shared" si="62"/>
        <v>0</v>
      </c>
      <c r="BF111" s="531">
        <f t="shared" si="62"/>
        <v>0</v>
      </c>
      <c r="BG111" s="531">
        <f t="shared" si="62"/>
        <v>0</v>
      </c>
      <c r="BH111" s="531">
        <f t="shared" si="62"/>
        <v>0</v>
      </c>
      <c r="BI111" s="531">
        <f t="shared" si="62"/>
        <v>0</v>
      </c>
      <c r="BJ111" s="531">
        <f t="shared" si="62"/>
        <v>0</v>
      </c>
      <c r="BK111" s="531">
        <f t="shared" si="62"/>
        <v>0</v>
      </c>
      <c r="BL111" s="531">
        <f t="shared" si="62"/>
        <v>0</v>
      </c>
      <c r="BM111" s="531">
        <f t="shared" si="62"/>
        <v>0</v>
      </c>
      <c r="BN111" s="531">
        <f t="shared" si="62"/>
        <v>0</v>
      </c>
      <c r="BO111" s="531">
        <f t="shared" si="62"/>
        <v>0</v>
      </c>
      <c r="BP111" s="531">
        <f t="shared" si="62"/>
        <v>0</v>
      </c>
      <c r="BQ111" s="531">
        <f t="shared" si="62"/>
        <v>0</v>
      </c>
      <c r="BR111" s="531">
        <f t="shared" si="62"/>
        <v>0</v>
      </c>
      <c r="BS111" s="531">
        <f t="shared" si="62"/>
        <v>0</v>
      </c>
      <c r="BT111" s="531">
        <f t="shared" si="62"/>
        <v>0</v>
      </c>
      <c r="BU111" s="531">
        <f t="shared" si="62"/>
        <v>0</v>
      </c>
      <c r="BV111" s="531">
        <f t="shared" si="62"/>
        <v>0</v>
      </c>
      <c r="BW111" s="531">
        <f t="shared" si="62"/>
        <v>0</v>
      </c>
      <c r="BX111" s="531">
        <f t="shared" si="62"/>
        <v>0</v>
      </c>
      <c r="BY111" s="531">
        <f t="shared" si="62"/>
        <v>0</v>
      </c>
      <c r="BZ111" s="531">
        <f t="shared" si="62"/>
        <v>0</v>
      </c>
      <c r="CA111" s="531">
        <f t="shared" si="62"/>
        <v>0</v>
      </c>
      <c r="CB111" s="531">
        <f t="shared" si="62"/>
        <v>0</v>
      </c>
      <c r="CC111" s="531">
        <f t="shared" si="62"/>
        <v>0</v>
      </c>
      <c r="CD111" s="531">
        <f t="shared" si="62"/>
        <v>0</v>
      </c>
      <c r="CE111" s="531">
        <f t="shared" si="62"/>
        <v>0</v>
      </c>
      <c r="CF111" s="531">
        <f t="shared" si="62"/>
        <v>0</v>
      </c>
      <c r="CG111" s="531">
        <f t="shared" si="62"/>
        <v>0</v>
      </c>
      <c r="CH111" s="531">
        <f t="shared" si="62"/>
        <v>0</v>
      </c>
      <c r="CI111" s="531">
        <f t="shared" si="62"/>
        <v>0</v>
      </c>
      <c r="CJ111" s="531">
        <f t="shared" ref="CJ111:DO111" si="63">SUMIF($C:$C,"61.1x",CJ:CJ)</f>
        <v>0</v>
      </c>
      <c r="CK111" s="531">
        <f t="shared" si="63"/>
        <v>0</v>
      </c>
      <c r="CL111" s="531">
        <f t="shared" si="63"/>
        <v>0</v>
      </c>
      <c r="CM111" s="531">
        <f t="shared" si="63"/>
        <v>0</v>
      </c>
      <c r="CN111" s="531">
        <f t="shared" si="63"/>
        <v>0</v>
      </c>
      <c r="CO111" s="531">
        <f t="shared" si="63"/>
        <v>0</v>
      </c>
      <c r="CP111" s="531">
        <f t="shared" si="63"/>
        <v>0</v>
      </c>
      <c r="CQ111" s="531">
        <f t="shared" si="63"/>
        <v>0</v>
      </c>
      <c r="CR111" s="531">
        <f t="shared" si="63"/>
        <v>0</v>
      </c>
      <c r="CS111" s="531">
        <f t="shared" si="63"/>
        <v>0</v>
      </c>
      <c r="CT111" s="531">
        <f t="shared" si="63"/>
        <v>0</v>
      </c>
      <c r="CU111" s="531">
        <f t="shared" si="63"/>
        <v>0</v>
      </c>
      <c r="CV111" s="531">
        <f t="shared" si="63"/>
        <v>0</v>
      </c>
      <c r="CW111" s="531">
        <f t="shared" si="63"/>
        <v>0</v>
      </c>
      <c r="CX111" s="531">
        <f t="shared" si="63"/>
        <v>0</v>
      </c>
      <c r="CY111" s="546">
        <f t="shared" si="63"/>
        <v>0</v>
      </c>
      <c r="CZ111" s="547">
        <f t="shared" si="63"/>
        <v>0</v>
      </c>
      <c r="DA111" s="547">
        <f t="shared" si="63"/>
        <v>0</v>
      </c>
      <c r="DB111" s="547">
        <f t="shared" si="63"/>
        <v>0</v>
      </c>
      <c r="DC111" s="547">
        <f t="shared" si="63"/>
        <v>0</v>
      </c>
      <c r="DD111" s="547">
        <f t="shared" si="63"/>
        <v>0</v>
      </c>
      <c r="DE111" s="547">
        <f t="shared" si="63"/>
        <v>0</v>
      </c>
      <c r="DF111" s="547">
        <f t="shared" si="63"/>
        <v>0</v>
      </c>
      <c r="DG111" s="547">
        <f t="shared" si="63"/>
        <v>0</v>
      </c>
      <c r="DH111" s="547">
        <f t="shared" si="63"/>
        <v>0</v>
      </c>
      <c r="DI111" s="547">
        <f t="shared" si="63"/>
        <v>0</v>
      </c>
      <c r="DJ111" s="547">
        <f t="shared" si="63"/>
        <v>0</v>
      </c>
      <c r="DK111" s="547">
        <f t="shared" si="63"/>
        <v>0</v>
      </c>
      <c r="DL111" s="547">
        <f t="shared" si="63"/>
        <v>0</v>
      </c>
      <c r="DM111" s="547">
        <f t="shared" si="63"/>
        <v>0</v>
      </c>
      <c r="DN111" s="547">
        <f t="shared" si="63"/>
        <v>0</v>
      </c>
      <c r="DO111" s="547">
        <f t="shared" si="63"/>
        <v>0</v>
      </c>
      <c r="DP111" s="547">
        <f t="shared" ref="DP111:DW111" si="64">SUMIF($C:$C,"61.1x",DP:DP)</f>
        <v>0</v>
      </c>
      <c r="DQ111" s="547">
        <f t="shared" si="64"/>
        <v>0</v>
      </c>
      <c r="DR111" s="547">
        <f t="shared" si="64"/>
        <v>0</v>
      </c>
      <c r="DS111" s="547">
        <f t="shared" si="64"/>
        <v>0</v>
      </c>
      <c r="DT111" s="547">
        <f t="shared" si="64"/>
        <v>0</v>
      </c>
      <c r="DU111" s="547">
        <f t="shared" si="64"/>
        <v>0</v>
      </c>
      <c r="DV111" s="547">
        <f t="shared" si="64"/>
        <v>0</v>
      </c>
      <c r="DW111" s="608">
        <f t="shared" si="64"/>
        <v>0</v>
      </c>
    </row>
    <row r="112" spans="2:128" x14ac:dyDescent="0.2">
      <c r="B112" s="620" t="s">
        <v>532</v>
      </c>
      <c r="C112" s="621" t="s">
        <v>537</v>
      </c>
      <c r="D112" s="533"/>
      <c r="E112" s="533"/>
      <c r="F112" s="533"/>
      <c r="G112" s="533"/>
      <c r="H112" s="533"/>
      <c r="I112" s="533"/>
      <c r="J112" s="533"/>
      <c r="K112" s="533"/>
      <c r="L112" s="533"/>
      <c r="M112" s="533"/>
      <c r="N112" s="533"/>
      <c r="O112" s="533"/>
      <c r="P112" s="533"/>
      <c r="Q112" s="533"/>
      <c r="R112" s="535"/>
      <c r="S112" s="607"/>
      <c r="T112" s="535"/>
      <c r="U112" s="607"/>
      <c r="V112" s="533"/>
      <c r="W112" s="533"/>
      <c r="X112" s="531">
        <f t="shared" ref="X112:BC112" si="65">SUMIF($C:$C,"61.2x",X:X)</f>
        <v>0</v>
      </c>
      <c r="Y112" s="531">
        <f t="shared" si="65"/>
        <v>0</v>
      </c>
      <c r="Z112" s="531">
        <f t="shared" si="65"/>
        <v>0</v>
      </c>
      <c r="AA112" s="531">
        <f t="shared" si="65"/>
        <v>0</v>
      </c>
      <c r="AB112" s="531">
        <f t="shared" si="65"/>
        <v>0</v>
      </c>
      <c r="AC112" s="531">
        <f t="shared" si="65"/>
        <v>0</v>
      </c>
      <c r="AD112" s="531">
        <f t="shared" si="65"/>
        <v>0</v>
      </c>
      <c r="AE112" s="531">
        <f t="shared" si="65"/>
        <v>0</v>
      </c>
      <c r="AF112" s="531">
        <f t="shared" si="65"/>
        <v>0</v>
      </c>
      <c r="AG112" s="531">
        <f t="shared" si="65"/>
        <v>0</v>
      </c>
      <c r="AH112" s="531">
        <f t="shared" si="65"/>
        <v>0</v>
      </c>
      <c r="AI112" s="531">
        <f t="shared" si="65"/>
        <v>0</v>
      </c>
      <c r="AJ112" s="531">
        <f t="shared" si="65"/>
        <v>0</v>
      </c>
      <c r="AK112" s="531">
        <f t="shared" si="65"/>
        <v>0</v>
      </c>
      <c r="AL112" s="531">
        <f t="shared" si="65"/>
        <v>0</v>
      </c>
      <c r="AM112" s="531">
        <f t="shared" si="65"/>
        <v>0</v>
      </c>
      <c r="AN112" s="531">
        <f t="shared" si="65"/>
        <v>0</v>
      </c>
      <c r="AO112" s="531">
        <f t="shared" si="65"/>
        <v>0</v>
      </c>
      <c r="AP112" s="531">
        <f t="shared" si="65"/>
        <v>0</v>
      </c>
      <c r="AQ112" s="531">
        <f t="shared" si="65"/>
        <v>0</v>
      </c>
      <c r="AR112" s="531">
        <f t="shared" si="65"/>
        <v>0</v>
      </c>
      <c r="AS112" s="531">
        <f t="shared" si="65"/>
        <v>0</v>
      </c>
      <c r="AT112" s="531">
        <f t="shared" si="65"/>
        <v>0</v>
      </c>
      <c r="AU112" s="531">
        <f t="shared" si="65"/>
        <v>0</v>
      </c>
      <c r="AV112" s="531">
        <f t="shared" si="65"/>
        <v>0</v>
      </c>
      <c r="AW112" s="531">
        <f t="shared" si="65"/>
        <v>0</v>
      </c>
      <c r="AX112" s="531">
        <f t="shared" si="65"/>
        <v>0</v>
      </c>
      <c r="AY112" s="531">
        <f t="shared" si="65"/>
        <v>0</v>
      </c>
      <c r="AZ112" s="531">
        <f t="shared" si="65"/>
        <v>0</v>
      </c>
      <c r="BA112" s="531">
        <f t="shared" si="65"/>
        <v>0</v>
      </c>
      <c r="BB112" s="531">
        <f t="shared" si="65"/>
        <v>0</v>
      </c>
      <c r="BC112" s="531">
        <f t="shared" si="65"/>
        <v>0</v>
      </c>
      <c r="BD112" s="531">
        <f t="shared" ref="BD112:CI112" si="66">SUMIF($C:$C,"61.2x",BD:BD)</f>
        <v>0</v>
      </c>
      <c r="BE112" s="531">
        <f t="shared" si="66"/>
        <v>0</v>
      </c>
      <c r="BF112" s="531">
        <f t="shared" si="66"/>
        <v>0</v>
      </c>
      <c r="BG112" s="531">
        <f t="shared" si="66"/>
        <v>0</v>
      </c>
      <c r="BH112" s="531">
        <f t="shared" si="66"/>
        <v>0</v>
      </c>
      <c r="BI112" s="531">
        <f t="shared" si="66"/>
        <v>0</v>
      </c>
      <c r="BJ112" s="531">
        <f t="shared" si="66"/>
        <v>0</v>
      </c>
      <c r="BK112" s="531">
        <f t="shared" si="66"/>
        <v>0</v>
      </c>
      <c r="BL112" s="531">
        <f t="shared" si="66"/>
        <v>0</v>
      </c>
      <c r="BM112" s="531">
        <f t="shared" si="66"/>
        <v>0</v>
      </c>
      <c r="BN112" s="531">
        <f t="shared" si="66"/>
        <v>0</v>
      </c>
      <c r="BO112" s="531">
        <f t="shared" si="66"/>
        <v>0</v>
      </c>
      <c r="BP112" s="531">
        <f t="shared" si="66"/>
        <v>0</v>
      </c>
      <c r="BQ112" s="531">
        <f t="shared" si="66"/>
        <v>0</v>
      </c>
      <c r="BR112" s="531">
        <f t="shared" si="66"/>
        <v>0</v>
      </c>
      <c r="BS112" s="531">
        <f t="shared" si="66"/>
        <v>0</v>
      </c>
      <c r="BT112" s="531">
        <f t="shared" si="66"/>
        <v>0</v>
      </c>
      <c r="BU112" s="531">
        <f t="shared" si="66"/>
        <v>0</v>
      </c>
      <c r="BV112" s="531">
        <f t="shared" si="66"/>
        <v>0</v>
      </c>
      <c r="BW112" s="531">
        <f t="shared" si="66"/>
        <v>0</v>
      </c>
      <c r="BX112" s="531">
        <f t="shared" si="66"/>
        <v>0</v>
      </c>
      <c r="BY112" s="531">
        <f t="shared" si="66"/>
        <v>0</v>
      </c>
      <c r="BZ112" s="531">
        <f t="shared" si="66"/>
        <v>0</v>
      </c>
      <c r="CA112" s="531">
        <f t="shared" si="66"/>
        <v>0</v>
      </c>
      <c r="CB112" s="531">
        <f t="shared" si="66"/>
        <v>0</v>
      </c>
      <c r="CC112" s="531">
        <f t="shared" si="66"/>
        <v>0</v>
      </c>
      <c r="CD112" s="531">
        <f t="shared" si="66"/>
        <v>0</v>
      </c>
      <c r="CE112" s="531">
        <f t="shared" si="66"/>
        <v>0</v>
      </c>
      <c r="CF112" s="531">
        <f t="shared" si="66"/>
        <v>0</v>
      </c>
      <c r="CG112" s="531">
        <f t="shared" si="66"/>
        <v>0</v>
      </c>
      <c r="CH112" s="531">
        <f t="shared" si="66"/>
        <v>0</v>
      </c>
      <c r="CI112" s="531">
        <f t="shared" si="66"/>
        <v>0</v>
      </c>
      <c r="CJ112" s="531">
        <f t="shared" ref="CJ112:DO112" si="67">SUMIF($C:$C,"61.2x",CJ:CJ)</f>
        <v>0</v>
      </c>
      <c r="CK112" s="531">
        <f t="shared" si="67"/>
        <v>0</v>
      </c>
      <c r="CL112" s="531">
        <f t="shared" si="67"/>
        <v>0</v>
      </c>
      <c r="CM112" s="531">
        <f t="shared" si="67"/>
        <v>0</v>
      </c>
      <c r="CN112" s="531">
        <f t="shared" si="67"/>
        <v>0</v>
      </c>
      <c r="CO112" s="531">
        <f t="shared" si="67"/>
        <v>0</v>
      </c>
      <c r="CP112" s="531">
        <f t="shared" si="67"/>
        <v>0</v>
      </c>
      <c r="CQ112" s="531">
        <f t="shared" si="67"/>
        <v>0</v>
      </c>
      <c r="CR112" s="531">
        <f t="shared" si="67"/>
        <v>0</v>
      </c>
      <c r="CS112" s="531">
        <f t="shared" si="67"/>
        <v>0</v>
      </c>
      <c r="CT112" s="531">
        <f t="shared" si="67"/>
        <v>0</v>
      </c>
      <c r="CU112" s="531">
        <f t="shared" si="67"/>
        <v>0</v>
      </c>
      <c r="CV112" s="531">
        <f t="shared" si="67"/>
        <v>0</v>
      </c>
      <c r="CW112" s="531">
        <f t="shared" si="67"/>
        <v>0</v>
      </c>
      <c r="CX112" s="531">
        <f t="shared" si="67"/>
        <v>0</v>
      </c>
      <c r="CY112" s="546">
        <f t="shared" si="67"/>
        <v>0</v>
      </c>
      <c r="CZ112" s="547">
        <f t="shared" si="67"/>
        <v>0</v>
      </c>
      <c r="DA112" s="547">
        <f t="shared" si="67"/>
        <v>0</v>
      </c>
      <c r="DB112" s="547">
        <f t="shared" si="67"/>
        <v>0</v>
      </c>
      <c r="DC112" s="547">
        <f t="shared" si="67"/>
        <v>0</v>
      </c>
      <c r="DD112" s="547">
        <f t="shared" si="67"/>
        <v>0</v>
      </c>
      <c r="DE112" s="547">
        <f t="shared" si="67"/>
        <v>0</v>
      </c>
      <c r="DF112" s="547">
        <f t="shared" si="67"/>
        <v>0</v>
      </c>
      <c r="DG112" s="547">
        <f t="shared" si="67"/>
        <v>0</v>
      </c>
      <c r="DH112" s="547">
        <f t="shared" si="67"/>
        <v>0</v>
      </c>
      <c r="DI112" s="547">
        <f t="shared" si="67"/>
        <v>0</v>
      </c>
      <c r="DJ112" s="547">
        <f t="shared" si="67"/>
        <v>0</v>
      </c>
      <c r="DK112" s="547">
        <f t="shared" si="67"/>
        <v>0</v>
      </c>
      <c r="DL112" s="547">
        <f t="shared" si="67"/>
        <v>0</v>
      </c>
      <c r="DM112" s="547">
        <f t="shared" si="67"/>
        <v>0</v>
      </c>
      <c r="DN112" s="547">
        <f t="shared" si="67"/>
        <v>0</v>
      </c>
      <c r="DO112" s="547">
        <f t="shared" si="67"/>
        <v>0</v>
      </c>
      <c r="DP112" s="547">
        <f t="shared" ref="DP112:DW112" si="68">SUMIF($C:$C,"61.2x",DP:DP)</f>
        <v>0</v>
      </c>
      <c r="DQ112" s="547">
        <f t="shared" si="68"/>
        <v>0</v>
      </c>
      <c r="DR112" s="547">
        <f t="shared" si="68"/>
        <v>0</v>
      </c>
      <c r="DS112" s="547">
        <f t="shared" si="68"/>
        <v>0</v>
      </c>
      <c r="DT112" s="547">
        <f t="shared" si="68"/>
        <v>0</v>
      </c>
      <c r="DU112" s="547">
        <f t="shared" si="68"/>
        <v>0</v>
      </c>
      <c r="DV112" s="547">
        <f t="shared" si="68"/>
        <v>0</v>
      </c>
      <c r="DW112" s="608">
        <f t="shared" si="68"/>
        <v>0</v>
      </c>
    </row>
    <row r="113" spans="1:1024" x14ac:dyDescent="0.2">
      <c r="B113" s="620" t="s">
        <v>534</v>
      </c>
      <c r="C113" s="621" t="s">
        <v>531</v>
      </c>
      <c r="D113" s="533"/>
      <c r="E113" s="533"/>
      <c r="F113" s="533"/>
      <c r="G113" s="533"/>
      <c r="H113" s="533"/>
      <c r="I113" s="533"/>
      <c r="J113" s="533"/>
      <c r="K113" s="533"/>
      <c r="L113" s="533"/>
      <c r="M113" s="533"/>
      <c r="N113" s="533"/>
      <c r="O113" s="533"/>
      <c r="P113" s="533"/>
      <c r="Q113" s="533"/>
      <c r="R113" s="535"/>
      <c r="S113" s="607"/>
      <c r="T113" s="535"/>
      <c r="U113" s="607"/>
      <c r="V113" s="533"/>
      <c r="W113" s="533"/>
      <c r="X113" s="531">
        <f t="shared" ref="X113:BC113" si="69">SUMIF($C:$C,"61.3x",X:X)</f>
        <v>0</v>
      </c>
      <c r="Y113" s="531">
        <f t="shared" si="69"/>
        <v>0</v>
      </c>
      <c r="Z113" s="531">
        <f t="shared" si="69"/>
        <v>0</v>
      </c>
      <c r="AA113" s="531">
        <f t="shared" si="69"/>
        <v>0</v>
      </c>
      <c r="AB113" s="531">
        <f t="shared" si="69"/>
        <v>0</v>
      </c>
      <c r="AC113" s="531">
        <f t="shared" si="69"/>
        <v>0</v>
      </c>
      <c r="AD113" s="531">
        <f t="shared" si="69"/>
        <v>0</v>
      </c>
      <c r="AE113" s="531">
        <f t="shared" si="69"/>
        <v>0</v>
      </c>
      <c r="AF113" s="531">
        <f t="shared" si="69"/>
        <v>0</v>
      </c>
      <c r="AG113" s="531">
        <f t="shared" si="69"/>
        <v>0</v>
      </c>
      <c r="AH113" s="531">
        <f t="shared" si="69"/>
        <v>0</v>
      </c>
      <c r="AI113" s="531">
        <f t="shared" si="69"/>
        <v>0</v>
      </c>
      <c r="AJ113" s="531">
        <f t="shared" si="69"/>
        <v>0</v>
      </c>
      <c r="AK113" s="531">
        <f t="shared" si="69"/>
        <v>0</v>
      </c>
      <c r="AL113" s="531">
        <f t="shared" si="69"/>
        <v>0</v>
      </c>
      <c r="AM113" s="531">
        <f t="shared" si="69"/>
        <v>0</v>
      </c>
      <c r="AN113" s="531">
        <f t="shared" si="69"/>
        <v>0</v>
      </c>
      <c r="AO113" s="531">
        <f t="shared" si="69"/>
        <v>0</v>
      </c>
      <c r="AP113" s="531">
        <f t="shared" si="69"/>
        <v>0</v>
      </c>
      <c r="AQ113" s="531">
        <f t="shared" si="69"/>
        <v>0</v>
      </c>
      <c r="AR113" s="531">
        <f t="shared" si="69"/>
        <v>0</v>
      </c>
      <c r="AS113" s="531">
        <f t="shared" si="69"/>
        <v>0</v>
      </c>
      <c r="AT113" s="531">
        <f t="shared" si="69"/>
        <v>0</v>
      </c>
      <c r="AU113" s="531">
        <f t="shared" si="69"/>
        <v>0</v>
      </c>
      <c r="AV113" s="531">
        <f t="shared" si="69"/>
        <v>0</v>
      </c>
      <c r="AW113" s="531">
        <f t="shared" si="69"/>
        <v>0</v>
      </c>
      <c r="AX113" s="531">
        <f t="shared" si="69"/>
        <v>0</v>
      </c>
      <c r="AY113" s="531">
        <f t="shared" si="69"/>
        <v>0</v>
      </c>
      <c r="AZ113" s="531">
        <f t="shared" si="69"/>
        <v>0</v>
      </c>
      <c r="BA113" s="531">
        <f t="shared" si="69"/>
        <v>0</v>
      </c>
      <c r="BB113" s="531">
        <f t="shared" si="69"/>
        <v>0</v>
      </c>
      <c r="BC113" s="531">
        <f t="shared" si="69"/>
        <v>0</v>
      </c>
      <c r="BD113" s="531">
        <f t="shared" ref="BD113:CI113" si="70">SUMIF($C:$C,"61.3x",BD:BD)</f>
        <v>0</v>
      </c>
      <c r="BE113" s="531">
        <f t="shared" si="70"/>
        <v>0</v>
      </c>
      <c r="BF113" s="531">
        <f t="shared" si="70"/>
        <v>0</v>
      </c>
      <c r="BG113" s="531">
        <f t="shared" si="70"/>
        <v>0</v>
      </c>
      <c r="BH113" s="531">
        <f t="shared" si="70"/>
        <v>0</v>
      </c>
      <c r="BI113" s="531">
        <f t="shared" si="70"/>
        <v>0</v>
      </c>
      <c r="BJ113" s="531">
        <f t="shared" si="70"/>
        <v>0</v>
      </c>
      <c r="BK113" s="531">
        <f t="shared" si="70"/>
        <v>0</v>
      </c>
      <c r="BL113" s="531">
        <f t="shared" si="70"/>
        <v>0</v>
      </c>
      <c r="BM113" s="531">
        <f t="shared" si="70"/>
        <v>0</v>
      </c>
      <c r="BN113" s="531">
        <f t="shared" si="70"/>
        <v>0</v>
      </c>
      <c r="BO113" s="531">
        <f t="shared" si="70"/>
        <v>0</v>
      </c>
      <c r="BP113" s="531">
        <f t="shared" si="70"/>
        <v>0</v>
      </c>
      <c r="BQ113" s="531">
        <f t="shared" si="70"/>
        <v>0</v>
      </c>
      <c r="BR113" s="531">
        <f t="shared" si="70"/>
        <v>0</v>
      </c>
      <c r="BS113" s="531">
        <f t="shared" si="70"/>
        <v>0</v>
      </c>
      <c r="BT113" s="531">
        <f t="shared" si="70"/>
        <v>0</v>
      </c>
      <c r="BU113" s="531">
        <f t="shared" si="70"/>
        <v>0</v>
      </c>
      <c r="BV113" s="531">
        <f t="shared" si="70"/>
        <v>0</v>
      </c>
      <c r="BW113" s="531">
        <f t="shared" si="70"/>
        <v>0</v>
      </c>
      <c r="BX113" s="531">
        <f t="shared" si="70"/>
        <v>0</v>
      </c>
      <c r="BY113" s="531">
        <f t="shared" si="70"/>
        <v>0</v>
      </c>
      <c r="BZ113" s="531">
        <f t="shared" si="70"/>
        <v>0</v>
      </c>
      <c r="CA113" s="531">
        <f t="shared" si="70"/>
        <v>0</v>
      </c>
      <c r="CB113" s="531">
        <f t="shared" si="70"/>
        <v>0</v>
      </c>
      <c r="CC113" s="531">
        <f t="shared" si="70"/>
        <v>0</v>
      </c>
      <c r="CD113" s="531">
        <f t="shared" si="70"/>
        <v>0</v>
      </c>
      <c r="CE113" s="531">
        <f t="shared" si="70"/>
        <v>0</v>
      </c>
      <c r="CF113" s="531">
        <f t="shared" si="70"/>
        <v>0</v>
      </c>
      <c r="CG113" s="531">
        <f t="shared" si="70"/>
        <v>0</v>
      </c>
      <c r="CH113" s="531">
        <f t="shared" si="70"/>
        <v>0</v>
      </c>
      <c r="CI113" s="531">
        <f t="shared" si="70"/>
        <v>0</v>
      </c>
      <c r="CJ113" s="531">
        <f t="shared" ref="CJ113:DO113" si="71">SUMIF($C:$C,"61.3x",CJ:CJ)</f>
        <v>0</v>
      </c>
      <c r="CK113" s="531">
        <f t="shared" si="71"/>
        <v>0</v>
      </c>
      <c r="CL113" s="531">
        <f t="shared" si="71"/>
        <v>0</v>
      </c>
      <c r="CM113" s="531">
        <f t="shared" si="71"/>
        <v>0</v>
      </c>
      <c r="CN113" s="531">
        <f t="shared" si="71"/>
        <v>0</v>
      </c>
      <c r="CO113" s="531">
        <f t="shared" si="71"/>
        <v>0</v>
      </c>
      <c r="CP113" s="531">
        <f t="shared" si="71"/>
        <v>0</v>
      </c>
      <c r="CQ113" s="531">
        <f t="shared" si="71"/>
        <v>0</v>
      </c>
      <c r="CR113" s="531">
        <f t="shared" si="71"/>
        <v>0</v>
      </c>
      <c r="CS113" s="531">
        <f t="shared" si="71"/>
        <v>0</v>
      </c>
      <c r="CT113" s="531">
        <f t="shared" si="71"/>
        <v>0</v>
      </c>
      <c r="CU113" s="531">
        <f t="shared" si="71"/>
        <v>0</v>
      </c>
      <c r="CV113" s="531">
        <f t="shared" si="71"/>
        <v>0</v>
      </c>
      <c r="CW113" s="531">
        <f t="shared" si="71"/>
        <v>0</v>
      </c>
      <c r="CX113" s="531">
        <f t="shared" si="71"/>
        <v>0</v>
      </c>
      <c r="CY113" s="546">
        <f t="shared" si="71"/>
        <v>0</v>
      </c>
      <c r="CZ113" s="547">
        <f t="shared" si="71"/>
        <v>0</v>
      </c>
      <c r="DA113" s="547">
        <f t="shared" si="71"/>
        <v>0</v>
      </c>
      <c r="DB113" s="547">
        <f t="shared" si="71"/>
        <v>0</v>
      </c>
      <c r="DC113" s="547">
        <f t="shared" si="71"/>
        <v>0</v>
      </c>
      <c r="DD113" s="547">
        <f t="shared" si="71"/>
        <v>0</v>
      </c>
      <c r="DE113" s="547">
        <f t="shared" si="71"/>
        <v>0</v>
      </c>
      <c r="DF113" s="547">
        <f t="shared" si="71"/>
        <v>0</v>
      </c>
      <c r="DG113" s="547">
        <f t="shared" si="71"/>
        <v>0</v>
      </c>
      <c r="DH113" s="547">
        <f t="shared" si="71"/>
        <v>0</v>
      </c>
      <c r="DI113" s="547">
        <f t="shared" si="71"/>
        <v>0</v>
      </c>
      <c r="DJ113" s="547">
        <f t="shared" si="71"/>
        <v>0</v>
      </c>
      <c r="DK113" s="547">
        <f t="shared" si="71"/>
        <v>0</v>
      </c>
      <c r="DL113" s="547">
        <f t="shared" si="71"/>
        <v>0</v>
      </c>
      <c r="DM113" s="547">
        <f t="shared" si="71"/>
        <v>0</v>
      </c>
      <c r="DN113" s="547">
        <f t="shared" si="71"/>
        <v>0</v>
      </c>
      <c r="DO113" s="547">
        <f t="shared" si="71"/>
        <v>0</v>
      </c>
      <c r="DP113" s="547">
        <f t="shared" ref="DP113:DW113" si="72">SUMIF($C:$C,"61.3x",DP:DP)</f>
        <v>0</v>
      </c>
      <c r="DQ113" s="547">
        <f t="shared" si="72"/>
        <v>0</v>
      </c>
      <c r="DR113" s="547">
        <f t="shared" si="72"/>
        <v>0</v>
      </c>
      <c r="DS113" s="547">
        <f t="shared" si="72"/>
        <v>0</v>
      </c>
      <c r="DT113" s="547">
        <f t="shared" si="72"/>
        <v>0</v>
      </c>
      <c r="DU113" s="547">
        <f t="shared" si="72"/>
        <v>0</v>
      </c>
      <c r="DV113" s="547">
        <f t="shared" si="72"/>
        <v>0</v>
      </c>
      <c r="DW113" s="608">
        <f t="shared" si="72"/>
        <v>0</v>
      </c>
    </row>
    <row r="114" spans="1:1024" ht="51" x14ac:dyDescent="0.2">
      <c r="A114" s="716"/>
      <c r="B114" s="717" t="s">
        <v>491</v>
      </c>
      <c r="C114" s="604" t="s">
        <v>834</v>
      </c>
      <c r="D114" s="605" t="s">
        <v>835</v>
      </c>
      <c r="E114" s="551" t="s">
        <v>587</v>
      </c>
      <c r="F114" s="550" t="s">
        <v>760</v>
      </c>
      <c r="G114" s="606" t="s">
        <v>54</v>
      </c>
      <c r="H114" s="552" t="s">
        <v>493</v>
      </c>
      <c r="I114" s="718">
        <f>MAX(X114:AV114)</f>
        <v>9.5177731973812687</v>
      </c>
      <c r="J114" s="552">
        <f>SUMPRODUCT($X$2:$CY$2,$X114:$CY114)*365</f>
        <v>21686.014173502612</v>
      </c>
      <c r="K114" s="552">
        <f>SUMPRODUCT($X$2:$CY$2,$X115:$CY115)+SUMPRODUCT($X$2:$CY$2,$X116:$CY116)+SUMPRODUCT($X$2:$CY$2,$X117:$CY117)</f>
        <v>9412.4048590648836</v>
      </c>
      <c r="L114" s="552">
        <f>SUMPRODUCT($X$2:$CY$2,$X118:$CY118) +SUMPRODUCT($X$2:$CY$2,$X119:$CY119)</f>
        <v>0</v>
      </c>
      <c r="M114" s="552">
        <f>SUMPRODUCT($X$2:$CY$2,$X120:$CY120)*-1</f>
        <v>-2844.1287315386407</v>
      </c>
      <c r="N114" s="552">
        <f>SUMPRODUCT($X$2:$CY$2,$X123:$CY123) +SUMPRODUCT($X$2:$CY$2,$X124:$CY124)</f>
        <v>3741.2664862566999</v>
      </c>
      <c r="O114" s="552">
        <f>SUMPRODUCT($X$2:$CY$2,$X121:$CY121) +SUMPRODUCT($X$2:$CY$2,$X122:$CY122) +SUMPRODUCT($X$2:$CY$2,$X125:$CY125)</f>
        <v>0</v>
      </c>
      <c r="P114" s="552">
        <f>SUM(K114:O114)</f>
        <v>10309.542613782942</v>
      </c>
      <c r="Q114" s="552">
        <f>(SUM(K114:M114)*100000)/(J114*1000)</f>
        <v>30.288074493429921</v>
      </c>
      <c r="R114" s="553">
        <f>(P114*100000)/(J114*1000)</f>
        <v>47.540052917514984</v>
      </c>
      <c r="S114" s="719">
        <v>3</v>
      </c>
      <c r="T114" s="720">
        <v>3</v>
      </c>
      <c r="U114" s="721" t="s">
        <v>494</v>
      </c>
      <c r="V114" s="722" t="s">
        <v>124</v>
      </c>
      <c r="W114" s="722" t="s">
        <v>75</v>
      </c>
      <c r="X114" s="550">
        <v>0.5060579999999999</v>
      </c>
      <c r="Y114" s="550">
        <v>1.0400884755126576</v>
      </c>
      <c r="Z114" s="550">
        <v>1.6389904077528588</v>
      </c>
      <c r="AA114" s="550">
        <v>2.0421440075886901</v>
      </c>
      <c r="AB114" s="550">
        <v>2.6218932411499116</v>
      </c>
      <c r="AC114" s="550">
        <v>3.3073300568174533</v>
      </c>
      <c r="AD114" s="550">
        <v>4.177457561118179</v>
      </c>
      <c r="AE114" s="550">
        <v>4.9968707244387831</v>
      </c>
      <c r="AF114" s="550">
        <v>5.7684084749322091</v>
      </c>
      <c r="AG114" s="550">
        <v>6.4947527373344558</v>
      </c>
      <c r="AH114" s="550">
        <v>7.1788570042214319</v>
      </c>
      <c r="AI114" s="550">
        <v>7.8187964064076239</v>
      </c>
      <c r="AJ114" s="550">
        <v>8.2430873904383795</v>
      </c>
      <c r="AK114" s="550">
        <v>8.8334090210503327</v>
      </c>
      <c r="AL114" s="550">
        <v>9.3244559966274601</v>
      </c>
      <c r="AM114" s="550">
        <v>9.5177731973812687</v>
      </c>
      <c r="AN114" s="550">
        <v>0</v>
      </c>
      <c r="AO114" s="550">
        <v>0</v>
      </c>
      <c r="AP114" s="550">
        <v>0</v>
      </c>
      <c r="AQ114" s="550">
        <v>0</v>
      </c>
      <c r="AR114" s="550">
        <v>0</v>
      </c>
      <c r="AS114" s="550">
        <v>0</v>
      </c>
      <c r="AT114" s="550">
        <v>0</v>
      </c>
      <c r="AU114" s="550">
        <v>0</v>
      </c>
      <c r="AV114" s="550">
        <v>0</v>
      </c>
      <c r="AW114" s="550">
        <v>0</v>
      </c>
      <c r="AX114" s="550">
        <v>0</v>
      </c>
      <c r="AY114" s="550">
        <v>0</v>
      </c>
      <c r="AZ114" s="550">
        <v>0</v>
      </c>
      <c r="BA114" s="550">
        <v>0</v>
      </c>
      <c r="BB114" s="550">
        <v>0</v>
      </c>
      <c r="BC114" s="550">
        <v>0</v>
      </c>
      <c r="BD114" s="550">
        <v>0</v>
      </c>
      <c r="BE114" s="550">
        <v>0</v>
      </c>
      <c r="BF114" s="550">
        <v>0</v>
      </c>
      <c r="BG114" s="550">
        <v>0</v>
      </c>
      <c r="BH114" s="550">
        <v>0</v>
      </c>
      <c r="BI114" s="550">
        <v>0</v>
      </c>
      <c r="BJ114" s="550">
        <v>0</v>
      </c>
      <c r="BK114" s="550">
        <v>0</v>
      </c>
      <c r="BL114" s="550">
        <v>0</v>
      </c>
      <c r="BM114" s="550">
        <v>0</v>
      </c>
      <c r="BN114" s="550">
        <v>0</v>
      </c>
      <c r="BO114" s="550">
        <v>0</v>
      </c>
      <c r="BP114" s="550">
        <v>0</v>
      </c>
      <c r="BQ114" s="550">
        <v>0</v>
      </c>
      <c r="BR114" s="550">
        <v>0</v>
      </c>
      <c r="BS114" s="550">
        <v>0</v>
      </c>
      <c r="BT114" s="550">
        <v>0</v>
      </c>
      <c r="BU114" s="550">
        <v>0</v>
      </c>
      <c r="BV114" s="550">
        <v>0</v>
      </c>
      <c r="BW114" s="550">
        <v>0</v>
      </c>
      <c r="BX114" s="550">
        <v>0</v>
      </c>
      <c r="BY114" s="550">
        <v>0</v>
      </c>
      <c r="BZ114" s="550">
        <v>0</v>
      </c>
      <c r="CA114" s="550">
        <v>0</v>
      </c>
      <c r="CB114" s="550">
        <v>0</v>
      </c>
      <c r="CC114" s="550">
        <v>0</v>
      </c>
      <c r="CD114" s="550">
        <v>0</v>
      </c>
      <c r="CE114" s="550">
        <v>0</v>
      </c>
      <c r="CF114" s="550">
        <v>0</v>
      </c>
      <c r="CG114" s="550">
        <v>0</v>
      </c>
      <c r="CH114" s="550">
        <v>0</v>
      </c>
      <c r="CI114" s="550">
        <v>0</v>
      </c>
      <c r="CJ114" s="550">
        <v>0</v>
      </c>
      <c r="CK114" s="550">
        <v>0</v>
      </c>
      <c r="CL114" s="550">
        <v>0</v>
      </c>
      <c r="CM114" s="550">
        <v>0</v>
      </c>
      <c r="CN114" s="550">
        <v>0</v>
      </c>
      <c r="CO114" s="550">
        <v>0</v>
      </c>
      <c r="CP114" s="550">
        <v>0</v>
      </c>
      <c r="CQ114" s="550">
        <v>0</v>
      </c>
      <c r="CR114" s="550">
        <v>0</v>
      </c>
      <c r="CS114" s="550">
        <v>0</v>
      </c>
      <c r="CT114" s="550">
        <v>0</v>
      </c>
      <c r="CU114" s="550">
        <v>0</v>
      </c>
      <c r="CV114" s="550">
        <v>0</v>
      </c>
      <c r="CW114" s="550">
        <v>0</v>
      </c>
      <c r="CX114" s="550">
        <v>0</v>
      </c>
      <c r="CY114" s="550">
        <v>0</v>
      </c>
      <c r="CZ114" s="723">
        <v>0</v>
      </c>
      <c r="DA114" s="724">
        <v>0</v>
      </c>
      <c r="DB114" s="724">
        <v>0</v>
      </c>
      <c r="DC114" s="724">
        <v>0</v>
      </c>
      <c r="DD114" s="724">
        <v>0</v>
      </c>
      <c r="DE114" s="724">
        <v>0</v>
      </c>
      <c r="DF114" s="724">
        <v>0</v>
      </c>
      <c r="DG114" s="724">
        <v>0</v>
      </c>
      <c r="DH114" s="724">
        <v>0</v>
      </c>
      <c r="DI114" s="724">
        <v>0</v>
      </c>
      <c r="DJ114" s="724">
        <v>0</v>
      </c>
      <c r="DK114" s="724">
        <v>0</v>
      </c>
      <c r="DL114" s="724">
        <v>0</v>
      </c>
      <c r="DM114" s="724">
        <v>0</v>
      </c>
      <c r="DN114" s="724">
        <v>0</v>
      </c>
      <c r="DO114" s="724">
        <v>0</v>
      </c>
      <c r="DP114" s="724">
        <v>0</v>
      </c>
      <c r="DQ114" s="724">
        <v>0</v>
      </c>
      <c r="DR114" s="724">
        <v>0</v>
      </c>
      <c r="DS114" s="724">
        <v>0</v>
      </c>
      <c r="DT114" s="724">
        <v>0</v>
      </c>
      <c r="DU114" s="724">
        <v>0</v>
      </c>
      <c r="DV114" s="724">
        <v>0</v>
      </c>
      <c r="DW114" s="725">
        <v>0</v>
      </c>
      <c r="DX114" s="575"/>
      <c r="DY114" s="716"/>
      <c r="DZ114" s="716"/>
      <c r="EA114" s="716"/>
      <c r="EB114" s="716"/>
      <c r="EC114" s="716"/>
      <c r="ED114" s="716"/>
      <c r="EE114" s="716"/>
      <c r="EF114" s="716"/>
      <c r="EG114" s="716"/>
      <c r="EH114" s="716"/>
      <c r="EI114" s="716"/>
      <c r="EJ114" s="716"/>
      <c r="EK114" s="716"/>
      <c r="EL114" s="716"/>
      <c r="EM114" s="716"/>
      <c r="EN114" s="716"/>
      <c r="EO114" s="716"/>
      <c r="EP114" s="716"/>
      <c r="EQ114" s="716"/>
      <c r="ER114" s="716"/>
      <c r="ES114" s="716"/>
      <c r="ET114" s="716"/>
      <c r="EU114" s="716"/>
      <c r="EV114" s="716"/>
      <c r="EW114" s="716"/>
      <c r="EX114" s="716"/>
      <c r="EY114" s="716"/>
      <c r="EZ114" s="716"/>
      <c r="FA114" s="716"/>
      <c r="FB114" s="716"/>
      <c r="FC114" s="716"/>
      <c r="FD114" s="716"/>
      <c r="FE114" s="716"/>
      <c r="FF114" s="716"/>
      <c r="FG114" s="716"/>
      <c r="FH114" s="716"/>
      <c r="FI114" s="716"/>
      <c r="FJ114" s="716"/>
      <c r="FK114" s="716"/>
      <c r="FL114" s="716"/>
      <c r="FM114" s="716"/>
      <c r="FN114" s="716"/>
      <c r="FO114" s="716"/>
      <c r="FP114" s="716"/>
      <c r="FQ114" s="716"/>
      <c r="FR114" s="716"/>
      <c r="FS114" s="716"/>
      <c r="FT114" s="716"/>
      <c r="FU114" s="716"/>
      <c r="FV114" s="716"/>
      <c r="FW114" s="716"/>
      <c r="FX114" s="716"/>
      <c r="FY114" s="716"/>
      <c r="FZ114" s="716"/>
      <c r="GA114" s="716"/>
      <c r="GB114" s="716"/>
      <c r="GC114" s="716"/>
      <c r="GD114" s="716"/>
      <c r="GE114" s="716"/>
      <c r="GF114" s="716"/>
      <c r="GG114" s="716"/>
      <c r="GH114" s="716"/>
      <c r="GI114" s="716"/>
      <c r="GJ114" s="716"/>
      <c r="GK114" s="716"/>
      <c r="GL114" s="716"/>
      <c r="GM114" s="716"/>
      <c r="GN114" s="716"/>
      <c r="GO114" s="716"/>
      <c r="GP114" s="716"/>
      <c r="GQ114" s="716"/>
      <c r="GR114" s="716"/>
      <c r="GS114" s="716"/>
      <c r="GT114" s="716"/>
      <c r="GU114" s="716"/>
      <c r="GV114" s="716"/>
      <c r="GW114" s="716"/>
      <c r="GX114" s="716"/>
      <c r="GY114" s="716"/>
      <c r="GZ114" s="716"/>
      <c r="HA114" s="716"/>
      <c r="HB114" s="716"/>
      <c r="HC114" s="716"/>
      <c r="HD114" s="716"/>
      <c r="HE114" s="716"/>
      <c r="HF114" s="716"/>
      <c r="HG114" s="716"/>
      <c r="HH114" s="716"/>
      <c r="HI114" s="716"/>
      <c r="HJ114" s="716"/>
      <c r="HK114" s="716"/>
      <c r="HL114" s="716"/>
      <c r="HM114" s="716"/>
      <c r="HN114" s="716"/>
      <c r="HO114" s="716"/>
      <c r="HP114" s="716"/>
      <c r="HQ114" s="716"/>
      <c r="HR114" s="716"/>
      <c r="HS114" s="716"/>
      <c r="HT114" s="716"/>
      <c r="HU114" s="716"/>
      <c r="HV114" s="716"/>
      <c r="HW114" s="716"/>
      <c r="HX114" s="716"/>
      <c r="HY114" s="716"/>
      <c r="HZ114" s="716"/>
      <c r="IA114" s="716"/>
      <c r="IB114" s="716"/>
      <c r="IC114" s="716"/>
      <c r="ID114" s="716"/>
      <c r="IE114" s="716"/>
      <c r="IF114" s="716"/>
      <c r="IG114" s="716"/>
      <c r="IH114" s="716"/>
      <c r="II114" s="716"/>
      <c r="IJ114" s="716"/>
      <c r="IK114" s="716"/>
      <c r="IL114" s="716"/>
      <c r="IM114" s="716"/>
      <c r="IN114" s="716"/>
      <c r="IO114" s="716"/>
      <c r="IP114" s="716"/>
      <c r="IQ114" s="716"/>
      <c r="IR114" s="716"/>
      <c r="IS114" s="716"/>
      <c r="IT114" s="716"/>
      <c r="IU114" s="716"/>
      <c r="IV114" s="716"/>
      <c r="IW114" s="716"/>
      <c r="IX114" s="716"/>
      <c r="IY114" s="716"/>
      <c r="IZ114" s="716"/>
      <c r="JA114" s="716"/>
      <c r="JB114" s="716"/>
      <c r="JC114" s="716"/>
      <c r="JD114" s="716"/>
      <c r="JE114" s="716"/>
      <c r="JF114" s="716"/>
      <c r="JG114" s="716"/>
      <c r="JH114" s="716"/>
      <c r="JI114" s="716"/>
      <c r="JJ114" s="716"/>
      <c r="JK114" s="716"/>
      <c r="JL114" s="716"/>
      <c r="JM114" s="716"/>
      <c r="JN114" s="716"/>
      <c r="JO114" s="716"/>
      <c r="JP114" s="716"/>
      <c r="JQ114" s="716"/>
      <c r="JR114" s="716"/>
      <c r="JS114" s="716"/>
      <c r="JT114" s="716"/>
      <c r="JU114" s="716"/>
      <c r="JV114" s="716"/>
      <c r="JW114" s="716"/>
      <c r="JX114" s="716"/>
      <c r="JY114" s="716"/>
      <c r="JZ114" s="716"/>
      <c r="KA114" s="716"/>
      <c r="KB114" s="716"/>
      <c r="KC114" s="716"/>
      <c r="KD114" s="716"/>
      <c r="KE114" s="716"/>
      <c r="KF114" s="716"/>
      <c r="KG114" s="716"/>
      <c r="KH114" s="716"/>
      <c r="KI114" s="716"/>
      <c r="KJ114" s="716"/>
      <c r="KK114" s="716"/>
      <c r="KL114" s="716"/>
      <c r="KM114" s="716"/>
      <c r="KN114" s="716"/>
      <c r="KO114" s="716"/>
      <c r="KP114" s="716"/>
      <c r="KQ114" s="716"/>
      <c r="KR114" s="716"/>
      <c r="KS114" s="716"/>
      <c r="KT114" s="716"/>
      <c r="KU114" s="716"/>
      <c r="KV114" s="716"/>
      <c r="KW114" s="716"/>
      <c r="KX114" s="716"/>
      <c r="KY114" s="716"/>
      <c r="KZ114" s="716"/>
      <c r="LA114" s="716"/>
      <c r="LB114" s="716"/>
      <c r="LC114" s="716"/>
      <c r="LD114" s="716"/>
      <c r="LE114" s="716"/>
      <c r="LF114" s="716"/>
      <c r="LG114" s="716"/>
      <c r="LH114" s="716"/>
      <c r="LI114" s="716"/>
      <c r="LJ114" s="716"/>
      <c r="LK114" s="716"/>
      <c r="LL114" s="716"/>
      <c r="LM114" s="716"/>
      <c r="LN114" s="716"/>
      <c r="LO114" s="716"/>
      <c r="LP114" s="716"/>
      <c r="LQ114" s="716"/>
      <c r="LR114" s="716"/>
      <c r="LS114" s="716"/>
      <c r="LT114" s="716"/>
      <c r="LU114" s="716"/>
      <c r="LV114" s="716"/>
      <c r="LW114" s="716"/>
      <c r="LX114" s="716"/>
      <c r="LY114" s="716"/>
      <c r="LZ114" s="716"/>
      <c r="MA114" s="716"/>
      <c r="MB114" s="716"/>
      <c r="MC114" s="716"/>
      <c r="MD114" s="716"/>
      <c r="ME114" s="716"/>
      <c r="MF114" s="716"/>
      <c r="MG114" s="716"/>
      <c r="MH114" s="716"/>
      <c r="MI114" s="716"/>
      <c r="MJ114" s="716"/>
      <c r="MK114" s="716"/>
      <c r="ML114" s="716"/>
      <c r="MM114" s="716"/>
      <c r="MN114" s="716"/>
      <c r="MO114" s="716"/>
      <c r="MP114" s="716"/>
      <c r="MQ114" s="716"/>
      <c r="MR114" s="716"/>
      <c r="MS114" s="716"/>
      <c r="MT114" s="716"/>
      <c r="MU114" s="716"/>
      <c r="MV114" s="716"/>
      <c r="MW114" s="716"/>
      <c r="MX114" s="716"/>
      <c r="MY114" s="716"/>
      <c r="MZ114" s="716"/>
      <c r="NA114" s="716"/>
      <c r="NB114" s="716"/>
      <c r="NC114" s="716"/>
      <c r="ND114" s="716"/>
      <c r="NE114" s="716"/>
      <c r="NF114" s="716"/>
      <c r="NG114" s="716"/>
      <c r="NH114" s="716"/>
      <c r="NI114" s="716"/>
      <c r="NJ114" s="716"/>
      <c r="NK114" s="716"/>
      <c r="NL114" s="716"/>
      <c r="NM114" s="716"/>
      <c r="NN114" s="716"/>
      <c r="NO114" s="716"/>
      <c r="NP114" s="716"/>
      <c r="NQ114" s="716"/>
      <c r="NR114" s="716"/>
      <c r="NS114" s="716"/>
      <c r="NT114" s="716"/>
      <c r="NU114" s="716"/>
      <c r="NV114" s="716"/>
      <c r="NW114" s="716"/>
      <c r="NX114" s="716"/>
      <c r="NY114" s="716"/>
      <c r="NZ114" s="716"/>
      <c r="OA114" s="716"/>
      <c r="OB114" s="716"/>
      <c r="OC114" s="716"/>
      <c r="OD114" s="716"/>
      <c r="OE114" s="716"/>
      <c r="OF114" s="716"/>
      <c r="OG114" s="716"/>
      <c r="OH114" s="716"/>
      <c r="OI114" s="716"/>
      <c r="OJ114" s="716"/>
      <c r="OK114" s="716"/>
      <c r="OL114" s="716"/>
      <c r="OM114" s="716"/>
      <c r="ON114" s="716"/>
      <c r="OO114" s="716"/>
      <c r="OP114" s="716"/>
      <c r="OQ114" s="716"/>
      <c r="OR114" s="716"/>
      <c r="OS114" s="716"/>
      <c r="OT114" s="716"/>
      <c r="OU114" s="716"/>
      <c r="OV114" s="716"/>
      <c r="OW114" s="716"/>
      <c r="OX114" s="716"/>
      <c r="OY114" s="716"/>
      <c r="OZ114" s="716"/>
      <c r="PA114" s="716"/>
      <c r="PB114" s="716"/>
      <c r="PC114" s="716"/>
      <c r="PD114" s="716"/>
      <c r="PE114" s="716"/>
      <c r="PF114" s="716"/>
      <c r="PG114" s="716"/>
      <c r="PH114" s="716"/>
      <c r="PI114" s="716"/>
      <c r="PJ114" s="716"/>
      <c r="PK114" s="716"/>
      <c r="PL114" s="716"/>
      <c r="PM114" s="716"/>
      <c r="PN114" s="716"/>
      <c r="PO114" s="716"/>
      <c r="PP114" s="716"/>
      <c r="PQ114" s="716"/>
      <c r="PR114" s="716"/>
      <c r="PS114" s="716"/>
      <c r="PT114" s="716"/>
      <c r="PU114" s="716"/>
      <c r="PV114" s="716"/>
      <c r="PW114" s="716"/>
      <c r="PX114" s="716"/>
      <c r="PY114" s="716"/>
      <c r="PZ114" s="716"/>
      <c r="QA114" s="716"/>
      <c r="QB114" s="716"/>
      <c r="QC114" s="716"/>
      <c r="QD114" s="716"/>
      <c r="QE114" s="716"/>
      <c r="QF114" s="716"/>
      <c r="QG114" s="716"/>
      <c r="QH114" s="716"/>
      <c r="QI114" s="716"/>
      <c r="QJ114" s="716"/>
      <c r="QK114" s="716"/>
      <c r="QL114" s="716"/>
      <c r="QM114" s="716"/>
      <c r="QN114" s="716"/>
      <c r="QO114" s="716"/>
      <c r="QP114" s="716"/>
      <c r="QQ114" s="716"/>
      <c r="QR114" s="716"/>
      <c r="QS114" s="716"/>
      <c r="QT114" s="716"/>
      <c r="QU114" s="716"/>
      <c r="QV114" s="716"/>
      <c r="QW114" s="716"/>
      <c r="QX114" s="716"/>
      <c r="QY114" s="716"/>
      <c r="QZ114" s="716"/>
      <c r="RA114" s="716"/>
      <c r="RB114" s="716"/>
      <c r="RC114" s="716"/>
      <c r="RD114" s="716"/>
      <c r="RE114" s="716"/>
      <c r="RF114" s="716"/>
      <c r="RG114" s="716"/>
      <c r="RH114" s="716"/>
      <c r="RI114" s="716"/>
      <c r="RJ114" s="716"/>
      <c r="RK114" s="716"/>
      <c r="RL114" s="716"/>
      <c r="RM114" s="716"/>
      <c r="RN114" s="716"/>
      <c r="RO114" s="716"/>
      <c r="RP114" s="716"/>
      <c r="RQ114" s="716"/>
      <c r="RR114" s="716"/>
      <c r="RS114" s="716"/>
      <c r="RT114" s="716"/>
      <c r="RU114" s="716"/>
      <c r="RV114" s="716"/>
      <c r="RW114" s="716"/>
      <c r="RX114" s="716"/>
      <c r="RY114" s="716"/>
      <c r="RZ114" s="716"/>
      <c r="SA114" s="716"/>
      <c r="SB114" s="716"/>
      <c r="SC114" s="716"/>
      <c r="SD114" s="716"/>
      <c r="SE114" s="716"/>
      <c r="SF114" s="716"/>
      <c r="SG114" s="716"/>
      <c r="SH114" s="716"/>
      <c r="SI114" s="716"/>
      <c r="SJ114" s="716"/>
      <c r="SK114" s="716"/>
      <c r="SL114" s="716"/>
      <c r="SM114" s="716"/>
      <c r="SN114" s="716"/>
      <c r="SO114" s="716"/>
      <c r="SP114" s="716"/>
      <c r="SQ114" s="716"/>
      <c r="SR114" s="716"/>
      <c r="SS114" s="716"/>
      <c r="ST114" s="716"/>
      <c r="SU114" s="716"/>
      <c r="SV114" s="716"/>
      <c r="SW114" s="716"/>
      <c r="SX114" s="716"/>
      <c r="SY114" s="716"/>
      <c r="SZ114" s="716"/>
      <c r="TA114" s="716"/>
      <c r="TB114" s="716"/>
      <c r="TC114" s="716"/>
      <c r="TD114" s="716"/>
      <c r="TE114" s="716"/>
      <c r="TF114" s="716"/>
      <c r="TG114" s="716"/>
      <c r="TH114" s="716"/>
      <c r="TI114" s="716"/>
      <c r="TJ114" s="716"/>
      <c r="TK114" s="716"/>
      <c r="TL114" s="716"/>
      <c r="TM114" s="716"/>
      <c r="TN114" s="716"/>
      <c r="TO114" s="716"/>
      <c r="TP114" s="716"/>
      <c r="TQ114" s="716"/>
      <c r="TR114" s="716"/>
      <c r="TS114" s="716"/>
      <c r="TT114" s="716"/>
      <c r="TU114" s="716"/>
      <c r="TV114" s="716"/>
      <c r="TW114" s="716"/>
      <c r="TX114" s="716"/>
      <c r="TY114" s="716"/>
      <c r="TZ114" s="716"/>
      <c r="UA114" s="716"/>
      <c r="UB114" s="716"/>
      <c r="UC114" s="716"/>
      <c r="UD114" s="716"/>
      <c r="UE114" s="716"/>
      <c r="UF114" s="716"/>
      <c r="UG114" s="716"/>
      <c r="UH114" s="716"/>
      <c r="UI114" s="716"/>
      <c r="UJ114" s="716"/>
      <c r="UK114" s="716"/>
      <c r="UL114" s="716"/>
      <c r="UM114" s="716"/>
      <c r="UN114" s="716"/>
      <c r="UO114" s="716"/>
      <c r="UP114" s="716"/>
      <c r="UQ114" s="716"/>
      <c r="UR114" s="716"/>
      <c r="US114" s="716"/>
      <c r="UT114" s="716"/>
      <c r="UU114" s="716"/>
      <c r="UV114" s="716"/>
      <c r="UW114" s="716"/>
      <c r="UX114" s="716"/>
      <c r="UY114" s="716"/>
      <c r="UZ114" s="716"/>
      <c r="VA114" s="716"/>
      <c r="VB114" s="716"/>
      <c r="VC114" s="716"/>
      <c r="VD114" s="716"/>
      <c r="VE114" s="716"/>
      <c r="VF114" s="716"/>
      <c r="VG114" s="716"/>
      <c r="VH114" s="716"/>
      <c r="VI114" s="716"/>
      <c r="VJ114" s="716"/>
      <c r="VK114" s="716"/>
      <c r="VL114" s="716"/>
      <c r="VM114" s="716"/>
      <c r="VN114" s="716"/>
      <c r="VO114" s="716"/>
      <c r="VP114" s="716"/>
      <c r="VQ114" s="716"/>
      <c r="VR114" s="716"/>
      <c r="VS114" s="716"/>
      <c r="VT114" s="716"/>
      <c r="VU114" s="716"/>
      <c r="VV114" s="716"/>
      <c r="VW114" s="716"/>
      <c r="VX114" s="716"/>
      <c r="VY114" s="716"/>
      <c r="VZ114" s="716"/>
      <c r="WA114" s="716"/>
      <c r="WB114" s="716"/>
      <c r="WC114" s="716"/>
      <c r="WD114" s="716"/>
      <c r="WE114" s="716"/>
      <c r="WF114" s="716"/>
      <c r="WG114" s="716"/>
      <c r="WH114" s="716"/>
      <c r="WI114" s="716"/>
      <c r="WJ114" s="716"/>
      <c r="WK114" s="716"/>
      <c r="WL114" s="716"/>
      <c r="WM114" s="716"/>
      <c r="WN114" s="716"/>
      <c r="WO114" s="716"/>
      <c r="WP114" s="716"/>
      <c r="WQ114" s="716"/>
      <c r="WR114" s="716"/>
      <c r="WS114" s="716"/>
      <c r="WT114" s="716"/>
      <c r="WU114" s="716"/>
      <c r="WV114" s="716"/>
      <c r="WW114" s="716"/>
      <c r="WX114" s="716"/>
      <c r="WY114" s="716"/>
      <c r="WZ114" s="716"/>
      <c r="XA114" s="716"/>
      <c r="XB114" s="716"/>
      <c r="XC114" s="716"/>
      <c r="XD114" s="716"/>
      <c r="XE114" s="716"/>
      <c r="XF114" s="716"/>
      <c r="XG114" s="716"/>
      <c r="XH114" s="716"/>
      <c r="XI114" s="716"/>
      <c r="XJ114" s="716"/>
      <c r="XK114" s="716"/>
      <c r="XL114" s="716"/>
      <c r="XM114" s="716"/>
      <c r="XN114" s="716"/>
      <c r="XO114" s="716"/>
      <c r="XP114" s="716"/>
      <c r="XQ114" s="716"/>
      <c r="XR114" s="716"/>
      <c r="XS114" s="716"/>
      <c r="XT114" s="716"/>
      <c r="XU114" s="716"/>
      <c r="XV114" s="716"/>
      <c r="XW114" s="716"/>
      <c r="XX114" s="716"/>
      <c r="XY114" s="716"/>
      <c r="XZ114" s="716"/>
      <c r="YA114" s="716"/>
      <c r="YB114" s="716"/>
      <c r="YC114" s="716"/>
      <c r="YD114" s="716"/>
      <c r="YE114" s="716"/>
      <c r="YF114" s="716"/>
      <c r="YG114" s="716"/>
      <c r="YH114" s="716"/>
      <c r="YI114" s="716"/>
      <c r="YJ114" s="716"/>
      <c r="YK114" s="716"/>
      <c r="YL114" s="716"/>
      <c r="YM114" s="716"/>
      <c r="YN114" s="716"/>
      <c r="YO114" s="716"/>
      <c r="YP114" s="716"/>
      <c r="YQ114" s="716"/>
      <c r="YR114" s="716"/>
      <c r="YS114" s="716"/>
      <c r="YT114" s="716"/>
      <c r="YU114" s="716"/>
      <c r="YV114" s="716"/>
      <c r="YW114" s="716"/>
      <c r="YX114" s="716"/>
      <c r="YY114" s="716"/>
      <c r="YZ114" s="716"/>
      <c r="ZA114" s="716"/>
      <c r="ZB114" s="716"/>
      <c r="ZC114" s="716"/>
      <c r="ZD114" s="716"/>
      <c r="ZE114" s="716"/>
      <c r="ZF114" s="716"/>
      <c r="ZG114" s="716"/>
      <c r="ZH114" s="716"/>
      <c r="ZI114" s="716"/>
      <c r="ZJ114" s="716"/>
      <c r="ZK114" s="716"/>
      <c r="ZL114" s="716"/>
      <c r="ZM114" s="716"/>
      <c r="ZN114" s="716"/>
      <c r="ZO114" s="716"/>
      <c r="ZP114" s="716"/>
      <c r="ZQ114" s="716"/>
      <c r="ZR114" s="716"/>
      <c r="ZS114" s="716"/>
      <c r="ZT114" s="716"/>
      <c r="ZU114" s="716"/>
      <c r="ZV114" s="716"/>
      <c r="ZW114" s="716"/>
      <c r="ZX114" s="716"/>
      <c r="ZY114" s="716"/>
      <c r="ZZ114" s="716"/>
      <c r="AAA114" s="716"/>
      <c r="AAB114" s="716"/>
      <c r="AAC114" s="716"/>
      <c r="AAD114" s="716"/>
      <c r="AAE114" s="716"/>
      <c r="AAF114" s="716"/>
      <c r="AAG114" s="716"/>
      <c r="AAH114" s="716"/>
      <c r="AAI114" s="716"/>
      <c r="AAJ114" s="716"/>
      <c r="AAK114" s="716"/>
      <c r="AAL114" s="716"/>
      <c r="AAM114" s="716"/>
      <c r="AAN114" s="716"/>
      <c r="AAO114" s="716"/>
      <c r="AAP114" s="716"/>
      <c r="AAQ114" s="716"/>
      <c r="AAR114" s="716"/>
      <c r="AAS114" s="716"/>
      <c r="AAT114" s="716"/>
      <c r="AAU114" s="716"/>
      <c r="AAV114" s="716"/>
      <c r="AAW114" s="716"/>
      <c r="AAX114" s="716"/>
      <c r="AAY114" s="716"/>
      <c r="AAZ114" s="716"/>
      <c r="ABA114" s="716"/>
      <c r="ABB114" s="716"/>
      <c r="ABC114" s="716"/>
      <c r="ABD114" s="716"/>
      <c r="ABE114" s="716"/>
      <c r="ABF114" s="716"/>
      <c r="ABG114" s="716"/>
      <c r="ABH114" s="716"/>
      <c r="ABI114" s="716"/>
      <c r="ABJ114" s="716"/>
      <c r="ABK114" s="716"/>
      <c r="ABL114" s="716"/>
      <c r="ABM114" s="716"/>
      <c r="ABN114" s="716"/>
      <c r="ABO114" s="716"/>
      <c r="ABP114" s="716"/>
      <c r="ABQ114" s="716"/>
      <c r="ABR114" s="716"/>
      <c r="ABS114" s="716"/>
      <c r="ABT114" s="716"/>
      <c r="ABU114" s="716"/>
      <c r="ABV114" s="716"/>
      <c r="ABW114" s="716"/>
      <c r="ABX114" s="716"/>
      <c r="ABY114" s="716"/>
      <c r="ABZ114" s="716"/>
      <c r="ACA114" s="716"/>
      <c r="ACB114" s="716"/>
      <c r="ACC114" s="716"/>
      <c r="ACD114" s="716"/>
      <c r="ACE114" s="716"/>
      <c r="ACF114" s="716"/>
      <c r="ACG114" s="716"/>
      <c r="ACH114" s="716"/>
      <c r="ACI114" s="716"/>
      <c r="ACJ114" s="716"/>
      <c r="ACK114" s="716"/>
      <c r="ACL114" s="716"/>
      <c r="ACM114" s="716"/>
      <c r="ACN114" s="716"/>
      <c r="ACO114" s="716"/>
      <c r="ACP114" s="716"/>
      <c r="ACQ114" s="716"/>
      <c r="ACR114" s="716"/>
      <c r="ACS114" s="716"/>
      <c r="ACT114" s="716"/>
      <c r="ACU114" s="716"/>
      <c r="ACV114" s="716"/>
      <c r="ACW114" s="716"/>
      <c r="ACX114" s="716"/>
      <c r="ACY114" s="716"/>
      <c r="ACZ114" s="716"/>
      <c r="ADA114" s="716"/>
      <c r="ADB114" s="716"/>
      <c r="ADC114" s="716"/>
      <c r="ADD114" s="716"/>
      <c r="ADE114" s="716"/>
      <c r="ADF114" s="716"/>
      <c r="ADG114" s="716"/>
      <c r="ADH114" s="716"/>
      <c r="ADI114" s="716"/>
      <c r="ADJ114" s="716"/>
      <c r="ADK114" s="716"/>
      <c r="ADL114" s="716"/>
      <c r="ADM114" s="716"/>
      <c r="ADN114" s="716"/>
      <c r="ADO114" s="716"/>
      <c r="ADP114" s="716"/>
      <c r="ADQ114" s="716"/>
      <c r="ADR114" s="716"/>
      <c r="ADS114" s="716"/>
      <c r="ADT114" s="716"/>
      <c r="ADU114" s="716"/>
      <c r="ADV114" s="716"/>
      <c r="ADW114" s="716"/>
      <c r="ADX114" s="716"/>
      <c r="ADY114" s="716"/>
      <c r="ADZ114" s="716"/>
      <c r="AEA114" s="716"/>
      <c r="AEB114" s="716"/>
      <c r="AEC114" s="716"/>
      <c r="AED114" s="716"/>
      <c r="AEE114" s="716"/>
      <c r="AEF114" s="716"/>
      <c r="AEG114" s="716"/>
      <c r="AEH114" s="716"/>
      <c r="AEI114" s="716"/>
      <c r="AEJ114" s="716"/>
      <c r="AEK114" s="716"/>
      <c r="AEL114" s="716"/>
      <c r="AEM114" s="716"/>
      <c r="AEN114" s="716"/>
      <c r="AEO114" s="716"/>
      <c r="AEP114" s="716"/>
      <c r="AEQ114" s="716"/>
      <c r="AER114" s="716"/>
      <c r="AES114" s="716"/>
      <c r="AET114" s="716"/>
      <c r="AEU114" s="716"/>
      <c r="AEV114" s="716"/>
      <c r="AEW114" s="716"/>
      <c r="AEX114" s="716"/>
      <c r="AEY114" s="716"/>
      <c r="AEZ114" s="716"/>
      <c r="AFA114" s="716"/>
      <c r="AFB114" s="716"/>
      <c r="AFC114" s="716"/>
      <c r="AFD114" s="716"/>
      <c r="AFE114" s="716"/>
      <c r="AFF114" s="716"/>
      <c r="AFG114" s="716"/>
      <c r="AFH114" s="716"/>
      <c r="AFI114" s="716"/>
      <c r="AFJ114" s="716"/>
      <c r="AFK114" s="716"/>
      <c r="AFL114" s="716"/>
      <c r="AFM114" s="716"/>
      <c r="AFN114" s="716"/>
      <c r="AFO114" s="716"/>
      <c r="AFP114" s="716"/>
      <c r="AFQ114" s="716"/>
      <c r="AFR114" s="716"/>
      <c r="AFS114" s="716"/>
      <c r="AFT114" s="716"/>
      <c r="AFU114" s="716"/>
      <c r="AFV114" s="716"/>
      <c r="AFW114" s="716"/>
      <c r="AFX114" s="716"/>
      <c r="AFY114" s="716"/>
      <c r="AFZ114" s="716"/>
      <c r="AGA114" s="716"/>
      <c r="AGB114" s="716"/>
      <c r="AGC114" s="716"/>
      <c r="AGD114" s="716"/>
      <c r="AGE114" s="716"/>
      <c r="AGF114" s="716"/>
      <c r="AGG114" s="716"/>
      <c r="AGH114" s="716"/>
      <c r="AGI114" s="716"/>
      <c r="AGJ114" s="716"/>
      <c r="AGK114" s="716"/>
      <c r="AGL114" s="716"/>
      <c r="AGM114" s="716"/>
      <c r="AGN114" s="716"/>
      <c r="AGO114" s="716"/>
      <c r="AGP114" s="716"/>
      <c r="AGQ114" s="716"/>
      <c r="AGR114" s="716"/>
      <c r="AGS114" s="716"/>
      <c r="AGT114" s="716"/>
      <c r="AGU114" s="716"/>
      <c r="AGV114" s="716"/>
      <c r="AGW114" s="716"/>
      <c r="AGX114" s="716"/>
      <c r="AGY114" s="716"/>
      <c r="AGZ114" s="716"/>
      <c r="AHA114" s="716"/>
      <c r="AHB114" s="716"/>
      <c r="AHC114" s="716"/>
      <c r="AHD114" s="716"/>
      <c r="AHE114" s="716"/>
      <c r="AHF114" s="716"/>
      <c r="AHG114" s="716"/>
      <c r="AHH114" s="716"/>
      <c r="AHI114" s="716"/>
      <c r="AHJ114" s="716"/>
      <c r="AHK114" s="716"/>
      <c r="AHL114" s="716"/>
      <c r="AHM114" s="716"/>
      <c r="AHN114" s="716"/>
      <c r="AHO114" s="716"/>
      <c r="AHP114" s="716"/>
      <c r="AHQ114" s="716"/>
      <c r="AHR114" s="716"/>
      <c r="AHS114" s="716"/>
      <c r="AHT114" s="716"/>
      <c r="AHU114" s="716"/>
      <c r="AHV114" s="716"/>
      <c r="AHW114" s="716"/>
      <c r="AHX114" s="716"/>
      <c r="AHY114" s="716"/>
      <c r="AHZ114" s="716"/>
      <c r="AIA114" s="716"/>
      <c r="AIB114" s="716"/>
      <c r="AIC114" s="716"/>
      <c r="AID114" s="716"/>
      <c r="AIE114" s="716"/>
      <c r="AIF114" s="716"/>
      <c r="AIG114" s="716"/>
      <c r="AIH114" s="716"/>
      <c r="AII114" s="716"/>
      <c r="AIJ114" s="716"/>
      <c r="AIK114" s="716"/>
      <c r="AIL114" s="716"/>
      <c r="AIM114" s="716"/>
      <c r="AIN114" s="716"/>
      <c r="AIO114" s="716"/>
      <c r="AIP114" s="716"/>
      <c r="AIQ114" s="716"/>
      <c r="AIR114" s="716"/>
      <c r="AIS114" s="716"/>
      <c r="AIT114" s="716"/>
      <c r="AIU114" s="716"/>
      <c r="AIV114" s="716"/>
      <c r="AIW114" s="716"/>
      <c r="AIX114" s="716"/>
      <c r="AIY114" s="716"/>
      <c r="AIZ114" s="716"/>
      <c r="AJA114" s="716"/>
      <c r="AJB114" s="716"/>
      <c r="AJC114" s="716"/>
      <c r="AJD114" s="716"/>
      <c r="AJE114" s="716"/>
      <c r="AJF114" s="716"/>
      <c r="AJG114" s="716"/>
      <c r="AJH114" s="716"/>
      <c r="AJI114" s="716"/>
      <c r="AJJ114" s="716"/>
      <c r="AJK114" s="716"/>
      <c r="AJL114" s="716"/>
      <c r="AJM114" s="716"/>
      <c r="AJN114" s="716"/>
      <c r="AJO114" s="716"/>
      <c r="AJP114" s="716"/>
      <c r="AJQ114" s="716"/>
      <c r="AJR114" s="716"/>
      <c r="AJS114" s="716"/>
      <c r="AJT114" s="716"/>
      <c r="AJU114" s="716"/>
      <c r="AJV114" s="716"/>
      <c r="AJW114" s="716"/>
      <c r="AJX114" s="716"/>
      <c r="AJY114" s="716"/>
      <c r="AJZ114" s="716"/>
      <c r="AKA114" s="716"/>
      <c r="AKB114" s="716"/>
      <c r="AKC114" s="716"/>
      <c r="AKD114" s="716"/>
      <c r="AKE114" s="716"/>
      <c r="AKF114" s="716"/>
      <c r="AKG114" s="716"/>
      <c r="AKH114" s="716"/>
      <c r="AKI114" s="716"/>
      <c r="AKJ114" s="716"/>
      <c r="AKK114" s="716"/>
      <c r="AKL114" s="716"/>
      <c r="AKM114" s="716"/>
      <c r="AKN114" s="716"/>
      <c r="AKO114" s="716"/>
      <c r="AKP114" s="716"/>
      <c r="AKQ114" s="716"/>
      <c r="AKR114" s="716"/>
      <c r="AKS114" s="716"/>
      <c r="AKT114" s="716"/>
      <c r="AKU114" s="716"/>
      <c r="AKV114" s="716"/>
      <c r="AKW114" s="716"/>
      <c r="AKX114" s="716"/>
      <c r="AKY114" s="716"/>
      <c r="AKZ114" s="716"/>
      <c r="ALA114" s="716"/>
      <c r="ALB114" s="716"/>
      <c r="ALC114" s="716"/>
      <c r="ALD114" s="716"/>
      <c r="ALE114" s="716"/>
      <c r="ALF114" s="716"/>
      <c r="ALG114" s="716"/>
      <c r="ALH114" s="716"/>
      <c r="ALI114" s="716"/>
      <c r="ALJ114" s="716"/>
      <c r="ALK114" s="716"/>
      <c r="ALL114" s="716"/>
      <c r="ALM114" s="716"/>
      <c r="ALN114" s="716"/>
      <c r="ALO114" s="716"/>
      <c r="ALP114" s="716"/>
      <c r="ALQ114" s="716"/>
      <c r="ALR114" s="716"/>
      <c r="ALS114" s="716"/>
      <c r="ALT114" s="716"/>
      <c r="ALU114" s="716"/>
      <c r="ALV114" s="716"/>
      <c r="ALW114" s="716"/>
      <c r="ALX114" s="716"/>
      <c r="ALY114" s="716"/>
      <c r="ALZ114" s="716"/>
      <c r="AMA114" s="716"/>
      <c r="AMB114" s="716"/>
      <c r="AMC114" s="716"/>
      <c r="AMD114" s="716"/>
      <c r="AME114" s="716"/>
      <c r="AMF114" s="716"/>
      <c r="AMG114" s="716"/>
      <c r="AMH114" s="716"/>
      <c r="AMI114" s="716"/>
      <c r="AMJ114" s="716"/>
    </row>
    <row r="115" spans="1:1024" ht="25.5" x14ac:dyDescent="0.2">
      <c r="A115" s="716"/>
      <c r="B115" s="726"/>
      <c r="C115" s="727" t="s">
        <v>824</v>
      </c>
      <c r="D115" s="566"/>
      <c r="E115" s="567"/>
      <c r="F115" s="567"/>
      <c r="G115" s="566"/>
      <c r="H115" s="567"/>
      <c r="I115" s="567"/>
      <c r="J115" s="567"/>
      <c r="K115" s="567"/>
      <c r="L115" s="567"/>
      <c r="M115" s="567"/>
      <c r="N115" s="567"/>
      <c r="O115" s="567"/>
      <c r="P115" s="567"/>
      <c r="Q115" s="567"/>
      <c r="R115" s="568"/>
      <c r="S115" s="567"/>
      <c r="T115" s="567"/>
      <c r="U115" s="728" t="s">
        <v>495</v>
      </c>
      <c r="V115" s="722" t="s">
        <v>124</v>
      </c>
      <c r="W115" s="722" t="s">
        <v>496</v>
      </c>
      <c r="X115" s="550">
        <v>879.73050799999987</v>
      </c>
      <c r="Y115" s="550">
        <v>906.12000000000023</v>
      </c>
      <c r="Z115" s="550">
        <v>775.5</v>
      </c>
      <c r="AA115" s="550">
        <v>852.47872000000041</v>
      </c>
      <c r="AB115" s="550">
        <v>775.5</v>
      </c>
      <c r="AC115" s="550">
        <v>775.49999999999977</v>
      </c>
      <c r="AD115" s="550">
        <v>775.5</v>
      </c>
      <c r="AE115" s="550">
        <v>775.49999999999977</v>
      </c>
      <c r="AF115" s="550">
        <v>775.5</v>
      </c>
      <c r="AG115" s="550">
        <v>775.50000000000023</v>
      </c>
      <c r="AH115" s="550">
        <v>775.50000000000023</v>
      </c>
      <c r="AI115" s="550">
        <v>765.79058000000009</v>
      </c>
      <c r="AJ115" s="550">
        <v>503.67977999999982</v>
      </c>
      <c r="AK115" s="550">
        <v>772.14742000000012</v>
      </c>
      <c r="AL115" s="550">
        <v>630.40295000000037</v>
      </c>
      <c r="AM115" s="550">
        <v>245.43199999999999</v>
      </c>
      <c r="AN115" s="550">
        <v>0</v>
      </c>
      <c r="AO115" s="550">
        <v>0</v>
      </c>
      <c r="AP115" s="550">
        <v>0</v>
      </c>
      <c r="AQ115" s="550">
        <v>0</v>
      </c>
      <c r="AR115" s="550">
        <v>0</v>
      </c>
      <c r="AS115" s="550">
        <v>0</v>
      </c>
      <c r="AT115" s="550">
        <v>0</v>
      </c>
      <c r="AU115" s="550">
        <v>0</v>
      </c>
      <c r="AV115" s="550">
        <v>0</v>
      </c>
      <c r="AW115" s="550">
        <v>0</v>
      </c>
      <c r="AX115" s="550">
        <v>0</v>
      </c>
      <c r="AY115" s="550">
        <v>0</v>
      </c>
      <c r="AZ115" s="550">
        <v>0</v>
      </c>
      <c r="BA115" s="550">
        <v>0</v>
      </c>
      <c r="BB115" s="550">
        <v>0</v>
      </c>
      <c r="BC115" s="550">
        <v>0</v>
      </c>
      <c r="BD115" s="550">
        <v>0</v>
      </c>
      <c r="BE115" s="550">
        <v>0</v>
      </c>
      <c r="BF115" s="550">
        <v>0</v>
      </c>
      <c r="BG115" s="550">
        <v>0</v>
      </c>
      <c r="BH115" s="550">
        <v>0</v>
      </c>
      <c r="BI115" s="550">
        <v>0</v>
      </c>
      <c r="BJ115" s="550">
        <v>0</v>
      </c>
      <c r="BK115" s="550">
        <v>0</v>
      </c>
      <c r="BL115" s="550">
        <v>0</v>
      </c>
      <c r="BM115" s="550">
        <v>0</v>
      </c>
      <c r="BN115" s="550">
        <v>0</v>
      </c>
      <c r="BO115" s="550">
        <v>0</v>
      </c>
      <c r="BP115" s="550">
        <v>0</v>
      </c>
      <c r="BQ115" s="550">
        <v>0</v>
      </c>
      <c r="BR115" s="550">
        <v>0</v>
      </c>
      <c r="BS115" s="550">
        <v>0</v>
      </c>
      <c r="BT115" s="550">
        <v>0</v>
      </c>
      <c r="BU115" s="550">
        <v>0</v>
      </c>
      <c r="BV115" s="550">
        <v>0</v>
      </c>
      <c r="BW115" s="550">
        <v>0</v>
      </c>
      <c r="BX115" s="550">
        <v>0</v>
      </c>
      <c r="BY115" s="550">
        <v>0</v>
      </c>
      <c r="BZ115" s="550">
        <v>0</v>
      </c>
      <c r="CA115" s="550">
        <v>0</v>
      </c>
      <c r="CB115" s="550">
        <v>0</v>
      </c>
      <c r="CC115" s="550">
        <v>0</v>
      </c>
      <c r="CD115" s="550">
        <v>0</v>
      </c>
      <c r="CE115" s="550">
        <v>0</v>
      </c>
      <c r="CF115" s="550">
        <v>0</v>
      </c>
      <c r="CG115" s="550">
        <v>0</v>
      </c>
      <c r="CH115" s="550">
        <v>0</v>
      </c>
      <c r="CI115" s="550">
        <v>0</v>
      </c>
      <c r="CJ115" s="550">
        <v>0</v>
      </c>
      <c r="CK115" s="550">
        <v>0</v>
      </c>
      <c r="CL115" s="550">
        <v>0</v>
      </c>
      <c r="CM115" s="550">
        <v>0</v>
      </c>
      <c r="CN115" s="550">
        <v>0</v>
      </c>
      <c r="CO115" s="550">
        <v>0</v>
      </c>
      <c r="CP115" s="550">
        <v>0</v>
      </c>
      <c r="CQ115" s="550">
        <v>0</v>
      </c>
      <c r="CR115" s="550">
        <v>0</v>
      </c>
      <c r="CS115" s="550">
        <v>0</v>
      </c>
      <c r="CT115" s="550">
        <v>0</v>
      </c>
      <c r="CU115" s="550">
        <v>0</v>
      </c>
      <c r="CV115" s="550">
        <v>0</v>
      </c>
      <c r="CW115" s="550">
        <v>0</v>
      </c>
      <c r="CX115" s="550">
        <v>0</v>
      </c>
      <c r="CY115" s="550">
        <v>0</v>
      </c>
      <c r="CZ115" s="723">
        <v>0</v>
      </c>
      <c r="DA115" s="724">
        <v>0</v>
      </c>
      <c r="DB115" s="724">
        <v>0</v>
      </c>
      <c r="DC115" s="724">
        <v>0</v>
      </c>
      <c r="DD115" s="724">
        <v>0</v>
      </c>
      <c r="DE115" s="724">
        <v>0</v>
      </c>
      <c r="DF115" s="724">
        <v>0</v>
      </c>
      <c r="DG115" s="724">
        <v>0</v>
      </c>
      <c r="DH115" s="724">
        <v>0</v>
      </c>
      <c r="DI115" s="724">
        <v>0</v>
      </c>
      <c r="DJ115" s="724">
        <v>0</v>
      </c>
      <c r="DK115" s="724">
        <v>0</v>
      </c>
      <c r="DL115" s="724">
        <v>0</v>
      </c>
      <c r="DM115" s="724">
        <v>0</v>
      </c>
      <c r="DN115" s="724">
        <v>0</v>
      </c>
      <c r="DO115" s="724">
        <v>0</v>
      </c>
      <c r="DP115" s="724">
        <v>0</v>
      </c>
      <c r="DQ115" s="724">
        <v>0</v>
      </c>
      <c r="DR115" s="724">
        <v>0</v>
      </c>
      <c r="DS115" s="724">
        <v>0</v>
      </c>
      <c r="DT115" s="724">
        <v>0</v>
      </c>
      <c r="DU115" s="724">
        <v>0</v>
      </c>
      <c r="DV115" s="724">
        <v>0</v>
      </c>
      <c r="DW115" s="725">
        <v>0</v>
      </c>
      <c r="DX115" s="575"/>
      <c r="DY115" s="716"/>
      <c r="DZ115" s="716"/>
      <c r="EA115" s="716"/>
      <c r="EB115" s="716"/>
      <c r="EC115" s="716"/>
      <c r="ED115" s="716"/>
      <c r="EE115" s="716"/>
      <c r="EF115" s="716"/>
      <c r="EG115" s="716"/>
      <c r="EH115" s="716"/>
      <c r="EI115" s="716"/>
      <c r="EJ115" s="716"/>
      <c r="EK115" s="716"/>
      <c r="EL115" s="716"/>
      <c r="EM115" s="716"/>
      <c r="EN115" s="716"/>
      <c r="EO115" s="716"/>
      <c r="EP115" s="716"/>
      <c r="EQ115" s="716"/>
      <c r="ER115" s="716"/>
      <c r="ES115" s="716"/>
      <c r="ET115" s="716"/>
      <c r="EU115" s="716"/>
      <c r="EV115" s="716"/>
      <c r="EW115" s="716"/>
      <c r="EX115" s="716"/>
      <c r="EY115" s="716"/>
      <c r="EZ115" s="716"/>
      <c r="FA115" s="716"/>
      <c r="FB115" s="716"/>
      <c r="FC115" s="716"/>
      <c r="FD115" s="716"/>
      <c r="FE115" s="716"/>
      <c r="FF115" s="716"/>
      <c r="FG115" s="716"/>
      <c r="FH115" s="716"/>
      <c r="FI115" s="716"/>
      <c r="FJ115" s="716"/>
      <c r="FK115" s="716"/>
      <c r="FL115" s="716"/>
      <c r="FM115" s="716"/>
      <c r="FN115" s="716"/>
      <c r="FO115" s="716"/>
      <c r="FP115" s="716"/>
      <c r="FQ115" s="716"/>
      <c r="FR115" s="716"/>
      <c r="FS115" s="716"/>
      <c r="FT115" s="716"/>
      <c r="FU115" s="716"/>
      <c r="FV115" s="716"/>
      <c r="FW115" s="716"/>
      <c r="FX115" s="716"/>
      <c r="FY115" s="716"/>
      <c r="FZ115" s="716"/>
      <c r="GA115" s="716"/>
      <c r="GB115" s="716"/>
      <c r="GC115" s="716"/>
      <c r="GD115" s="716"/>
      <c r="GE115" s="716"/>
      <c r="GF115" s="716"/>
      <c r="GG115" s="716"/>
      <c r="GH115" s="716"/>
      <c r="GI115" s="716"/>
      <c r="GJ115" s="716"/>
      <c r="GK115" s="716"/>
      <c r="GL115" s="716"/>
      <c r="GM115" s="716"/>
      <c r="GN115" s="716"/>
      <c r="GO115" s="716"/>
      <c r="GP115" s="716"/>
      <c r="GQ115" s="716"/>
      <c r="GR115" s="716"/>
      <c r="GS115" s="716"/>
      <c r="GT115" s="716"/>
      <c r="GU115" s="716"/>
      <c r="GV115" s="716"/>
      <c r="GW115" s="716"/>
      <c r="GX115" s="716"/>
      <c r="GY115" s="716"/>
      <c r="GZ115" s="716"/>
      <c r="HA115" s="716"/>
      <c r="HB115" s="716"/>
      <c r="HC115" s="716"/>
      <c r="HD115" s="716"/>
      <c r="HE115" s="716"/>
      <c r="HF115" s="716"/>
      <c r="HG115" s="716"/>
      <c r="HH115" s="716"/>
      <c r="HI115" s="716"/>
      <c r="HJ115" s="716"/>
      <c r="HK115" s="716"/>
      <c r="HL115" s="716"/>
      <c r="HM115" s="716"/>
      <c r="HN115" s="716"/>
      <c r="HO115" s="716"/>
      <c r="HP115" s="716"/>
      <c r="HQ115" s="716"/>
      <c r="HR115" s="716"/>
      <c r="HS115" s="716"/>
      <c r="HT115" s="716"/>
      <c r="HU115" s="716"/>
      <c r="HV115" s="716"/>
      <c r="HW115" s="716"/>
      <c r="HX115" s="716"/>
      <c r="HY115" s="716"/>
      <c r="HZ115" s="716"/>
      <c r="IA115" s="716"/>
      <c r="IB115" s="716"/>
      <c r="IC115" s="716"/>
      <c r="ID115" s="716"/>
      <c r="IE115" s="716"/>
      <c r="IF115" s="716"/>
      <c r="IG115" s="716"/>
      <c r="IH115" s="716"/>
      <c r="II115" s="716"/>
      <c r="IJ115" s="716"/>
      <c r="IK115" s="716"/>
      <c r="IL115" s="716"/>
      <c r="IM115" s="716"/>
      <c r="IN115" s="716"/>
      <c r="IO115" s="716"/>
      <c r="IP115" s="716"/>
      <c r="IQ115" s="716"/>
      <c r="IR115" s="716"/>
      <c r="IS115" s="716"/>
      <c r="IT115" s="716"/>
      <c r="IU115" s="716"/>
      <c r="IV115" s="716"/>
      <c r="IW115" s="716"/>
      <c r="IX115" s="716"/>
      <c r="IY115" s="716"/>
      <c r="IZ115" s="716"/>
      <c r="JA115" s="716"/>
      <c r="JB115" s="716"/>
      <c r="JC115" s="716"/>
      <c r="JD115" s="716"/>
      <c r="JE115" s="716"/>
      <c r="JF115" s="716"/>
      <c r="JG115" s="716"/>
      <c r="JH115" s="716"/>
      <c r="JI115" s="716"/>
      <c r="JJ115" s="716"/>
      <c r="JK115" s="716"/>
      <c r="JL115" s="716"/>
      <c r="JM115" s="716"/>
      <c r="JN115" s="716"/>
      <c r="JO115" s="716"/>
      <c r="JP115" s="716"/>
      <c r="JQ115" s="716"/>
      <c r="JR115" s="716"/>
      <c r="JS115" s="716"/>
      <c r="JT115" s="716"/>
      <c r="JU115" s="716"/>
      <c r="JV115" s="716"/>
      <c r="JW115" s="716"/>
      <c r="JX115" s="716"/>
      <c r="JY115" s="716"/>
      <c r="JZ115" s="716"/>
      <c r="KA115" s="716"/>
      <c r="KB115" s="716"/>
      <c r="KC115" s="716"/>
      <c r="KD115" s="716"/>
      <c r="KE115" s="716"/>
      <c r="KF115" s="716"/>
      <c r="KG115" s="716"/>
      <c r="KH115" s="716"/>
      <c r="KI115" s="716"/>
      <c r="KJ115" s="716"/>
      <c r="KK115" s="716"/>
      <c r="KL115" s="716"/>
      <c r="KM115" s="716"/>
      <c r="KN115" s="716"/>
      <c r="KO115" s="716"/>
      <c r="KP115" s="716"/>
      <c r="KQ115" s="716"/>
      <c r="KR115" s="716"/>
      <c r="KS115" s="716"/>
      <c r="KT115" s="716"/>
      <c r="KU115" s="716"/>
      <c r="KV115" s="716"/>
      <c r="KW115" s="716"/>
      <c r="KX115" s="716"/>
      <c r="KY115" s="716"/>
      <c r="KZ115" s="716"/>
      <c r="LA115" s="716"/>
      <c r="LB115" s="716"/>
      <c r="LC115" s="716"/>
      <c r="LD115" s="716"/>
      <c r="LE115" s="716"/>
      <c r="LF115" s="716"/>
      <c r="LG115" s="716"/>
      <c r="LH115" s="716"/>
      <c r="LI115" s="716"/>
      <c r="LJ115" s="716"/>
      <c r="LK115" s="716"/>
      <c r="LL115" s="716"/>
      <c r="LM115" s="716"/>
      <c r="LN115" s="716"/>
      <c r="LO115" s="716"/>
      <c r="LP115" s="716"/>
      <c r="LQ115" s="716"/>
      <c r="LR115" s="716"/>
      <c r="LS115" s="716"/>
      <c r="LT115" s="716"/>
      <c r="LU115" s="716"/>
      <c r="LV115" s="716"/>
      <c r="LW115" s="716"/>
      <c r="LX115" s="716"/>
      <c r="LY115" s="716"/>
      <c r="LZ115" s="716"/>
      <c r="MA115" s="716"/>
      <c r="MB115" s="716"/>
      <c r="MC115" s="716"/>
      <c r="MD115" s="716"/>
      <c r="ME115" s="716"/>
      <c r="MF115" s="716"/>
      <c r="MG115" s="716"/>
      <c r="MH115" s="716"/>
      <c r="MI115" s="716"/>
      <c r="MJ115" s="716"/>
      <c r="MK115" s="716"/>
      <c r="ML115" s="716"/>
      <c r="MM115" s="716"/>
      <c r="MN115" s="716"/>
      <c r="MO115" s="716"/>
      <c r="MP115" s="716"/>
      <c r="MQ115" s="716"/>
      <c r="MR115" s="716"/>
      <c r="MS115" s="716"/>
      <c r="MT115" s="716"/>
      <c r="MU115" s="716"/>
      <c r="MV115" s="716"/>
      <c r="MW115" s="716"/>
      <c r="MX115" s="716"/>
      <c r="MY115" s="716"/>
      <c r="MZ115" s="716"/>
      <c r="NA115" s="716"/>
      <c r="NB115" s="716"/>
      <c r="NC115" s="716"/>
      <c r="ND115" s="716"/>
      <c r="NE115" s="716"/>
      <c r="NF115" s="716"/>
      <c r="NG115" s="716"/>
      <c r="NH115" s="716"/>
      <c r="NI115" s="716"/>
      <c r="NJ115" s="716"/>
      <c r="NK115" s="716"/>
      <c r="NL115" s="716"/>
      <c r="NM115" s="716"/>
      <c r="NN115" s="716"/>
      <c r="NO115" s="716"/>
      <c r="NP115" s="716"/>
      <c r="NQ115" s="716"/>
      <c r="NR115" s="716"/>
      <c r="NS115" s="716"/>
      <c r="NT115" s="716"/>
      <c r="NU115" s="716"/>
      <c r="NV115" s="716"/>
      <c r="NW115" s="716"/>
      <c r="NX115" s="716"/>
      <c r="NY115" s="716"/>
      <c r="NZ115" s="716"/>
      <c r="OA115" s="716"/>
      <c r="OB115" s="716"/>
      <c r="OC115" s="716"/>
      <c r="OD115" s="716"/>
      <c r="OE115" s="716"/>
      <c r="OF115" s="716"/>
      <c r="OG115" s="716"/>
      <c r="OH115" s="716"/>
      <c r="OI115" s="716"/>
      <c r="OJ115" s="716"/>
      <c r="OK115" s="716"/>
      <c r="OL115" s="716"/>
      <c r="OM115" s="716"/>
      <c r="ON115" s="716"/>
      <c r="OO115" s="716"/>
      <c r="OP115" s="716"/>
      <c r="OQ115" s="716"/>
      <c r="OR115" s="716"/>
      <c r="OS115" s="716"/>
      <c r="OT115" s="716"/>
      <c r="OU115" s="716"/>
      <c r="OV115" s="716"/>
      <c r="OW115" s="716"/>
      <c r="OX115" s="716"/>
      <c r="OY115" s="716"/>
      <c r="OZ115" s="716"/>
      <c r="PA115" s="716"/>
      <c r="PB115" s="716"/>
      <c r="PC115" s="716"/>
      <c r="PD115" s="716"/>
      <c r="PE115" s="716"/>
      <c r="PF115" s="716"/>
      <c r="PG115" s="716"/>
      <c r="PH115" s="716"/>
      <c r="PI115" s="716"/>
      <c r="PJ115" s="716"/>
      <c r="PK115" s="716"/>
      <c r="PL115" s="716"/>
      <c r="PM115" s="716"/>
      <c r="PN115" s="716"/>
      <c r="PO115" s="716"/>
      <c r="PP115" s="716"/>
      <c r="PQ115" s="716"/>
      <c r="PR115" s="716"/>
      <c r="PS115" s="716"/>
      <c r="PT115" s="716"/>
      <c r="PU115" s="716"/>
      <c r="PV115" s="716"/>
      <c r="PW115" s="716"/>
      <c r="PX115" s="716"/>
      <c r="PY115" s="716"/>
      <c r="PZ115" s="716"/>
      <c r="QA115" s="716"/>
      <c r="QB115" s="716"/>
      <c r="QC115" s="716"/>
      <c r="QD115" s="716"/>
      <c r="QE115" s="716"/>
      <c r="QF115" s="716"/>
      <c r="QG115" s="716"/>
      <c r="QH115" s="716"/>
      <c r="QI115" s="716"/>
      <c r="QJ115" s="716"/>
      <c r="QK115" s="716"/>
      <c r="QL115" s="716"/>
      <c r="QM115" s="716"/>
      <c r="QN115" s="716"/>
      <c r="QO115" s="716"/>
      <c r="QP115" s="716"/>
      <c r="QQ115" s="716"/>
      <c r="QR115" s="716"/>
      <c r="QS115" s="716"/>
      <c r="QT115" s="716"/>
      <c r="QU115" s="716"/>
      <c r="QV115" s="716"/>
      <c r="QW115" s="716"/>
      <c r="QX115" s="716"/>
      <c r="QY115" s="716"/>
      <c r="QZ115" s="716"/>
      <c r="RA115" s="716"/>
      <c r="RB115" s="716"/>
      <c r="RC115" s="716"/>
      <c r="RD115" s="716"/>
      <c r="RE115" s="716"/>
      <c r="RF115" s="716"/>
      <c r="RG115" s="716"/>
      <c r="RH115" s="716"/>
      <c r="RI115" s="716"/>
      <c r="RJ115" s="716"/>
      <c r="RK115" s="716"/>
      <c r="RL115" s="716"/>
      <c r="RM115" s="716"/>
      <c r="RN115" s="716"/>
      <c r="RO115" s="716"/>
      <c r="RP115" s="716"/>
      <c r="RQ115" s="716"/>
      <c r="RR115" s="716"/>
      <c r="RS115" s="716"/>
      <c r="RT115" s="716"/>
      <c r="RU115" s="716"/>
      <c r="RV115" s="716"/>
      <c r="RW115" s="716"/>
      <c r="RX115" s="716"/>
      <c r="RY115" s="716"/>
      <c r="RZ115" s="716"/>
      <c r="SA115" s="716"/>
      <c r="SB115" s="716"/>
      <c r="SC115" s="716"/>
      <c r="SD115" s="716"/>
      <c r="SE115" s="716"/>
      <c r="SF115" s="716"/>
      <c r="SG115" s="716"/>
      <c r="SH115" s="716"/>
      <c r="SI115" s="716"/>
      <c r="SJ115" s="716"/>
      <c r="SK115" s="716"/>
      <c r="SL115" s="716"/>
      <c r="SM115" s="716"/>
      <c r="SN115" s="716"/>
      <c r="SO115" s="716"/>
      <c r="SP115" s="716"/>
      <c r="SQ115" s="716"/>
      <c r="SR115" s="716"/>
      <c r="SS115" s="716"/>
      <c r="ST115" s="716"/>
      <c r="SU115" s="716"/>
      <c r="SV115" s="716"/>
      <c r="SW115" s="716"/>
      <c r="SX115" s="716"/>
      <c r="SY115" s="716"/>
      <c r="SZ115" s="716"/>
      <c r="TA115" s="716"/>
      <c r="TB115" s="716"/>
      <c r="TC115" s="716"/>
      <c r="TD115" s="716"/>
      <c r="TE115" s="716"/>
      <c r="TF115" s="716"/>
      <c r="TG115" s="716"/>
      <c r="TH115" s="716"/>
      <c r="TI115" s="716"/>
      <c r="TJ115" s="716"/>
      <c r="TK115" s="716"/>
      <c r="TL115" s="716"/>
      <c r="TM115" s="716"/>
      <c r="TN115" s="716"/>
      <c r="TO115" s="716"/>
      <c r="TP115" s="716"/>
      <c r="TQ115" s="716"/>
      <c r="TR115" s="716"/>
      <c r="TS115" s="716"/>
      <c r="TT115" s="716"/>
      <c r="TU115" s="716"/>
      <c r="TV115" s="716"/>
      <c r="TW115" s="716"/>
      <c r="TX115" s="716"/>
      <c r="TY115" s="716"/>
      <c r="TZ115" s="716"/>
      <c r="UA115" s="716"/>
      <c r="UB115" s="716"/>
      <c r="UC115" s="716"/>
      <c r="UD115" s="716"/>
      <c r="UE115" s="716"/>
      <c r="UF115" s="716"/>
      <c r="UG115" s="716"/>
      <c r="UH115" s="716"/>
      <c r="UI115" s="716"/>
      <c r="UJ115" s="716"/>
      <c r="UK115" s="716"/>
      <c r="UL115" s="716"/>
      <c r="UM115" s="716"/>
      <c r="UN115" s="716"/>
      <c r="UO115" s="716"/>
      <c r="UP115" s="716"/>
      <c r="UQ115" s="716"/>
      <c r="UR115" s="716"/>
      <c r="US115" s="716"/>
      <c r="UT115" s="716"/>
      <c r="UU115" s="716"/>
      <c r="UV115" s="716"/>
      <c r="UW115" s="716"/>
      <c r="UX115" s="716"/>
      <c r="UY115" s="716"/>
      <c r="UZ115" s="716"/>
      <c r="VA115" s="716"/>
      <c r="VB115" s="716"/>
      <c r="VC115" s="716"/>
      <c r="VD115" s="716"/>
      <c r="VE115" s="716"/>
      <c r="VF115" s="716"/>
      <c r="VG115" s="716"/>
      <c r="VH115" s="716"/>
      <c r="VI115" s="716"/>
      <c r="VJ115" s="716"/>
      <c r="VK115" s="716"/>
      <c r="VL115" s="716"/>
      <c r="VM115" s="716"/>
      <c r="VN115" s="716"/>
      <c r="VO115" s="716"/>
      <c r="VP115" s="716"/>
      <c r="VQ115" s="716"/>
      <c r="VR115" s="716"/>
      <c r="VS115" s="716"/>
      <c r="VT115" s="716"/>
      <c r="VU115" s="716"/>
      <c r="VV115" s="716"/>
      <c r="VW115" s="716"/>
      <c r="VX115" s="716"/>
      <c r="VY115" s="716"/>
      <c r="VZ115" s="716"/>
      <c r="WA115" s="716"/>
      <c r="WB115" s="716"/>
      <c r="WC115" s="716"/>
      <c r="WD115" s="716"/>
      <c r="WE115" s="716"/>
      <c r="WF115" s="716"/>
      <c r="WG115" s="716"/>
      <c r="WH115" s="716"/>
      <c r="WI115" s="716"/>
      <c r="WJ115" s="716"/>
      <c r="WK115" s="716"/>
      <c r="WL115" s="716"/>
      <c r="WM115" s="716"/>
      <c r="WN115" s="716"/>
      <c r="WO115" s="716"/>
      <c r="WP115" s="716"/>
      <c r="WQ115" s="716"/>
      <c r="WR115" s="716"/>
      <c r="WS115" s="716"/>
      <c r="WT115" s="716"/>
      <c r="WU115" s="716"/>
      <c r="WV115" s="716"/>
      <c r="WW115" s="716"/>
      <c r="WX115" s="716"/>
      <c r="WY115" s="716"/>
      <c r="WZ115" s="716"/>
      <c r="XA115" s="716"/>
      <c r="XB115" s="716"/>
      <c r="XC115" s="716"/>
      <c r="XD115" s="716"/>
      <c r="XE115" s="716"/>
      <c r="XF115" s="716"/>
      <c r="XG115" s="716"/>
      <c r="XH115" s="716"/>
      <c r="XI115" s="716"/>
      <c r="XJ115" s="716"/>
      <c r="XK115" s="716"/>
      <c r="XL115" s="716"/>
      <c r="XM115" s="716"/>
      <c r="XN115" s="716"/>
      <c r="XO115" s="716"/>
      <c r="XP115" s="716"/>
      <c r="XQ115" s="716"/>
      <c r="XR115" s="716"/>
      <c r="XS115" s="716"/>
      <c r="XT115" s="716"/>
      <c r="XU115" s="716"/>
      <c r="XV115" s="716"/>
      <c r="XW115" s="716"/>
      <c r="XX115" s="716"/>
      <c r="XY115" s="716"/>
      <c r="XZ115" s="716"/>
      <c r="YA115" s="716"/>
      <c r="YB115" s="716"/>
      <c r="YC115" s="716"/>
      <c r="YD115" s="716"/>
      <c r="YE115" s="716"/>
      <c r="YF115" s="716"/>
      <c r="YG115" s="716"/>
      <c r="YH115" s="716"/>
      <c r="YI115" s="716"/>
      <c r="YJ115" s="716"/>
      <c r="YK115" s="716"/>
      <c r="YL115" s="716"/>
      <c r="YM115" s="716"/>
      <c r="YN115" s="716"/>
      <c r="YO115" s="716"/>
      <c r="YP115" s="716"/>
      <c r="YQ115" s="716"/>
      <c r="YR115" s="716"/>
      <c r="YS115" s="716"/>
      <c r="YT115" s="716"/>
      <c r="YU115" s="716"/>
      <c r="YV115" s="716"/>
      <c r="YW115" s="716"/>
      <c r="YX115" s="716"/>
      <c r="YY115" s="716"/>
      <c r="YZ115" s="716"/>
      <c r="ZA115" s="716"/>
      <c r="ZB115" s="716"/>
      <c r="ZC115" s="716"/>
      <c r="ZD115" s="716"/>
      <c r="ZE115" s="716"/>
      <c r="ZF115" s="716"/>
      <c r="ZG115" s="716"/>
      <c r="ZH115" s="716"/>
      <c r="ZI115" s="716"/>
      <c r="ZJ115" s="716"/>
      <c r="ZK115" s="716"/>
      <c r="ZL115" s="716"/>
      <c r="ZM115" s="716"/>
      <c r="ZN115" s="716"/>
      <c r="ZO115" s="716"/>
      <c r="ZP115" s="716"/>
      <c r="ZQ115" s="716"/>
      <c r="ZR115" s="716"/>
      <c r="ZS115" s="716"/>
      <c r="ZT115" s="716"/>
      <c r="ZU115" s="716"/>
      <c r="ZV115" s="716"/>
      <c r="ZW115" s="716"/>
      <c r="ZX115" s="716"/>
      <c r="ZY115" s="716"/>
      <c r="ZZ115" s="716"/>
      <c r="AAA115" s="716"/>
      <c r="AAB115" s="716"/>
      <c r="AAC115" s="716"/>
      <c r="AAD115" s="716"/>
      <c r="AAE115" s="716"/>
      <c r="AAF115" s="716"/>
      <c r="AAG115" s="716"/>
      <c r="AAH115" s="716"/>
      <c r="AAI115" s="716"/>
      <c r="AAJ115" s="716"/>
      <c r="AAK115" s="716"/>
      <c r="AAL115" s="716"/>
      <c r="AAM115" s="716"/>
      <c r="AAN115" s="716"/>
      <c r="AAO115" s="716"/>
      <c r="AAP115" s="716"/>
      <c r="AAQ115" s="716"/>
      <c r="AAR115" s="716"/>
      <c r="AAS115" s="716"/>
      <c r="AAT115" s="716"/>
      <c r="AAU115" s="716"/>
      <c r="AAV115" s="716"/>
      <c r="AAW115" s="716"/>
      <c r="AAX115" s="716"/>
      <c r="AAY115" s="716"/>
      <c r="AAZ115" s="716"/>
      <c r="ABA115" s="716"/>
      <c r="ABB115" s="716"/>
      <c r="ABC115" s="716"/>
      <c r="ABD115" s="716"/>
      <c r="ABE115" s="716"/>
      <c r="ABF115" s="716"/>
      <c r="ABG115" s="716"/>
      <c r="ABH115" s="716"/>
      <c r="ABI115" s="716"/>
      <c r="ABJ115" s="716"/>
      <c r="ABK115" s="716"/>
      <c r="ABL115" s="716"/>
      <c r="ABM115" s="716"/>
      <c r="ABN115" s="716"/>
      <c r="ABO115" s="716"/>
      <c r="ABP115" s="716"/>
      <c r="ABQ115" s="716"/>
      <c r="ABR115" s="716"/>
      <c r="ABS115" s="716"/>
      <c r="ABT115" s="716"/>
      <c r="ABU115" s="716"/>
      <c r="ABV115" s="716"/>
      <c r="ABW115" s="716"/>
      <c r="ABX115" s="716"/>
      <c r="ABY115" s="716"/>
      <c r="ABZ115" s="716"/>
      <c r="ACA115" s="716"/>
      <c r="ACB115" s="716"/>
      <c r="ACC115" s="716"/>
      <c r="ACD115" s="716"/>
      <c r="ACE115" s="716"/>
      <c r="ACF115" s="716"/>
      <c r="ACG115" s="716"/>
      <c r="ACH115" s="716"/>
      <c r="ACI115" s="716"/>
      <c r="ACJ115" s="716"/>
      <c r="ACK115" s="716"/>
      <c r="ACL115" s="716"/>
      <c r="ACM115" s="716"/>
      <c r="ACN115" s="716"/>
      <c r="ACO115" s="716"/>
      <c r="ACP115" s="716"/>
      <c r="ACQ115" s="716"/>
      <c r="ACR115" s="716"/>
      <c r="ACS115" s="716"/>
      <c r="ACT115" s="716"/>
      <c r="ACU115" s="716"/>
      <c r="ACV115" s="716"/>
      <c r="ACW115" s="716"/>
      <c r="ACX115" s="716"/>
      <c r="ACY115" s="716"/>
      <c r="ACZ115" s="716"/>
      <c r="ADA115" s="716"/>
      <c r="ADB115" s="716"/>
      <c r="ADC115" s="716"/>
      <c r="ADD115" s="716"/>
      <c r="ADE115" s="716"/>
      <c r="ADF115" s="716"/>
      <c r="ADG115" s="716"/>
      <c r="ADH115" s="716"/>
      <c r="ADI115" s="716"/>
      <c r="ADJ115" s="716"/>
      <c r="ADK115" s="716"/>
      <c r="ADL115" s="716"/>
      <c r="ADM115" s="716"/>
      <c r="ADN115" s="716"/>
      <c r="ADO115" s="716"/>
      <c r="ADP115" s="716"/>
      <c r="ADQ115" s="716"/>
      <c r="ADR115" s="716"/>
      <c r="ADS115" s="716"/>
      <c r="ADT115" s="716"/>
      <c r="ADU115" s="716"/>
      <c r="ADV115" s="716"/>
      <c r="ADW115" s="716"/>
      <c r="ADX115" s="716"/>
      <c r="ADY115" s="716"/>
      <c r="ADZ115" s="716"/>
      <c r="AEA115" s="716"/>
      <c r="AEB115" s="716"/>
      <c r="AEC115" s="716"/>
      <c r="AED115" s="716"/>
      <c r="AEE115" s="716"/>
      <c r="AEF115" s="716"/>
      <c r="AEG115" s="716"/>
      <c r="AEH115" s="716"/>
      <c r="AEI115" s="716"/>
      <c r="AEJ115" s="716"/>
      <c r="AEK115" s="716"/>
      <c r="AEL115" s="716"/>
      <c r="AEM115" s="716"/>
      <c r="AEN115" s="716"/>
      <c r="AEO115" s="716"/>
      <c r="AEP115" s="716"/>
      <c r="AEQ115" s="716"/>
      <c r="AER115" s="716"/>
      <c r="AES115" s="716"/>
      <c r="AET115" s="716"/>
      <c r="AEU115" s="716"/>
      <c r="AEV115" s="716"/>
      <c r="AEW115" s="716"/>
      <c r="AEX115" s="716"/>
      <c r="AEY115" s="716"/>
      <c r="AEZ115" s="716"/>
      <c r="AFA115" s="716"/>
      <c r="AFB115" s="716"/>
      <c r="AFC115" s="716"/>
      <c r="AFD115" s="716"/>
      <c r="AFE115" s="716"/>
      <c r="AFF115" s="716"/>
      <c r="AFG115" s="716"/>
      <c r="AFH115" s="716"/>
      <c r="AFI115" s="716"/>
      <c r="AFJ115" s="716"/>
      <c r="AFK115" s="716"/>
      <c r="AFL115" s="716"/>
      <c r="AFM115" s="716"/>
      <c r="AFN115" s="716"/>
      <c r="AFO115" s="716"/>
      <c r="AFP115" s="716"/>
      <c r="AFQ115" s="716"/>
      <c r="AFR115" s="716"/>
      <c r="AFS115" s="716"/>
      <c r="AFT115" s="716"/>
      <c r="AFU115" s="716"/>
      <c r="AFV115" s="716"/>
      <c r="AFW115" s="716"/>
      <c r="AFX115" s="716"/>
      <c r="AFY115" s="716"/>
      <c r="AFZ115" s="716"/>
      <c r="AGA115" s="716"/>
      <c r="AGB115" s="716"/>
      <c r="AGC115" s="716"/>
      <c r="AGD115" s="716"/>
      <c r="AGE115" s="716"/>
      <c r="AGF115" s="716"/>
      <c r="AGG115" s="716"/>
      <c r="AGH115" s="716"/>
      <c r="AGI115" s="716"/>
      <c r="AGJ115" s="716"/>
      <c r="AGK115" s="716"/>
      <c r="AGL115" s="716"/>
      <c r="AGM115" s="716"/>
      <c r="AGN115" s="716"/>
      <c r="AGO115" s="716"/>
      <c r="AGP115" s="716"/>
      <c r="AGQ115" s="716"/>
      <c r="AGR115" s="716"/>
      <c r="AGS115" s="716"/>
      <c r="AGT115" s="716"/>
      <c r="AGU115" s="716"/>
      <c r="AGV115" s="716"/>
      <c r="AGW115" s="716"/>
      <c r="AGX115" s="716"/>
      <c r="AGY115" s="716"/>
      <c r="AGZ115" s="716"/>
      <c r="AHA115" s="716"/>
      <c r="AHB115" s="716"/>
      <c r="AHC115" s="716"/>
      <c r="AHD115" s="716"/>
      <c r="AHE115" s="716"/>
      <c r="AHF115" s="716"/>
      <c r="AHG115" s="716"/>
      <c r="AHH115" s="716"/>
      <c r="AHI115" s="716"/>
      <c r="AHJ115" s="716"/>
      <c r="AHK115" s="716"/>
      <c r="AHL115" s="716"/>
      <c r="AHM115" s="716"/>
      <c r="AHN115" s="716"/>
      <c r="AHO115" s="716"/>
      <c r="AHP115" s="716"/>
      <c r="AHQ115" s="716"/>
      <c r="AHR115" s="716"/>
      <c r="AHS115" s="716"/>
      <c r="AHT115" s="716"/>
      <c r="AHU115" s="716"/>
      <c r="AHV115" s="716"/>
      <c r="AHW115" s="716"/>
      <c r="AHX115" s="716"/>
      <c r="AHY115" s="716"/>
      <c r="AHZ115" s="716"/>
      <c r="AIA115" s="716"/>
      <c r="AIB115" s="716"/>
      <c r="AIC115" s="716"/>
      <c r="AID115" s="716"/>
      <c r="AIE115" s="716"/>
      <c r="AIF115" s="716"/>
      <c r="AIG115" s="716"/>
      <c r="AIH115" s="716"/>
      <c r="AII115" s="716"/>
      <c r="AIJ115" s="716"/>
      <c r="AIK115" s="716"/>
      <c r="AIL115" s="716"/>
      <c r="AIM115" s="716"/>
      <c r="AIN115" s="716"/>
      <c r="AIO115" s="716"/>
      <c r="AIP115" s="716"/>
      <c r="AIQ115" s="716"/>
      <c r="AIR115" s="716"/>
      <c r="AIS115" s="716"/>
      <c r="AIT115" s="716"/>
      <c r="AIU115" s="716"/>
      <c r="AIV115" s="716"/>
      <c r="AIW115" s="716"/>
      <c r="AIX115" s="716"/>
      <c r="AIY115" s="716"/>
      <c r="AIZ115" s="716"/>
      <c r="AJA115" s="716"/>
      <c r="AJB115" s="716"/>
      <c r="AJC115" s="716"/>
      <c r="AJD115" s="716"/>
      <c r="AJE115" s="716"/>
      <c r="AJF115" s="716"/>
      <c r="AJG115" s="716"/>
      <c r="AJH115" s="716"/>
      <c r="AJI115" s="716"/>
      <c r="AJJ115" s="716"/>
      <c r="AJK115" s="716"/>
      <c r="AJL115" s="716"/>
      <c r="AJM115" s="716"/>
      <c r="AJN115" s="716"/>
      <c r="AJO115" s="716"/>
      <c r="AJP115" s="716"/>
      <c r="AJQ115" s="716"/>
      <c r="AJR115" s="716"/>
      <c r="AJS115" s="716"/>
      <c r="AJT115" s="716"/>
      <c r="AJU115" s="716"/>
      <c r="AJV115" s="716"/>
      <c r="AJW115" s="716"/>
      <c r="AJX115" s="716"/>
      <c r="AJY115" s="716"/>
      <c r="AJZ115" s="716"/>
      <c r="AKA115" s="716"/>
      <c r="AKB115" s="716"/>
      <c r="AKC115" s="716"/>
      <c r="AKD115" s="716"/>
      <c r="AKE115" s="716"/>
      <c r="AKF115" s="716"/>
      <c r="AKG115" s="716"/>
      <c r="AKH115" s="716"/>
      <c r="AKI115" s="716"/>
      <c r="AKJ115" s="716"/>
      <c r="AKK115" s="716"/>
      <c r="AKL115" s="716"/>
      <c r="AKM115" s="716"/>
      <c r="AKN115" s="716"/>
      <c r="AKO115" s="716"/>
      <c r="AKP115" s="716"/>
      <c r="AKQ115" s="716"/>
      <c r="AKR115" s="716"/>
      <c r="AKS115" s="716"/>
      <c r="AKT115" s="716"/>
      <c r="AKU115" s="716"/>
      <c r="AKV115" s="716"/>
      <c r="AKW115" s="716"/>
      <c r="AKX115" s="716"/>
      <c r="AKY115" s="716"/>
      <c r="AKZ115" s="716"/>
      <c r="ALA115" s="716"/>
      <c r="ALB115" s="716"/>
      <c r="ALC115" s="716"/>
      <c r="ALD115" s="716"/>
      <c r="ALE115" s="716"/>
      <c r="ALF115" s="716"/>
      <c r="ALG115" s="716"/>
      <c r="ALH115" s="716"/>
      <c r="ALI115" s="716"/>
      <c r="ALJ115" s="716"/>
      <c r="ALK115" s="716"/>
      <c r="ALL115" s="716"/>
      <c r="ALM115" s="716"/>
      <c r="ALN115" s="716"/>
      <c r="ALO115" s="716"/>
      <c r="ALP115" s="716"/>
      <c r="ALQ115" s="716"/>
      <c r="ALR115" s="716"/>
      <c r="ALS115" s="716"/>
      <c r="ALT115" s="716"/>
      <c r="ALU115" s="716"/>
      <c r="ALV115" s="716"/>
      <c r="ALW115" s="716"/>
      <c r="ALX115" s="716"/>
      <c r="ALY115" s="716"/>
      <c r="ALZ115" s="716"/>
      <c r="AMA115" s="716"/>
      <c r="AMB115" s="716"/>
      <c r="AMC115" s="716"/>
      <c r="AMD115" s="716"/>
      <c r="AME115" s="716"/>
      <c r="AMF115" s="716"/>
      <c r="AMG115" s="716"/>
      <c r="AMH115" s="716"/>
      <c r="AMI115" s="716"/>
      <c r="AMJ115" s="716"/>
    </row>
    <row r="116" spans="1:1024" x14ac:dyDescent="0.2">
      <c r="A116" s="716"/>
      <c r="B116" s="729"/>
      <c r="C116" s="730"/>
      <c r="D116" s="731"/>
      <c r="E116" s="731"/>
      <c r="F116" s="731"/>
      <c r="G116" s="731"/>
      <c r="H116" s="731"/>
      <c r="I116" s="731"/>
      <c r="J116" s="731"/>
      <c r="K116" s="731"/>
      <c r="L116" s="731"/>
      <c r="M116" s="731"/>
      <c r="N116" s="731"/>
      <c r="O116" s="731"/>
      <c r="P116" s="731"/>
      <c r="Q116" s="731"/>
      <c r="R116" s="732"/>
      <c r="S116" s="731"/>
      <c r="T116" s="731"/>
      <c r="U116" s="728" t="s">
        <v>497</v>
      </c>
      <c r="V116" s="722" t="s">
        <v>124</v>
      </c>
      <c r="W116" s="722" t="s">
        <v>496</v>
      </c>
      <c r="X116" s="550"/>
      <c r="Y116" s="550"/>
      <c r="Z116" s="550"/>
      <c r="AA116" s="550"/>
      <c r="AB116" s="550"/>
      <c r="AC116" s="550"/>
      <c r="AD116" s="550"/>
      <c r="AE116" s="550"/>
      <c r="AF116" s="550"/>
      <c r="AG116" s="550"/>
      <c r="AH116" s="550"/>
      <c r="AI116" s="550"/>
      <c r="AJ116" s="550"/>
      <c r="AK116" s="550"/>
      <c r="AL116" s="550"/>
      <c r="AM116" s="550"/>
      <c r="AN116" s="550"/>
      <c r="AO116" s="550"/>
      <c r="AP116" s="550"/>
      <c r="AQ116" s="550"/>
      <c r="AR116" s="550"/>
      <c r="AS116" s="550"/>
      <c r="AT116" s="550"/>
      <c r="AU116" s="550"/>
      <c r="AV116" s="550"/>
      <c r="AW116" s="550"/>
      <c r="AX116" s="550"/>
      <c r="AY116" s="550"/>
      <c r="AZ116" s="550"/>
      <c r="BA116" s="550"/>
      <c r="BB116" s="550"/>
      <c r="BC116" s="550"/>
      <c r="BD116" s="550"/>
      <c r="BE116" s="550"/>
      <c r="BF116" s="550"/>
      <c r="BG116" s="550"/>
      <c r="BH116" s="550"/>
      <c r="BI116" s="550"/>
      <c r="BJ116" s="550"/>
      <c r="BK116" s="550"/>
      <c r="BL116" s="550"/>
      <c r="BM116" s="550"/>
      <c r="BN116" s="550"/>
      <c r="BO116" s="550"/>
      <c r="BP116" s="550"/>
      <c r="BQ116" s="550"/>
      <c r="BR116" s="550"/>
      <c r="BS116" s="550"/>
      <c r="BT116" s="550"/>
      <c r="BU116" s="550"/>
      <c r="BV116" s="550"/>
      <c r="BW116" s="550"/>
      <c r="BX116" s="550"/>
      <c r="BY116" s="550"/>
      <c r="BZ116" s="550"/>
      <c r="CA116" s="550"/>
      <c r="CB116" s="550"/>
      <c r="CC116" s="550"/>
      <c r="CD116" s="550"/>
      <c r="CE116" s="550"/>
      <c r="CF116" s="550"/>
      <c r="CG116" s="550"/>
      <c r="CH116" s="550"/>
      <c r="CI116" s="550"/>
      <c r="CJ116" s="550"/>
      <c r="CK116" s="550"/>
      <c r="CL116" s="550"/>
      <c r="CM116" s="550"/>
      <c r="CN116" s="550"/>
      <c r="CO116" s="550"/>
      <c r="CP116" s="550"/>
      <c r="CQ116" s="550"/>
      <c r="CR116" s="550"/>
      <c r="CS116" s="550"/>
      <c r="CT116" s="550"/>
      <c r="CU116" s="550"/>
      <c r="CV116" s="550"/>
      <c r="CW116" s="550"/>
      <c r="CX116" s="550"/>
      <c r="CY116" s="550"/>
      <c r="CZ116" s="723">
        <v>0</v>
      </c>
      <c r="DA116" s="724">
        <v>0</v>
      </c>
      <c r="DB116" s="724">
        <v>0</v>
      </c>
      <c r="DC116" s="724">
        <v>0</v>
      </c>
      <c r="DD116" s="724">
        <v>0</v>
      </c>
      <c r="DE116" s="724">
        <v>0</v>
      </c>
      <c r="DF116" s="724">
        <v>0</v>
      </c>
      <c r="DG116" s="724">
        <v>0</v>
      </c>
      <c r="DH116" s="724">
        <v>0</v>
      </c>
      <c r="DI116" s="724">
        <v>0</v>
      </c>
      <c r="DJ116" s="724">
        <v>0</v>
      </c>
      <c r="DK116" s="724">
        <v>0</v>
      </c>
      <c r="DL116" s="724">
        <v>0</v>
      </c>
      <c r="DM116" s="724">
        <v>0</v>
      </c>
      <c r="DN116" s="724">
        <v>0</v>
      </c>
      <c r="DO116" s="724">
        <v>0</v>
      </c>
      <c r="DP116" s="724">
        <v>0</v>
      </c>
      <c r="DQ116" s="724">
        <v>0</v>
      </c>
      <c r="DR116" s="724">
        <v>0</v>
      </c>
      <c r="DS116" s="724">
        <v>0</v>
      </c>
      <c r="DT116" s="724">
        <v>0</v>
      </c>
      <c r="DU116" s="724">
        <v>0</v>
      </c>
      <c r="DV116" s="724">
        <v>0</v>
      </c>
      <c r="DW116" s="725">
        <v>0</v>
      </c>
      <c r="DX116" s="575"/>
      <c r="DY116" s="716"/>
      <c r="DZ116" s="716"/>
      <c r="EA116" s="716"/>
      <c r="EB116" s="716"/>
      <c r="EC116" s="716"/>
      <c r="ED116" s="716"/>
      <c r="EE116" s="716"/>
      <c r="EF116" s="716"/>
      <c r="EG116" s="716"/>
      <c r="EH116" s="716"/>
      <c r="EI116" s="716"/>
      <c r="EJ116" s="716"/>
      <c r="EK116" s="716"/>
      <c r="EL116" s="716"/>
      <c r="EM116" s="716"/>
      <c r="EN116" s="716"/>
      <c r="EO116" s="716"/>
      <c r="EP116" s="716"/>
      <c r="EQ116" s="716"/>
      <c r="ER116" s="716"/>
      <c r="ES116" s="716"/>
      <c r="ET116" s="716"/>
      <c r="EU116" s="716"/>
      <c r="EV116" s="716"/>
      <c r="EW116" s="716"/>
      <c r="EX116" s="716"/>
      <c r="EY116" s="716"/>
      <c r="EZ116" s="716"/>
      <c r="FA116" s="716"/>
      <c r="FB116" s="716"/>
      <c r="FC116" s="716"/>
      <c r="FD116" s="716"/>
      <c r="FE116" s="716"/>
      <c r="FF116" s="716"/>
      <c r="FG116" s="716"/>
      <c r="FH116" s="716"/>
      <c r="FI116" s="716"/>
      <c r="FJ116" s="716"/>
      <c r="FK116" s="716"/>
      <c r="FL116" s="716"/>
      <c r="FM116" s="716"/>
      <c r="FN116" s="716"/>
      <c r="FO116" s="716"/>
      <c r="FP116" s="716"/>
      <c r="FQ116" s="716"/>
      <c r="FR116" s="716"/>
      <c r="FS116" s="716"/>
      <c r="FT116" s="716"/>
      <c r="FU116" s="716"/>
      <c r="FV116" s="716"/>
      <c r="FW116" s="716"/>
      <c r="FX116" s="716"/>
      <c r="FY116" s="716"/>
      <c r="FZ116" s="716"/>
      <c r="GA116" s="716"/>
      <c r="GB116" s="716"/>
      <c r="GC116" s="716"/>
      <c r="GD116" s="716"/>
      <c r="GE116" s="716"/>
      <c r="GF116" s="716"/>
      <c r="GG116" s="716"/>
      <c r="GH116" s="716"/>
      <c r="GI116" s="716"/>
      <c r="GJ116" s="716"/>
      <c r="GK116" s="716"/>
      <c r="GL116" s="716"/>
      <c r="GM116" s="716"/>
      <c r="GN116" s="716"/>
      <c r="GO116" s="716"/>
      <c r="GP116" s="716"/>
      <c r="GQ116" s="716"/>
      <c r="GR116" s="716"/>
      <c r="GS116" s="716"/>
      <c r="GT116" s="716"/>
      <c r="GU116" s="716"/>
      <c r="GV116" s="716"/>
      <c r="GW116" s="716"/>
      <c r="GX116" s="716"/>
      <c r="GY116" s="716"/>
      <c r="GZ116" s="716"/>
      <c r="HA116" s="716"/>
      <c r="HB116" s="716"/>
      <c r="HC116" s="716"/>
      <c r="HD116" s="716"/>
      <c r="HE116" s="716"/>
      <c r="HF116" s="716"/>
      <c r="HG116" s="716"/>
      <c r="HH116" s="716"/>
      <c r="HI116" s="716"/>
      <c r="HJ116" s="716"/>
      <c r="HK116" s="716"/>
      <c r="HL116" s="716"/>
      <c r="HM116" s="716"/>
      <c r="HN116" s="716"/>
      <c r="HO116" s="716"/>
      <c r="HP116" s="716"/>
      <c r="HQ116" s="716"/>
      <c r="HR116" s="716"/>
      <c r="HS116" s="716"/>
      <c r="HT116" s="716"/>
      <c r="HU116" s="716"/>
      <c r="HV116" s="716"/>
      <c r="HW116" s="716"/>
      <c r="HX116" s="716"/>
      <c r="HY116" s="716"/>
      <c r="HZ116" s="716"/>
      <c r="IA116" s="716"/>
      <c r="IB116" s="716"/>
      <c r="IC116" s="716"/>
      <c r="ID116" s="716"/>
      <c r="IE116" s="716"/>
      <c r="IF116" s="716"/>
      <c r="IG116" s="716"/>
      <c r="IH116" s="716"/>
      <c r="II116" s="716"/>
      <c r="IJ116" s="716"/>
      <c r="IK116" s="716"/>
      <c r="IL116" s="716"/>
      <c r="IM116" s="716"/>
      <c r="IN116" s="716"/>
      <c r="IO116" s="716"/>
      <c r="IP116" s="716"/>
      <c r="IQ116" s="716"/>
      <c r="IR116" s="716"/>
      <c r="IS116" s="716"/>
      <c r="IT116" s="716"/>
      <c r="IU116" s="716"/>
      <c r="IV116" s="716"/>
      <c r="IW116" s="716"/>
      <c r="IX116" s="716"/>
      <c r="IY116" s="716"/>
      <c r="IZ116" s="716"/>
      <c r="JA116" s="716"/>
      <c r="JB116" s="716"/>
      <c r="JC116" s="716"/>
      <c r="JD116" s="716"/>
      <c r="JE116" s="716"/>
      <c r="JF116" s="716"/>
      <c r="JG116" s="716"/>
      <c r="JH116" s="716"/>
      <c r="JI116" s="716"/>
      <c r="JJ116" s="716"/>
      <c r="JK116" s="716"/>
      <c r="JL116" s="716"/>
      <c r="JM116" s="716"/>
      <c r="JN116" s="716"/>
      <c r="JO116" s="716"/>
      <c r="JP116" s="716"/>
      <c r="JQ116" s="716"/>
      <c r="JR116" s="716"/>
      <c r="JS116" s="716"/>
      <c r="JT116" s="716"/>
      <c r="JU116" s="716"/>
      <c r="JV116" s="716"/>
      <c r="JW116" s="716"/>
      <c r="JX116" s="716"/>
      <c r="JY116" s="716"/>
      <c r="JZ116" s="716"/>
      <c r="KA116" s="716"/>
      <c r="KB116" s="716"/>
      <c r="KC116" s="716"/>
      <c r="KD116" s="716"/>
      <c r="KE116" s="716"/>
      <c r="KF116" s="716"/>
      <c r="KG116" s="716"/>
      <c r="KH116" s="716"/>
      <c r="KI116" s="716"/>
      <c r="KJ116" s="716"/>
      <c r="KK116" s="716"/>
      <c r="KL116" s="716"/>
      <c r="KM116" s="716"/>
      <c r="KN116" s="716"/>
      <c r="KO116" s="716"/>
      <c r="KP116" s="716"/>
      <c r="KQ116" s="716"/>
      <c r="KR116" s="716"/>
      <c r="KS116" s="716"/>
      <c r="KT116" s="716"/>
      <c r="KU116" s="716"/>
      <c r="KV116" s="716"/>
      <c r="KW116" s="716"/>
      <c r="KX116" s="716"/>
      <c r="KY116" s="716"/>
      <c r="KZ116" s="716"/>
      <c r="LA116" s="716"/>
      <c r="LB116" s="716"/>
      <c r="LC116" s="716"/>
      <c r="LD116" s="716"/>
      <c r="LE116" s="716"/>
      <c r="LF116" s="716"/>
      <c r="LG116" s="716"/>
      <c r="LH116" s="716"/>
      <c r="LI116" s="716"/>
      <c r="LJ116" s="716"/>
      <c r="LK116" s="716"/>
      <c r="LL116" s="716"/>
      <c r="LM116" s="716"/>
      <c r="LN116" s="716"/>
      <c r="LO116" s="716"/>
      <c r="LP116" s="716"/>
      <c r="LQ116" s="716"/>
      <c r="LR116" s="716"/>
      <c r="LS116" s="716"/>
      <c r="LT116" s="716"/>
      <c r="LU116" s="716"/>
      <c r="LV116" s="716"/>
      <c r="LW116" s="716"/>
      <c r="LX116" s="716"/>
      <c r="LY116" s="716"/>
      <c r="LZ116" s="716"/>
      <c r="MA116" s="716"/>
      <c r="MB116" s="716"/>
      <c r="MC116" s="716"/>
      <c r="MD116" s="716"/>
      <c r="ME116" s="716"/>
      <c r="MF116" s="716"/>
      <c r="MG116" s="716"/>
      <c r="MH116" s="716"/>
      <c r="MI116" s="716"/>
      <c r="MJ116" s="716"/>
      <c r="MK116" s="716"/>
      <c r="ML116" s="716"/>
      <c r="MM116" s="716"/>
      <c r="MN116" s="716"/>
      <c r="MO116" s="716"/>
      <c r="MP116" s="716"/>
      <c r="MQ116" s="716"/>
      <c r="MR116" s="716"/>
      <c r="MS116" s="716"/>
      <c r="MT116" s="716"/>
      <c r="MU116" s="716"/>
      <c r="MV116" s="716"/>
      <c r="MW116" s="716"/>
      <c r="MX116" s="716"/>
      <c r="MY116" s="716"/>
      <c r="MZ116" s="716"/>
      <c r="NA116" s="716"/>
      <c r="NB116" s="716"/>
      <c r="NC116" s="716"/>
      <c r="ND116" s="716"/>
      <c r="NE116" s="716"/>
      <c r="NF116" s="716"/>
      <c r="NG116" s="716"/>
      <c r="NH116" s="716"/>
      <c r="NI116" s="716"/>
      <c r="NJ116" s="716"/>
      <c r="NK116" s="716"/>
      <c r="NL116" s="716"/>
      <c r="NM116" s="716"/>
      <c r="NN116" s="716"/>
      <c r="NO116" s="716"/>
      <c r="NP116" s="716"/>
      <c r="NQ116" s="716"/>
      <c r="NR116" s="716"/>
      <c r="NS116" s="716"/>
      <c r="NT116" s="716"/>
      <c r="NU116" s="716"/>
      <c r="NV116" s="716"/>
      <c r="NW116" s="716"/>
      <c r="NX116" s="716"/>
      <c r="NY116" s="716"/>
      <c r="NZ116" s="716"/>
      <c r="OA116" s="716"/>
      <c r="OB116" s="716"/>
      <c r="OC116" s="716"/>
      <c r="OD116" s="716"/>
      <c r="OE116" s="716"/>
      <c r="OF116" s="716"/>
      <c r="OG116" s="716"/>
      <c r="OH116" s="716"/>
      <c r="OI116" s="716"/>
      <c r="OJ116" s="716"/>
      <c r="OK116" s="716"/>
      <c r="OL116" s="716"/>
      <c r="OM116" s="716"/>
      <c r="ON116" s="716"/>
      <c r="OO116" s="716"/>
      <c r="OP116" s="716"/>
      <c r="OQ116" s="716"/>
      <c r="OR116" s="716"/>
      <c r="OS116" s="716"/>
      <c r="OT116" s="716"/>
      <c r="OU116" s="716"/>
      <c r="OV116" s="716"/>
      <c r="OW116" s="716"/>
      <c r="OX116" s="716"/>
      <c r="OY116" s="716"/>
      <c r="OZ116" s="716"/>
      <c r="PA116" s="716"/>
      <c r="PB116" s="716"/>
      <c r="PC116" s="716"/>
      <c r="PD116" s="716"/>
      <c r="PE116" s="716"/>
      <c r="PF116" s="716"/>
      <c r="PG116" s="716"/>
      <c r="PH116" s="716"/>
      <c r="PI116" s="716"/>
      <c r="PJ116" s="716"/>
      <c r="PK116" s="716"/>
      <c r="PL116" s="716"/>
      <c r="PM116" s="716"/>
      <c r="PN116" s="716"/>
      <c r="PO116" s="716"/>
      <c r="PP116" s="716"/>
      <c r="PQ116" s="716"/>
      <c r="PR116" s="716"/>
      <c r="PS116" s="716"/>
      <c r="PT116" s="716"/>
      <c r="PU116" s="716"/>
      <c r="PV116" s="716"/>
      <c r="PW116" s="716"/>
      <c r="PX116" s="716"/>
      <c r="PY116" s="716"/>
      <c r="PZ116" s="716"/>
      <c r="QA116" s="716"/>
      <c r="QB116" s="716"/>
      <c r="QC116" s="716"/>
      <c r="QD116" s="716"/>
      <c r="QE116" s="716"/>
      <c r="QF116" s="716"/>
      <c r="QG116" s="716"/>
      <c r="QH116" s="716"/>
      <c r="QI116" s="716"/>
      <c r="QJ116" s="716"/>
      <c r="QK116" s="716"/>
      <c r="QL116" s="716"/>
      <c r="QM116" s="716"/>
      <c r="QN116" s="716"/>
      <c r="QO116" s="716"/>
      <c r="QP116" s="716"/>
      <c r="QQ116" s="716"/>
      <c r="QR116" s="716"/>
      <c r="QS116" s="716"/>
      <c r="QT116" s="716"/>
      <c r="QU116" s="716"/>
      <c r="QV116" s="716"/>
      <c r="QW116" s="716"/>
      <c r="QX116" s="716"/>
      <c r="QY116" s="716"/>
      <c r="QZ116" s="716"/>
      <c r="RA116" s="716"/>
      <c r="RB116" s="716"/>
      <c r="RC116" s="716"/>
      <c r="RD116" s="716"/>
      <c r="RE116" s="716"/>
      <c r="RF116" s="716"/>
      <c r="RG116" s="716"/>
      <c r="RH116" s="716"/>
      <c r="RI116" s="716"/>
      <c r="RJ116" s="716"/>
      <c r="RK116" s="716"/>
      <c r="RL116" s="716"/>
      <c r="RM116" s="716"/>
      <c r="RN116" s="716"/>
      <c r="RO116" s="716"/>
      <c r="RP116" s="716"/>
      <c r="RQ116" s="716"/>
      <c r="RR116" s="716"/>
      <c r="RS116" s="716"/>
      <c r="RT116" s="716"/>
      <c r="RU116" s="716"/>
      <c r="RV116" s="716"/>
      <c r="RW116" s="716"/>
      <c r="RX116" s="716"/>
      <c r="RY116" s="716"/>
      <c r="RZ116" s="716"/>
      <c r="SA116" s="716"/>
      <c r="SB116" s="716"/>
      <c r="SC116" s="716"/>
      <c r="SD116" s="716"/>
      <c r="SE116" s="716"/>
      <c r="SF116" s="716"/>
      <c r="SG116" s="716"/>
      <c r="SH116" s="716"/>
      <c r="SI116" s="716"/>
      <c r="SJ116" s="716"/>
      <c r="SK116" s="716"/>
      <c r="SL116" s="716"/>
      <c r="SM116" s="716"/>
      <c r="SN116" s="716"/>
      <c r="SO116" s="716"/>
      <c r="SP116" s="716"/>
      <c r="SQ116" s="716"/>
      <c r="SR116" s="716"/>
      <c r="SS116" s="716"/>
      <c r="ST116" s="716"/>
      <c r="SU116" s="716"/>
      <c r="SV116" s="716"/>
      <c r="SW116" s="716"/>
      <c r="SX116" s="716"/>
      <c r="SY116" s="716"/>
      <c r="SZ116" s="716"/>
      <c r="TA116" s="716"/>
      <c r="TB116" s="716"/>
      <c r="TC116" s="716"/>
      <c r="TD116" s="716"/>
      <c r="TE116" s="716"/>
      <c r="TF116" s="716"/>
      <c r="TG116" s="716"/>
      <c r="TH116" s="716"/>
      <c r="TI116" s="716"/>
      <c r="TJ116" s="716"/>
      <c r="TK116" s="716"/>
      <c r="TL116" s="716"/>
      <c r="TM116" s="716"/>
      <c r="TN116" s="716"/>
      <c r="TO116" s="716"/>
      <c r="TP116" s="716"/>
      <c r="TQ116" s="716"/>
      <c r="TR116" s="716"/>
      <c r="TS116" s="716"/>
      <c r="TT116" s="716"/>
      <c r="TU116" s="716"/>
      <c r="TV116" s="716"/>
      <c r="TW116" s="716"/>
      <c r="TX116" s="716"/>
      <c r="TY116" s="716"/>
      <c r="TZ116" s="716"/>
      <c r="UA116" s="716"/>
      <c r="UB116" s="716"/>
      <c r="UC116" s="716"/>
      <c r="UD116" s="716"/>
      <c r="UE116" s="716"/>
      <c r="UF116" s="716"/>
      <c r="UG116" s="716"/>
      <c r="UH116" s="716"/>
      <c r="UI116" s="716"/>
      <c r="UJ116" s="716"/>
      <c r="UK116" s="716"/>
      <c r="UL116" s="716"/>
      <c r="UM116" s="716"/>
      <c r="UN116" s="716"/>
      <c r="UO116" s="716"/>
      <c r="UP116" s="716"/>
      <c r="UQ116" s="716"/>
      <c r="UR116" s="716"/>
      <c r="US116" s="716"/>
      <c r="UT116" s="716"/>
      <c r="UU116" s="716"/>
      <c r="UV116" s="716"/>
      <c r="UW116" s="716"/>
      <c r="UX116" s="716"/>
      <c r="UY116" s="716"/>
      <c r="UZ116" s="716"/>
      <c r="VA116" s="716"/>
      <c r="VB116" s="716"/>
      <c r="VC116" s="716"/>
      <c r="VD116" s="716"/>
      <c r="VE116" s="716"/>
      <c r="VF116" s="716"/>
      <c r="VG116" s="716"/>
      <c r="VH116" s="716"/>
      <c r="VI116" s="716"/>
      <c r="VJ116" s="716"/>
      <c r="VK116" s="716"/>
      <c r="VL116" s="716"/>
      <c r="VM116" s="716"/>
      <c r="VN116" s="716"/>
      <c r="VO116" s="716"/>
      <c r="VP116" s="716"/>
      <c r="VQ116" s="716"/>
      <c r="VR116" s="716"/>
      <c r="VS116" s="716"/>
      <c r="VT116" s="716"/>
      <c r="VU116" s="716"/>
      <c r="VV116" s="716"/>
      <c r="VW116" s="716"/>
      <c r="VX116" s="716"/>
      <c r="VY116" s="716"/>
      <c r="VZ116" s="716"/>
      <c r="WA116" s="716"/>
      <c r="WB116" s="716"/>
      <c r="WC116" s="716"/>
      <c r="WD116" s="716"/>
      <c r="WE116" s="716"/>
      <c r="WF116" s="716"/>
      <c r="WG116" s="716"/>
      <c r="WH116" s="716"/>
      <c r="WI116" s="716"/>
      <c r="WJ116" s="716"/>
      <c r="WK116" s="716"/>
      <c r="WL116" s="716"/>
      <c r="WM116" s="716"/>
      <c r="WN116" s="716"/>
      <c r="WO116" s="716"/>
      <c r="WP116" s="716"/>
      <c r="WQ116" s="716"/>
      <c r="WR116" s="716"/>
      <c r="WS116" s="716"/>
      <c r="WT116" s="716"/>
      <c r="WU116" s="716"/>
      <c r="WV116" s="716"/>
      <c r="WW116" s="716"/>
      <c r="WX116" s="716"/>
      <c r="WY116" s="716"/>
      <c r="WZ116" s="716"/>
      <c r="XA116" s="716"/>
      <c r="XB116" s="716"/>
      <c r="XC116" s="716"/>
      <c r="XD116" s="716"/>
      <c r="XE116" s="716"/>
      <c r="XF116" s="716"/>
      <c r="XG116" s="716"/>
      <c r="XH116" s="716"/>
      <c r="XI116" s="716"/>
      <c r="XJ116" s="716"/>
      <c r="XK116" s="716"/>
      <c r="XL116" s="716"/>
      <c r="XM116" s="716"/>
      <c r="XN116" s="716"/>
      <c r="XO116" s="716"/>
      <c r="XP116" s="716"/>
      <c r="XQ116" s="716"/>
      <c r="XR116" s="716"/>
      <c r="XS116" s="716"/>
      <c r="XT116" s="716"/>
      <c r="XU116" s="716"/>
      <c r="XV116" s="716"/>
      <c r="XW116" s="716"/>
      <c r="XX116" s="716"/>
      <c r="XY116" s="716"/>
      <c r="XZ116" s="716"/>
      <c r="YA116" s="716"/>
      <c r="YB116" s="716"/>
      <c r="YC116" s="716"/>
      <c r="YD116" s="716"/>
      <c r="YE116" s="716"/>
      <c r="YF116" s="716"/>
      <c r="YG116" s="716"/>
      <c r="YH116" s="716"/>
      <c r="YI116" s="716"/>
      <c r="YJ116" s="716"/>
      <c r="YK116" s="716"/>
      <c r="YL116" s="716"/>
      <c r="YM116" s="716"/>
      <c r="YN116" s="716"/>
      <c r="YO116" s="716"/>
      <c r="YP116" s="716"/>
      <c r="YQ116" s="716"/>
      <c r="YR116" s="716"/>
      <c r="YS116" s="716"/>
      <c r="YT116" s="716"/>
      <c r="YU116" s="716"/>
      <c r="YV116" s="716"/>
      <c r="YW116" s="716"/>
      <c r="YX116" s="716"/>
      <c r="YY116" s="716"/>
      <c r="YZ116" s="716"/>
      <c r="ZA116" s="716"/>
      <c r="ZB116" s="716"/>
      <c r="ZC116" s="716"/>
      <c r="ZD116" s="716"/>
      <c r="ZE116" s="716"/>
      <c r="ZF116" s="716"/>
      <c r="ZG116" s="716"/>
      <c r="ZH116" s="716"/>
      <c r="ZI116" s="716"/>
      <c r="ZJ116" s="716"/>
      <c r="ZK116" s="716"/>
      <c r="ZL116" s="716"/>
      <c r="ZM116" s="716"/>
      <c r="ZN116" s="716"/>
      <c r="ZO116" s="716"/>
      <c r="ZP116" s="716"/>
      <c r="ZQ116" s="716"/>
      <c r="ZR116" s="716"/>
      <c r="ZS116" s="716"/>
      <c r="ZT116" s="716"/>
      <c r="ZU116" s="716"/>
      <c r="ZV116" s="716"/>
      <c r="ZW116" s="716"/>
      <c r="ZX116" s="716"/>
      <c r="ZY116" s="716"/>
      <c r="ZZ116" s="716"/>
      <c r="AAA116" s="716"/>
      <c r="AAB116" s="716"/>
      <c r="AAC116" s="716"/>
      <c r="AAD116" s="716"/>
      <c r="AAE116" s="716"/>
      <c r="AAF116" s="716"/>
      <c r="AAG116" s="716"/>
      <c r="AAH116" s="716"/>
      <c r="AAI116" s="716"/>
      <c r="AAJ116" s="716"/>
      <c r="AAK116" s="716"/>
      <c r="AAL116" s="716"/>
      <c r="AAM116" s="716"/>
      <c r="AAN116" s="716"/>
      <c r="AAO116" s="716"/>
      <c r="AAP116" s="716"/>
      <c r="AAQ116" s="716"/>
      <c r="AAR116" s="716"/>
      <c r="AAS116" s="716"/>
      <c r="AAT116" s="716"/>
      <c r="AAU116" s="716"/>
      <c r="AAV116" s="716"/>
      <c r="AAW116" s="716"/>
      <c r="AAX116" s="716"/>
      <c r="AAY116" s="716"/>
      <c r="AAZ116" s="716"/>
      <c r="ABA116" s="716"/>
      <c r="ABB116" s="716"/>
      <c r="ABC116" s="716"/>
      <c r="ABD116" s="716"/>
      <c r="ABE116" s="716"/>
      <c r="ABF116" s="716"/>
      <c r="ABG116" s="716"/>
      <c r="ABH116" s="716"/>
      <c r="ABI116" s="716"/>
      <c r="ABJ116" s="716"/>
      <c r="ABK116" s="716"/>
      <c r="ABL116" s="716"/>
      <c r="ABM116" s="716"/>
      <c r="ABN116" s="716"/>
      <c r="ABO116" s="716"/>
      <c r="ABP116" s="716"/>
      <c r="ABQ116" s="716"/>
      <c r="ABR116" s="716"/>
      <c r="ABS116" s="716"/>
      <c r="ABT116" s="716"/>
      <c r="ABU116" s="716"/>
      <c r="ABV116" s="716"/>
      <c r="ABW116" s="716"/>
      <c r="ABX116" s="716"/>
      <c r="ABY116" s="716"/>
      <c r="ABZ116" s="716"/>
      <c r="ACA116" s="716"/>
      <c r="ACB116" s="716"/>
      <c r="ACC116" s="716"/>
      <c r="ACD116" s="716"/>
      <c r="ACE116" s="716"/>
      <c r="ACF116" s="716"/>
      <c r="ACG116" s="716"/>
      <c r="ACH116" s="716"/>
      <c r="ACI116" s="716"/>
      <c r="ACJ116" s="716"/>
      <c r="ACK116" s="716"/>
      <c r="ACL116" s="716"/>
      <c r="ACM116" s="716"/>
      <c r="ACN116" s="716"/>
      <c r="ACO116" s="716"/>
      <c r="ACP116" s="716"/>
      <c r="ACQ116" s="716"/>
      <c r="ACR116" s="716"/>
      <c r="ACS116" s="716"/>
      <c r="ACT116" s="716"/>
      <c r="ACU116" s="716"/>
      <c r="ACV116" s="716"/>
      <c r="ACW116" s="716"/>
      <c r="ACX116" s="716"/>
      <c r="ACY116" s="716"/>
      <c r="ACZ116" s="716"/>
      <c r="ADA116" s="716"/>
      <c r="ADB116" s="716"/>
      <c r="ADC116" s="716"/>
      <c r="ADD116" s="716"/>
      <c r="ADE116" s="716"/>
      <c r="ADF116" s="716"/>
      <c r="ADG116" s="716"/>
      <c r="ADH116" s="716"/>
      <c r="ADI116" s="716"/>
      <c r="ADJ116" s="716"/>
      <c r="ADK116" s="716"/>
      <c r="ADL116" s="716"/>
      <c r="ADM116" s="716"/>
      <c r="ADN116" s="716"/>
      <c r="ADO116" s="716"/>
      <c r="ADP116" s="716"/>
      <c r="ADQ116" s="716"/>
      <c r="ADR116" s="716"/>
      <c r="ADS116" s="716"/>
      <c r="ADT116" s="716"/>
      <c r="ADU116" s="716"/>
      <c r="ADV116" s="716"/>
      <c r="ADW116" s="716"/>
      <c r="ADX116" s="716"/>
      <c r="ADY116" s="716"/>
      <c r="ADZ116" s="716"/>
      <c r="AEA116" s="716"/>
      <c r="AEB116" s="716"/>
      <c r="AEC116" s="716"/>
      <c r="AED116" s="716"/>
      <c r="AEE116" s="716"/>
      <c r="AEF116" s="716"/>
      <c r="AEG116" s="716"/>
      <c r="AEH116" s="716"/>
      <c r="AEI116" s="716"/>
      <c r="AEJ116" s="716"/>
      <c r="AEK116" s="716"/>
      <c r="AEL116" s="716"/>
      <c r="AEM116" s="716"/>
      <c r="AEN116" s="716"/>
      <c r="AEO116" s="716"/>
      <c r="AEP116" s="716"/>
      <c r="AEQ116" s="716"/>
      <c r="AER116" s="716"/>
      <c r="AES116" s="716"/>
      <c r="AET116" s="716"/>
      <c r="AEU116" s="716"/>
      <c r="AEV116" s="716"/>
      <c r="AEW116" s="716"/>
      <c r="AEX116" s="716"/>
      <c r="AEY116" s="716"/>
      <c r="AEZ116" s="716"/>
      <c r="AFA116" s="716"/>
      <c r="AFB116" s="716"/>
      <c r="AFC116" s="716"/>
      <c r="AFD116" s="716"/>
      <c r="AFE116" s="716"/>
      <c r="AFF116" s="716"/>
      <c r="AFG116" s="716"/>
      <c r="AFH116" s="716"/>
      <c r="AFI116" s="716"/>
      <c r="AFJ116" s="716"/>
      <c r="AFK116" s="716"/>
      <c r="AFL116" s="716"/>
      <c r="AFM116" s="716"/>
      <c r="AFN116" s="716"/>
      <c r="AFO116" s="716"/>
      <c r="AFP116" s="716"/>
      <c r="AFQ116" s="716"/>
      <c r="AFR116" s="716"/>
      <c r="AFS116" s="716"/>
      <c r="AFT116" s="716"/>
      <c r="AFU116" s="716"/>
      <c r="AFV116" s="716"/>
      <c r="AFW116" s="716"/>
      <c r="AFX116" s="716"/>
      <c r="AFY116" s="716"/>
      <c r="AFZ116" s="716"/>
      <c r="AGA116" s="716"/>
      <c r="AGB116" s="716"/>
      <c r="AGC116" s="716"/>
      <c r="AGD116" s="716"/>
      <c r="AGE116" s="716"/>
      <c r="AGF116" s="716"/>
      <c r="AGG116" s="716"/>
      <c r="AGH116" s="716"/>
      <c r="AGI116" s="716"/>
      <c r="AGJ116" s="716"/>
      <c r="AGK116" s="716"/>
      <c r="AGL116" s="716"/>
      <c r="AGM116" s="716"/>
      <c r="AGN116" s="716"/>
      <c r="AGO116" s="716"/>
      <c r="AGP116" s="716"/>
      <c r="AGQ116" s="716"/>
      <c r="AGR116" s="716"/>
      <c r="AGS116" s="716"/>
      <c r="AGT116" s="716"/>
      <c r="AGU116" s="716"/>
      <c r="AGV116" s="716"/>
      <c r="AGW116" s="716"/>
      <c r="AGX116" s="716"/>
      <c r="AGY116" s="716"/>
      <c r="AGZ116" s="716"/>
      <c r="AHA116" s="716"/>
      <c r="AHB116" s="716"/>
      <c r="AHC116" s="716"/>
      <c r="AHD116" s="716"/>
      <c r="AHE116" s="716"/>
      <c r="AHF116" s="716"/>
      <c r="AHG116" s="716"/>
      <c r="AHH116" s="716"/>
      <c r="AHI116" s="716"/>
      <c r="AHJ116" s="716"/>
      <c r="AHK116" s="716"/>
      <c r="AHL116" s="716"/>
      <c r="AHM116" s="716"/>
      <c r="AHN116" s="716"/>
      <c r="AHO116" s="716"/>
      <c r="AHP116" s="716"/>
      <c r="AHQ116" s="716"/>
      <c r="AHR116" s="716"/>
      <c r="AHS116" s="716"/>
      <c r="AHT116" s="716"/>
      <c r="AHU116" s="716"/>
      <c r="AHV116" s="716"/>
      <c r="AHW116" s="716"/>
      <c r="AHX116" s="716"/>
      <c r="AHY116" s="716"/>
      <c r="AHZ116" s="716"/>
      <c r="AIA116" s="716"/>
      <c r="AIB116" s="716"/>
      <c r="AIC116" s="716"/>
      <c r="AID116" s="716"/>
      <c r="AIE116" s="716"/>
      <c r="AIF116" s="716"/>
      <c r="AIG116" s="716"/>
      <c r="AIH116" s="716"/>
      <c r="AII116" s="716"/>
      <c r="AIJ116" s="716"/>
      <c r="AIK116" s="716"/>
      <c r="AIL116" s="716"/>
      <c r="AIM116" s="716"/>
      <c r="AIN116" s="716"/>
      <c r="AIO116" s="716"/>
      <c r="AIP116" s="716"/>
      <c r="AIQ116" s="716"/>
      <c r="AIR116" s="716"/>
      <c r="AIS116" s="716"/>
      <c r="AIT116" s="716"/>
      <c r="AIU116" s="716"/>
      <c r="AIV116" s="716"/>
      <c r="AIW116" s="716"/>
      <c r="AIX116" s="716"/>
      <c r="AIY116" s="716"/>
      <c r="AIZ116" s="716"/>
      <c r="AJA116" s="716"/>
      <c r="AJB116" s="716"/>
      <c r="AJC116" s="716"/>
      <c r="AJD116" s="716"/>
      <c r="AJE116" s="716"/>
      <c r="AJF116" s="716"/>
      <c r="AJG116" s="716"/>
      <c r="AJH116" s="716"/>
      <c r="AJI116" s="716"/>
      <c r="AJJ116" s="716"/>
      <c r="AJK116" s="716"/>
      <c r="AJL116" s="716"/>
      <c r="AJM116" s="716"/>
      <c r="AJN116" s="716"/>
      <c r="AJO116" s="716"/>
      <c r="AJP116" s="716"/>
      <c r="AJQ116" s="716"/>
      <c r="AJR116" s="716"/>
      <c r="AJS116" s="716"/>
      <c r="AJT116" s="716"/>
      <c r="AJU116" s="716"/>
      <c r="AJV116" s="716"/>
      <c r="AJW116" s="716"/>
      <c r="AJX116" s="716"/>
      <c r="AJY116" s="716"/>
      <c r="AJZ116" s="716"/>
      <c r="AKA116" s="716"/>
      <c r="AKB116" s="716"/>
      <c r="AKC116" s="716"/>
      <c r="AKD116" s="716"/>
      <c r="AKE116" s="716"/>
      <c r="AKF116" s="716"/>
      <c r="AKG116" s="716"/>
      <c r="AKH116" s="716"/>
      <c r="AKI116" s="716"/>
      <c r="AKJ116" s="716"/>
      <c r="AKK116" s="716"/>
      <c r="AKL116" s="716"/>
      <c r="AKM116" s="716"/>
      <c r="AKN116" s="716"/>
      <c r="AKO116" s="716"/>
      <c r="AKP116" s="716"/>
      <c r="AKQ116" s="716"/>
      <c r="AKR116" s="716"/>
      <c r="AKS116" s="716"/>
      <c r="AKT116" s="716"/>
      <c r="AKU116" s="716"/>
      <c r="AKV116" s="716"/>
      <c r="AKW116" s="716"/>
      <c r="AKX116" s="716"/>
      <c r="AKY116" s="716"/>
      <c r="AKZ116" s="716"/>
      <c r="ALA116" s="716"/>
      <c r="ALB116" s="716"/>
      <c r="ALC116" s="716"/>
      <c r="ALD116" s="716"/>
      <c r="ALE116" s="716"/>
      <c r="ALF116" s="716"/>
      <c r="ALG116" s="716"/>
      <c r="ALH116" s="716"/>
      <c r="ALI116" s="716"/>
      <c r="ALJ116" s="716"/>
      <c r="ALK116" s="716"/>
      <c r="ALL116" s="716"/>
      <c r="ALM116" s="716"/>
      <c r="ALN116" s="716"/>
      <c r="ALO116" s="716"/>
      <c r="ALP116" s="716"/>
      <c r="ALQ116" s="716"/>
      <c r="ALR116" s="716"/>
      <c r="ALS116" s="716"/>
      <c r="ALT116" s="716"/>
      <c r="ALU116" s="716"/>
      <c r="ALV116" s="716"/>
      <c r="ALW116" s="716"/>
      <c r="ALX116" s="716"/>
      <c r="ALY116" s="716"/>
      <c r="ALZ116" s="716"/>
      <c r="AMA116" s="716"/>
      <c r="AMB116" s="716"/>
      <c r="AMC116" s="716"/>
      <c r="AMD116" s="716"/>
      <c r="AME116" s="716"/>
      <c r="AMF116" s="716"/>
      <c r="AMG116" s="716"/>
      <c r="AMH116" s="716"/>
      <c r="AMI116" s="716"/>
      <c r="AMJ116" s="716"/>
    </row>
    <row r="117" spans="1:1024" x14ac:dyDescent="0.2">
      <c r="A117" s="716"/>
      <c r="B117" s="729"/>
      <c r="C117" s="730"/>
      <c r="D117" s="731"/>
      <c r="E117" s="731"/>
      <c r="F117" s="731"/>
      <c r="G117" s="731"/>
      <c r="H117" s="731"/>
      <c r="I117" s="731"/>
      <c r="J117" s="731"/>
      <c r="K117" s="731"/>
      <c r="L117" s="731"/>
      <c r="M117" s="731"/>
      <c r="N117" s="731"/>
      <c r="O117" s="731"/>
      <c r="P117" s="731"/>
      <c r="Q117" s="731"/>
      <c r="R117" s="732"/>
      <c r="S117" s="731"/>
      <c r="T117" s="731"/>
      <c r="U117" s="728" t="s">
        <v>799</v>
      </c>
      <c r="V117" s="722" t="s">
        <v>124</v>
      </c>
      <c r="W117" s="722" t="s">
        <v>496</v>
      </c>
      <c r="X117" s="550"/>
      <c r="Y117" s="550"/>
      <c r="Z117" s="550"/>
      <c r="AA117" s="550"/>
      <c r="AB117" s="550"/>
      <c r="AC117" s="550"/>
      <c r="AD117" s="550"/>
      <c r="AE117" s="550"/>
      <c r="AF117" s="550"/>
      <c r="AG117" s="550"/>
      <c r="AH117" s="550"/>
      <c r="AI117" s="550"/>
      <c r="AJ117" s="550"/>
      <c r="AK117" s="550"/>
      <c r="AL117" s="550"/>
      <c r="AM117" s="550"/>
      <c r="AN117" s="550"/>
      <c r="AO117" s="550"/>
      <c r="AP117" s="550"/>
      <c r="AQ117" s="550"/>
      <c r="AR117" s="550"/>
      <c r="AS117" s="550"/>
      <c r="AT117" s="550"/>
      <c r="AU117" s="550"/>
      <c r="AV117" s="550"/>
      <c r="AW117" s="550"/>
      <c r="AX117" s="550"/>
      <c r="AY117" s="550"/>
      <c r="AZ117" s="550"/>
      <c r="BA117" s="550"/>
      <c r="BB117" s="550"/>
      <c r="BC117" s="550"/>
      <c r="BD117" s="550"/>
      <c r="BE117" s="550"/>
      <c r="BF117" s="550"/>
      <c r="BG117" s="550"/>
      <c r="BH117" s="550"/>
      <c r="BI117" s="550"/>
      <c r="BJ117" s="550"/>
      <c r="BK117" s="550"/>
      <c r="BL117" s="550"/>
      <c r="BM117" s="550"/>
      <c r="BN117" s="550"/>
      <c r="BO117" s="550"/>
      <c r="BP117" s="550"/>
      <c r="BQ117" s="550"/>
      <c r="BR117" s="550"/>
      <c r="BS117" s="550"/>
      <c r="BT117" s="550"/>
      <c r="BU117" s="550"/>
      <c r="BV117" s="550"/>
      <c r="BW117" s="550"/>
      <c r="BX117" s="550"/>
      <c r="BY117" s="550"/>
      <c r="BZ117" s="550"/>
      <c r="CA117" s="550"/>
      <c r="CB117" s="550"/>
      <c r="CC117" s="550"/>
      <c r="CD117" s="550"/>
      <c r="CE117" s="550"/>
      <c r="CF117" s="550"/>
      <c r="CG117" s="550"/>
      <c r="CH117" s="550"/>
      <c r="CI117" s="550"/>
      <c r="CJ117" s="550"/>
      <c r="CK117" s="550"/>
      <c r="CL117" s="550"/>
      <c r="CM117" s="550"/>
      <c r="CN117" s="550"/>
      <c r="CO117" s="550"/>
      <c r="CP117" s="550"/>
      <c r="CQ117" s="550"/>
      <c r="CR117" s="550"/>
      <c r="CS117" s="550"/>
      <c r="CT117" s="550"/>
      <c r="CU117" s="550"/>
      <c r="CV117" s="550"/>
      <c r="CW117" s="550"/>
      <c r="CX117" s="550"/>
      <c r="CY117" s="550"/>
      <c r="CZ117" s="723"/>
      <c r="DA117" s="724"/>
      <c r="DB117" s="724"/>
      <c r="DC117" s="724"/>
      <c r="DD117" s="724"/>
      <c r="DE117" s="724"/>
      <c r="DF117" s="724"/>
      <c r="DG117" s="724"/>
      <c r="DH117" s="724"/>
      <c r="DI117" s="724"/>
      <c r="DJ117" s="724"/>
      <c r="DK117" s="724"/>
      <c r="DL117" s="724"/>
      <c r="DM117" s="724"/>
      <c r="DN117" s="724"/>
      <c r="DO117" s="724"/>
      <c r="DP117" s="724"/>
      <c r="DQ117" s="724"/>
      <c r="DR117" s="724"/>
      <c r="DS117" s="724"/>
      <c r="DT117" s="724"/>
      <c r="DU117" s="724"/>
      <c r="DV117" s="724"/>
      <c r="DW117" s="725"/>
      <c r="DX117" s="575"/>
      <c r="DY117" s="716"/>
      <c r="DZ117" s="716"/>
      <c r="EA117" s="716"/>
      <c r="EB117" s="716"/>
      <c r="EC117" s="716"/>
      <c r="ED117" s="716"/>
      <c r="EE117" s="716"/>
      <c r="EF117" s="716"/>
      <c r="EG117" s="716"/>
      <c r="EH117" s="716"/>
      <c r="EI117" s="716"/>
      <c r="EJ117" s="716"/>
      <c r="EK117" s="716"/>
      <c r="EL117" s="716"/>
      <c r="EM117" s="716"/>
      <c r="EN117" s="716"/>
      <c r="EO117" s="716"/>
      <c r="EP117" s="716"/>
      <c r="EQ117" s="716"/>
      <c r="ER117" s="716"/>
      <c r="ES117" s="716"/>
      <c r="ET117" s="716"/>
      <c r="EU117" s="716"/>
      <c r="EV117" s="716"/>
      <c r="EW117" s="716"/>
      <c r="EX117" s="716"/>
      <c r="EY117" s="716"/>
      <c r="EZ117" s="716"/>
      <c r="FA117" s="716"/>
      <c r="FB117" s="716"/>
      <c r="FC117" s="716"/>
      <c r="FD117" s="716"/>
      <c r="FE117" s="716"/>
      <c r="FF117" s="716"/>
      <c r="FG117" s="716"/>
      <c r="FH117" s="716"/>
      <c r="FI117" s="716"/>
      <c r="FJ117" s="716"/>
      <c r="FK117" s="716"/>
      <c r="FL117" s="716"/>
      <c r="FM117" s="716"/>
      <c r="FN117" s="716"/>
      <c r="FO117" s="716"/>
      <c r="FP117" s="716"/>
      <c r="FQ117" s="716"/>
      <c r="FR117" s="716"/>
      <c r="FS117" s="716"/>
      <c r="FT117" s="716"/>
      <c r="FU117" s="716"/>
      <c r="FV117" s="716"/>
      <c r="FW117" s="716"/>
      <c r="FX117" s="716"/>
      <c r="FY117" s="716"/>
      <c r="FZ117" s="716"/>
      <c r="GA117" s="716"/>
      <c r="GB117" s="716"/>
      <c r="GC117" s="716"/>
      <c r="GD117" s="716"/>
      <c r="GE117" s="716"/>
      <c r="GF117" s="716"/>
      <c r="GG117" s="716"/>
      <c r="GH117" s="716"/>
      <c r="GI117" s="716"/>
      <c r="GJ117" s="716"/>
      <c r="GK117" s="716"/>
      <c r="GL117" s="716"/>
      <c r="GM117" s="716"/>
      <c r="GN117" s="716"/>
      <c r="GO117" s="716"/>
      <c r="GP117" s="716"/>
      <c r="GQ117" s="716"/>
      <c r="GR117" s="716"/>
      <c r="GS117" s="716"/>
      <c r="GT117" s="716"/>
      <c r="GU117" s="716"/>
      <c r="GV117" s="716"/>
      <c r="GW117" s="716"/>
      <c r="GX117" s="716"/>
      <c r="GY117" s="716"/>
      <c r="GZ117" s="716"/>
      <c r="HA117" s="716"/>
      <c r="HB117" s="716"/>
      <c r="HC117" s="716"/>
      <c r="HD117" s="716"/>
      <c r="HE117" s="716"/>
      <c r="HF117" s="716"/>
      <c r="HG117" s="716"/>
      <c r="HH117" s="716"/>
      <c r="HI117" s="716"/>
      <c r="HJ117" s="716"/>
      <c r="HK117" s="716"/>
      <c r="HL117" s="716"/>
      <c r="HM117" s="716"/>
      <c r="HN117" s="716"/>
      <c r="HO117" s="716"/>
      <c r="HP117" s="716"/>
      <c r="HQ117" s="716"/>
      <c r="HR117" s="716"/>
      <c r="HS117" s="716"/>
      <c r="HT117" s="716"/>
      <c r="HU117" s="716"/>
      <c r="HV117" s="716"/>
      <c r="HW117" s="716"/>
      <c r="HX117" s="716"/>
      <c r="HY117" s="716"/>
      <c r="HZ117" s="716"/>
      <c r="IA117" s="716"/>
      <c r="IB117" s="716"/>
      <c r="IC117" s="716"/>
      <c r="ID117" s="716"/>
      <c r="IE117" s="716"/>
      <c r="IF117" s="716"/>
      <c r="IG117" s="716"/>
      <c r="IH117" s="716"/>
      <c r="II117" s="716"/>
      <c r="IJ117" s="716"/>
      <c r="IK117" s="716"/>
      <c r="IL117" s="716"/>
      <c r="IM117" s="716"/>
      <c r="IN117" s="716"/>
      <c r="IO117" s="716"/>
      <c r="IP117" s="716"/>
      <c r="IQ117" s="716"/>
      <c r="IR117" s="716"/>
      <c r="IS117" s="716"/>
      <c r="IT117" s="716"/>
      <c r="IU117" s="716"/>
      <c r="IV117" s="716"/>
      <c r="IW117" s="716"/>
      <c r="IX117" s="716"/>
      <c r="IY117" s="716"/>
      <c r="IZ117" s="716"/>
      <c r="JA117" s="716"/>
      <c r="JB117" s="716"/>
      <c r="JC117" s="716"/>
      <c r="JD117" s="716"/>
      <c r="JE117" s="716"/>
      <c r="JF117" s="716"/>
      <c r="JG117" s="716"/>
      <c r="JH117" s="716"/>
      <c r="JI117" s="716"/>
      <c r="JJ117" s="716"/>
      <c r="JK117" s="716"/>
      <c r="JL117" s="716"/>
      <c r="JM117" s="716"/>
      <c r="JN117" s="716"/>
      <c r="JO117" s="716"/>
      <c r="JP117" s="716"/>
      <c r="JQ117" s="716"/>
      <c r="JR117" s="716"/>
      <c r="JS117" s="716"/>
      <c r="JT117" s="716"/>
      <c r="JU117" s="716"/>
      <c r="JV117" s="716"/>
      <c r="JW117" s="716"/>
      <c r="JX117" s="716"/>
      <c r="JY117" s="716"/>
      <c r="JZ117" s="716"/>
      <c r="KA117" s="716"/>
      <c r="KB117" s="716"/>
      <c r="KC117" s="716"/>
      <c r="KD117" s="716"/>
      <c r="KE117" s="716"/>
      <c r="KF117" s="716"/>
      <c r="KG117" s="716"/>
      <c r="KH117" s="716"/>
      <c r="KI117" s="716"/>
      <c r="KJ117" s="716"/>
      <c r="KK117" s="716"/>
      <c r="KL117" s="716"/>
      <c r="KM117" s="716"/>
      <c r="KN117" s="716"/>
      <c r="KO117" s="716"/>
      <c r="KP117" s="716"/>
      <c r="KQ117" s="716"/>
      <c r="KR117" s="716"/>
      <c r="KS117" s="716"/>
      <c r="KT117" s="716"/>
      <c r="KU117" s="716"/>
      <c r="KV117" s="716"/>
      <c r="KW117" s="716"/>
      <c r="KX117" s="716"/>
      <c r="KY117" s="716"/>
      <c r="KZ117" s="716"/>
      <c r="LA117" s="716"/>
      <c r="LB117" s="716"/>
      <c r="LC117" s="716"/>
      <c r="LD117" s="716"/>
      <c r="LE117" s="716"/>
      <c r="LF117" s="716"/>
      <c r="LG117" s="716"/>
      <c r="LH117" s="716"/>
      <c r="LI117" s="716"/>
      <c r="LJ117" s="716"/>
      <c r="LK117" s="716"/>
      <c r="LL117" s="716"/>
      <c r="LM117" s="716"/>
      <c r="LN117" s="716"/>
      <c r="LO117" s="716"/>
      <c r="LP117" s="716"/>
      <c r="LQ117" s="716"/>
      <c r="LR117" s="716"/>
      <c r="LS117" s="716"/>
      <c r="LT117" s="716"/>
      <c r="LU117" s="716"/>
      <c r="LV117" s="716"/>
      <c r="LW117" s="716"/>
      <c r="LX117" s="716"/>
      <c r="LY117" s="716"/>
      <c r="LZ117" s="716"/>
      <c r="MA117" s="716"/>
      <c r="MB117" s="716"/>
      <c r="MC117" s="716"/>
      <c r="MD117" s="716"/>
      <c r="ME117" s="716"/>
      <c r="MF117" s="716"/>
      <c r="MG117" s="716"/>
      <c r="MH117" s="716"/>
      <c r="MI117" s="716"/>
      <c r="MJ117" s="716"/>
      <c r="MK117" s="716"/>
      <c r="ML117" s="716"/>
      <c r="MM117" s="716"/>
      <c r="MN117" s="716"/>
      <c r="MO117" s="716"/>
      <c r="MP117" s="716"/>
      <c r="MQ117" s="716"/>
      <c r="MR117" s="716"/>
      <c r="MS117" s="716"/>
      <c r="MT117" s="716"/>
      <c r="MU117" s="716"/>
      <c r="MV117" s="716"/>
      <c r="MW117" s="716"/>
      <c r="MX117" s="716"/>
      <c r="MY117" s="716"/>
      <c r="MZ117" s="716"/>
      <c r="NA117" s="716"/>
      <c r="NB117" s="716"/>
      <c r="NC117" s="716"/>
      <c r="ND117" s="716"/>
      <c r="NE117" s="716"/>
      <c r="NF117" s="716"/>
      <c r="NG117" s="716"/>
      <c r="NH117" s="716"/>
      <c r="NI117" s="716"/>
      <c r="NJ117" s="716"/>
      <c r="NK117" s="716"/>
      <c r="NL117" s="716"/>
      <c r="NM117" s="716"/>
      <c r="NN117" s="716"/>
      <c r="NO117" s="716"/>
      <c r="NP117" s="716"/>
      <c r="NQ117" s="716"/>
      <c r="NR117" s="716"/>
      <c r="NS117" s="716"/>
      <c r="NT117" s="716"/>
      <c r="NU117" s="716"/>
      <c r="NV117" s="716"/>
      <c r="NW117" s="716"/>
      <c r="NX117" s="716"/>
      <c r="NY117" s="716"/>
      <c r="NZ117" s="716"/>
      <c r="OA117" s="716"/>
      <c r="OB117" s="716"/>
      <c r="OC117" s="716"/>
      <c r="OD117" s="716"/>
      <c r="OE117" s="716"/>
      <c r="OF117" s="716"/>
      <c r="OG117" s="716"/>
      <c r="OH117" s="716"/>
      <c r="OI117" s="716"/>
      <c r="OJ117" s="716"/>
      <c r="OK117" s="716"/>
      <c r="OL117" s="716"/>
      <c r="OM117" s="716"/>
      <c r="ON117" s="716"/>
      <c r="OO117" s="716"/>
      <c r="OP117" s="716"/>
      <c r="OQ117" s="716"/>
      <c r="OR117" s="716"/>
      <c r="OS117" s="716"/>
      <c r="OT117" s="716"/>
      <c r="OU117" s="716"/>
      <c r="OV117" s="716"/>
      <c r="OW117" s="716"/>
      <c r="OX117" s="716"/>
      <c r="OY117" s="716"/>
      <c r="OZ117" s="716"/>
      <c r="PA117" s="716"/>
      <c r="PB117" s="716"/>
      <c r="PC117" s="716"/>
      <c r="PD117" s="716"/>
      <c r="PE117" s="716"/>
      <c r="PF117" s="716"/>
      <c r="PG117" s="716"/>
      <c r="PH117" s="716"/>
      <c r="PI117" s="716"/>
      <c r="PJ117" s="716"/>
      <c r="PK117" s="716"/>
      <c r="PL117" s="716"/>
      <c r="PM117" s="716"/>
      <c r="PN117" s="716"/>
      <c r="PO117" s="716"/>
      <c r="PP117" s="716"/>
      <c r="PQ117" s="716"/>
      <c r="PR117" s="716"/>
      <c r="PS117" s="716"/>
      <c r="PT117" s="716"/>
      <c r="PU117" s="716"/>
      <c r="PV117" s="716"/>
      <c r="PW117" s="716"/>
      <c r="PX117" s="716"/>
      <c r="PY117" s="716"/>
      <c r="PZ117" s="716"/>
      <c r="QA117" s="716"/>
      <c r="QB117" s="716"/>
      <c r="QC117" s="716"/>
      <c r="QD117" s="716"/>
      <c r="QE117" s="716"/>
      <c r="QF117" s="716"/>
      <c r="QG117" s="716"/>
      <c r="QH117" s="716"/>
      <c r="QI117" s="716"/>
      <c r="QJ117" s="716"/>
      <c r="QK117" s="716"/>
      <c r="QL117" s="716"/>
      <c r="QM117" s="716"/>
      <c r="QN117" s="716"/>
      <c r="QO117" s="716"/>
      <c r="QP117" s="716"/>
      <c r="QQ117" s="716"/>
      <c r="QR117" s="716"/>
      <c r="QS117" s="716"/>
      <c r="QT117" s="716"/>
      <c r="QU117" s="716"/>
      <c r="QV117" s="716"/>
      <c r="QW117" s="716"/>
      <c r="QX117" s="716"/>
      <c r="QY117" s="716"/>
      <c r="QZ117" s="716"/>
      <c r="RA117" s="716"/>
      <c r="RB117" s="716"/>
      <c r="RC117" s="716"/>
      <c r="RD117" s="716"/>
      <c r="RE117" s="716"/>
      <c r="RF117" s="716"/>
      <c r="RG117" s="716"/>
      <c r="RH117" s="716"/>
      <c r="RI117" s="716"/>
      <c r="RJ117" s="716"/>
      <c r="RK117" s="716"/>
      <c r="RL117" s="716"/>
      <c r="RM117" s="716"/>
      <c r="RN117" s="716"/>
      <c r="RO117" s="716"/>
      <c r="RP117" s="716"/>
      <c r="RQ117" s="716"/>
      <c r="RR117" s="716"/>
      <c r="RS117" s="716"/>
      <c r="RT117" s="716"/>
      <c r="RU117" s="716"/>
      <c r="RV117" s="716"/>
      <c r="RW117" s="716"/>
      <c r="RX117" s="716"/>
      <c r="RY117" s="716"/>
      <c r="RZ117" s="716"/>
      <c r="SA117" s="716"/>
      <c r="SB117" s="716"/>
      <c r="SC117" s="716"/>
      <c r="SD117" s="716"/>
      <c r="SE117" s="716"/>
      <c r="SF117" s="716"/>
      <c r="SG117" s="716"/>
      <c r="SH117" s="716"/>
      <c r="SI117" s="716"/>
      <c r="SJ117" s="716"/>
      <c r="SK117" s="716"/>
      <c r="SL117" s="716"/>
      <c r="SM117" s="716"/>
      <c r="SN117" s="716"/>
      <c r="SO117" s="716"/>
      <c r="SP117" s="716"/>
      <c r="SQ117" s="716"/>
      <c r="SR117" s="716"/>
      <c r="SS117" s="716"/>
      <c r="ST117" s="716"/>
      <c r="SU117" s="716"/>
      <c r="SV117" s="716"/>
      <c r="SW117" s="716"/>
      <c r="SX117" s="716"/>
      <c r="SY117" s="716"/>
      <c r="SZ117" s="716"/>
      <c r="TA117" s="716"/>
      <c r="TB117" s="716"/>
      <c r="TC117" s="716"/>
      <c r="TD117" s="716"/>
      <c r="TE117" s="716"/>
      <c r="TF117" s="716"/>
      <c r="TG117" s="716"/>
      <c r="TH117" s="716"/>
      <c r="TI117" s="716"/>
      <c r="TJ117" s="716"/>
      <c r="TK117" s="716"/>
      <c r="TL117" s="716"/>
      <c r="TM117" s="716"/>
      <c r="TN117" s="716"/>
      <c r="TO117" s="716"/>
      <c r="TP117" s="716"/>
      <c r="TQ117" s="716"/>
      <c r="TR117" s="716"/>
      <c r="TS117" s="716"/>
      <c r="TT117" s="716"/>
      <c r="TU117" s="716"/>
      <c r="TV117" s="716"/>
      <c r="TW117" s="716"/>
      <c r="TX117" s="716"/>
      <c r="TY117" s="716"/>
      <c r="TZ117" s="716"/>
      <c r="UA117" s="716"/>
      <c r="UB117" s="716"/>
      <c r="UC117" s="716"/>
      <c r="UD117" s="716"/>
      <c r="UE117" s="716"/>
      <c r="UF117" s="716"/>
      <c r="UG117" s="716"/>
      <c r="UH117" s="716"/>
      <c r="UI117" s="716"/>
      <c r="UJ117" s="716"/>
      <c r="UK117" s="716"/>
      <c r="UL117" s="716"/>
      <c r="UM117" s="716"/>
      <c r="UN117" s="716"/>
      <c r="UO117" s="716"/>
      <c r="UP117" s="716"/>
      <c r="UQ117" s="716"/>
      <c r="UR117" s="716"/>
      <c r="US117" s="716"/>
      <c r="UT117" s="716"/>
      <c r="UU117" s="716"/>
      <c r="UV117" s="716"/>
      <c r="UW117" s="716"/>
      <c r="UX117" s="716"/>
      <c r="UY117" s="716"/>
      <c r="UZ117" s="716"/>
      <c r="VA117" s="716"/>
      <c r="VB117" s="716"/>
      <c r="VC117" s="716"/>
      <c r="VD117" s="716"/>
      <c r="VE117" s="716"/>
      <c r="VF117" s="716"/>
      <c r="VG117" s="716"/>
      <c r="VH117" s="716"/>
      <c r="VI117" s="716"/>
      <c r="VJ117" s="716"/>
      <c r="VK117" s="716"/>
      <c r="VL117" s="716"/>
      <c r="VM117" s="716"/>
      <c r="VN117" s="716"/>
      <c r="VO117" s="716"/>
      <c r="VP117" s="716"/>
      <c r="VQ117" s="716"/>
      <c r="VR117" s="716"/>
      <c r="VS117" s="716"/>
      <c r="VT117" s="716"/>
      <c r="VU117" s="716"/>
      <c r="VV117" s="716"/>
      <c r="VW117" s="716"/>
      <c r="VX117" s="716"/>
      <c r="VY117" s="716"/>
      <c r="VZ117" s="716"/>
      <c r="WA117" s="716"/>
      <c r="WB117" s="716"/>
      <c r="WC117" s="716"/>
      <c r="WD117" s="716"/>
      <c r="WE117" s="716"/>
      <c r="WF117" s="716"/>
      <c r="WG117" s="716"/>
      <c r="WH117" s="716"/>
      <c r="WI117" s="716"/>
      <c r="WJ117" s="716"/>
      <c r="WK117" s="716"/>
      <c r="WL117" s="716"/>
      <c r="WM117" s="716"/>
      <c r="WN117" s="716"/>
      <c r="WO117" s="716"/>
      <c r="WP117" s="716"/>
      <c r="WQ117" s="716"/>
      <c r="WR117" s="716"/>
      <c r="WS117" s="716"/>
      <c r="WT117" s="716"/>
      <c r="WU117" s="716"/>
      <c r="WV117" s="716"/>
      <c r="WW117" s="716"/>
      <c r="WX117" s="716"/>
      <c r="WY117" s="716"/>
      <c r="WZ117" s="716"/>
      <c r="XA117" s="716"/>
      <c r="XB117" s="716"/>
      <c r="XC117" s="716"/>
      <c r="XD117" s="716"/>
      <c r="XE117" s="716"/>
      <c r="XF117" s="716"/>
      <c r="XG117" s="716"/>
      <c r="XH117" s="716"/>
      <c r="XI117" s="716"/>
      <c r="XJ117" s="716"/>
      <c r="XK117" s="716"/>
      <c r="XL117" s="716"/>
      <c r="XM117" s="716"/>
      <c r="XN117" s="716"/>
      <c r="XO117" s="716"/>
      <c r="XP117" s="716"/>
      <c r="XQ117" s="716"/>
      <c r="XR117" s="716"/>
      <c r="XS117" s="716"/>
      <c r="XT117" s="716"/>
      <c r="XU117" s="716"/>
      <c r="XV117" s="716"/>
      <c r="XW117" s="716"/>
      <c r="XX117" s="716"/>
      <c r="XY117" s="716"/>
      <c r="XZ117" s="716"/>
      <c r="YA117" s="716"/>
      <c r="YB117" s="716"/>
      <c r="YC117" s="716"/>
      <c r="YD117" s="716"/>
      <c r="YE117" s="716"/>
      <c r="YF117" s="716"/>
      <c r="YG117" s="716"/>
      <c r="YH117" s="716"/>
      <c r="YI117" s="716"/>
      <c r="YJ117" s="716"/>
      <c r="YK117" s="716"/>
      <c r="YL117" s="716"/>
      <c r="YM117" s="716"/>
      <c r="YN117" s="716"/>
      <c r="YO117" s="716"/>
      <c r="YP117" s="716"/>
      <c r="YQ117" s="716"/>
      <c r="YR117" s="716"/>
      <c r="YS117" s="716"/>
      <c r="YT117" s="716"/>
      <c r="YU117" s="716"/>
      <c r="YV117" s="716"/>
      <c r="YW117" s="716"/>
      <c r="YX117" s="716"/>
      <c r="YY117" s="716"/>
      <c r="YZ117" s="716"/>
      <c r="ZA117" s="716"/>
      <c r="ZB117" s="716"/>
      <c r="ZC117" s="716"/>
      <c r="ZD117" s="716"/>
      <c r="ZE117" s="716"/>
      <c r="ZF117" s="716"/>
      <c r="ZG117" s="716"/>
      <c r="ZH117" s="716"/>
      <c r="ZI117" s="716"/>
      <c r="ZJ117" s="716"/>
      <c r="ZK117" s="716"/>
      <c r="ZL117" s="716"/>
      <c r="ZM117" s="716"/>
      <c r="ZN117" s="716"/>
      <c r="ZO117" s="716"/>
      <c r="ZP117" s="716"/>
      <c r="ZQ117" s="716"/>
      <c r="ZR117" s="716"/>
      <c r="ZS117" s="716"/>
      <c r="ZT117" s="716"/>
      <c r="ZU117" s="716"/>
      <c r="ZV117" s="716"/>
      <c r="ZW117" s="716"/>
      <c r="ZX117" s="716"/>
      <c r="ZY117" s="716"/>
      <c r="ZZ117" s="716"/>
      <c r="AAA117" s="716"/>
      <c r="AAB117" s="716"/>
      <c r="AAC117" s="716"/>
      <c r="AAD117" s="716"/>
      <c r="AAE117" s="716"/>
      <c r="AAF117" s="716"/>
      <c r="AAG117" s="716"/>
      <c r="AAH117" s="716"/>
      <c r="AAI117" s="716"/>
      <c r="AAJ117" s="716"/>
      <c r="AAK117" s="716"/>
      <c r="AAL117" s="716"/>
      <c r="AAM117" s="716"/>
      <c r="AAN117" s="716"/>
      <c r="AAO117" s="716"/>
      <c r="AAP117" s="716"/>
      <c r="AAQ117" s="716"/>
      <c r="AAR117" s="716"/>
      <c r="AAS117" s="716"/>
      <c r="AAT117" s="716"/>
      <c r="AAU117" s="716"/>
      <c r="AAV117" s="716"/>
      <c r="AAW117" s="716"/>
      <c r="AAX117" s="716"/>
      <c r="AAY117" s="716"/>
      <c r="AAZ117" s="716"/>
      <c r="ABA117" s="716"/>
      <c r="ABB117" s="716"/>
      <c r="ABC117" s="716"/>
      <c r="ABD117" s="716"/>
      <c r="ABE117" s="716"/>
      <c r="ABF117" s="716"/>
      <c r="ABG117" s="716"/>
      <c r="ABH117" s="716"/>
      <c r="ABI117" s="716"/>
      <c r="ABJ117" s="716"/>
      <c r="ABK117" s="716"/>
      <c r="ABL117" s="716"/>
      <c r="ABM117" s="716"/>
      <c r="ABN117" s="716"/>
      <c r="ABO117" s="716"/>
      <c r="ABP117" s="716"/>
      <c r="ABQ117" s="716"/>
      <c r="ABR117" s="716"/>
      <c r="ABS117" s="716"/>
      <c r="ABT117" s="716"/>
      <c r="ABU117" s="716"/>
      <c r="ABV117" s="716"/>
      <c r="ABW117" s="716"/>
      <c r="ABX117" s="716"/>
      <c r="ABY117" s="716"/>
      <c r="ABZ117" s="716"/>
      <c r="ACA117" s="716"/>
      <c r="ACB117" s="716"/>
      <c r="ACC117" s="716"/>
      <c r="ACD117" s="716"/>
      <c r="ACE117" s="716"/>
      <c r="ACF117" s="716"/>
      <c r="ACG117" s="716"/>
      <c r="ACH117" s="716"/>
      <c r="ACI117" s="716"/>
      <c r="ACJ117" s="716"/>
      <c r="ACK117" s="716"/>
      <c r="ACL117" s="716"/>
      <c r="ACM117" s="716"/>
      <c r="ACN117" s="716"/>
      <c r="ACO117" s="716"/>
      <c r="ACP117" s="716"/>
      <c r="ACQ117" s="716"/>
      <c r="ACR117" s="716"/>
      <c r="ACS117" s="716"/>
      <c r="ACT117" s="716"/>
      <c r="ACU117" s="716"/>
      <c r="ACV117" s="716"/>
      <c r="ACW117" s="716"/>
      <c r="ACX117" s="716"/>
      <c r="ACY117" s="716"/>
      <c r="ACZ117" s="716"/>
      <c r="ADA117" s="716"/>
      <c r="ADB117" s="716"/>
      <c r="ADC117" s="716"/>
      <c r="ADD117" s="716"/>
      <c r="ADE117" s="716"/>
      <c r="ADF117" s="716"/>
      <c r="ADG117" s="716"/>
      <c r="ADH117" s="716"/>
      <c r="ADI117" s="716"/>
      <c r="ADJ117" s="716"/>
      <c r="ADK117" s="716"/>
      <c r="ADL117" s="716"/>
      <c r="ADM117" s="716"/>
      <c r="ADN117" s="716"/>
      <c r="ADO117" s="716"/>
      <c r="ADP117" s="716"/>
      <c r="ADQ117" s="716"/>
      <c r="ADR117" s="716"/>
      <c r="ADS117" s="716"/>
      <c r="ADT117" s="716"/>
      <c r="ADU117" s="716"/>
      <c r="ADV117" s="716"/>
      <c r="ADW117" s="716"/>
      <c r="ADX117" s="716"/>
      <c r="ADY117" s="716"/>
      <c r="ADZ117" s="716"/>
      <c r="AEA117" s="716"/>
      <c r="AEB117" s="716"/>
      <c r="AEC117" s="716"/>
      <c r="AED117" s="716"/>
      <c r="AEE117" s="716"/>
      <c r="AEF117" s="716"/>
      <c r="AEG117" s="716"/>
      <c r="AEH117" s="716"/>
      <c r="AEI117" s="716"/>
      <c r="AEJ117" s="716"/>
      <c r="AEK117" s="716"/>
      <c r="AEL117" s="716"/>
      <c r="AEM117" s="716"/>
      <c r="AEN117" s="716"/>
      <c r="AEO117" s="716"/>
      <c r="AEP117" s="716"/>
      <c r="AEQ117" s="716"/>
      <c r="AER117" s="716"/>
      <c r="AES117" s="716"/>
      <c r="AET117" s="716"/>
      <c r="AEU117" s="716"/>
      <c r="AEV117" s="716"/>
      <c r="AEW117" s="716"/>
      <c r="AEX117" s="716"/>
      <c r="AEY117" s="716"/>
      <c r="AEZ117" s="716"/>
      <c r="AFA117" s="716"/>
      <c r="AFB117" s="716"/>
      <c r="AFC117" s="716"/>
      <c r="AFD117" s="716"/>
      <c r="AFE117" s="716"/>
      <c r="AFF117" s="716"/>
      <c r="AFG117" s="716"/>
      <c r="AFH117" s="716"/>
      <c r="AFI117" s="716"/>
      <c r="AFJ117" s="716"/>
      <c r="AFK117" s="716"/>
      <c r="AFL117" s="716"/>
      <c r="AFM117" s="716"/>
      <c r="AFN117" s="716"/>
      <c r="AFO117" s="716"/>
      <c r="AFP117" s="716"/>
      <c r="AFQ117" s="716"/>
      <c r="AFR117" s="716"/>
      <c r="AFS117" s="716"/>
      <c r="AFT117" s="716"/>
      <c r="AFU117" s="716"/>
      <c r="AFV117" s="716"/>
      <c r="AFW117" s="716"/>
      <c r="AFX117" s="716"/>
      <c r="AFY117" s="716"/>
      <c r="AFZ117" s="716"/>
      <c r="AGA117" s="716"/>
      <c r="AGB117" s="716"/>
      <c r="AGC117" s="716"/>
      <c r="AGD117" s="716"/>
      <c r="AGE117" s="716"/>
      <c r="AGF117" s="716"/>
      <c r="AGG117" s="716"/>
      <c r="AGH117" s="716"/>
      <c r="AGI117" s="716"/>
      <c r="AGJ117" s="716"/>
      <c r="AGK117" s="716"/>
      <c r="AGL117" s="716"/>
      <c r="AGM117" s="716"/>
      <c r="AGN117" s="716"/>
      <c r="AGO117" s="716"/>
      <c r="AGP117" s="716"/>
      <c r="AGQ117" s="716"/>
      <c r="AGR117" s="716"/>
      <c r="AGS117" s="716"/>
      <c r="AGT117" s="716"/>
      <c r="AGU117" s="716"/>
      <c r="AGV117" s="716"/>
      <c r="AGW117" s="716"/>
      <c r="AGX117" s="716"/>
      <c r="AGY117" s="716"/>
      <c r="AGZ117" s="716"/>
      <c r="AHA117" s="716"/>
      <c r="AHB117" s="716"/>
      <c r="AHC117" s="716"/>
      <c r="AHD117" s="716"/>
      <c r="AHE117" s="716"/>
      <c r="AHF117" s="716"/>
      <c r="AHG117" s="716"/>
      <c r="AHH117" s="716"/>
      <c r="AHI117" s="716"/>
      <c r="AHJ117" s="716"/>
      <c r="AHK117" s="716"/>
      <c r="AHL117" s="716"/>
      <c r="AHM117" s="716"/>
      <c r="AHN117" s="716"/>
      <c r="AHO117" s="716"/>
      <c r="AHP117" s="716"/>
      <c r="AHQ117" s="716"/>
      <c r="AHR117" s="716"/>
      <c r="AHS117" s="716"/>
      <c r="AHT117" s="716"/>
      <c r="AHU117" s="716"/>
      <c r="AHV117" s="716"/>
      <c r="AHW117" s="716"/>
      <c r="AHX117" s="716"/>
      <c r="AHY117" s="716"/>
      <c r="AHZ117" s="716"/>
      <c r="AIA117" s="716"/>
      <c r="AIB117" s="716"/>
      <c r="AIC117" s="716"/>
      <c r="AID117" s="716"/>
      <c r="AIE117" s="716"/>
      <c r="AIF117" s="716"/>
      <c r="AIG117" s="716"/>
      <c r="AIH117" s="716"/>
      <c r="AII117" s="716"/>
      <c r="AIJ117" s="716"/>
      <c r="AIK117" s="716"/>
      <c r="AIL117" s="716"/>
      <c r="AIM117" s="716"/>
      <c r="AIN117" s="716"/>
      <c r="AIO117" s="716"/>
      <c r="AIP117" s="716"/>
      <c r="AIQ117" s="716"/>
      <c r="AIR117" s="716"/>
      <c r="AIS117" s="716"/>
      <c r="AIT117" s="716"/>
      <c r="AIU117" s="716"/>
      <c r="AIV117" s="716"/>
      <c r="AIW117" s="716"/>
      <c r="AIX117" s="716"/>
      <c r="AIY117" s="716"/>
      <c r="AIZ117" s="716"/>
      <c r="AJA117" s="716"/>
      <c r="AJB117" s="716"/>
      <c r="AJC117" s="716"/>
      <c r="AJD117" s="716"/>
      <c r="AJE117" s="716"/>
      <c r="AJF117" s="716"/>
      <c r="AJG117" s="716"/>
      <c r="AJH117" s="716"/>
      <c r="AJI117" s="716"/>
      <c r="AJJ117" s="716"/>
      <c r="AJK117" s="716"/>
      <c r="AJL117" s="716"/>
      <c r="AJM117" s="716"/>
      <c r="AJN117" s="716"/>
      <c r="AJO117" s="716"/>
      <c r="AJP117" s="716"/>
      <c r="AJQ117" s="716"/>
      <c r="AJR117" s="716"/>
      <c r="AJS117" s="716"/>
      <c r="AJT117" s="716"/>
      <c r="AJU117" s="716"/>
      <c r="AJV117" s="716"/>
      <c r="AJW117" s="716"/>
      <c r="AJX117" s="716"/>
      <c r="AJY117" s="716"/>
      <c r="AJZ117" s="716"/>
      <c r="AKA117" s="716"/>
      <c r="AKB117" s="716"/>
      <c r="AKC117" s="716"/>
      <c r="AKD117" s="716"/>
      <c r="AKE117" s="716"/>
      <c r="AKF117" s="716"/>
      <c r="AKG117" s="716"/>
      <c r="AKH117" s="716"/>
      <c r="AKI117" s="716"/>
      <c r="AKJ117" s="716"/>
      <c r="AKK117" s="716"/>
      <c r="AKL117" s="716"/>
      <c r="AKM117" s="716"/>
      <c r="AKN117" s="716"/>
      <c r="AKO117" s="716"/>
      <c r="AKP117" s="716"/>
      <c r="AKQ117" s="716"/>
      <c r="AKR117" s="716"/>
      <c r="AKS117" s="716"/>
      <c r="AKT117" s="716"/>
      <c r="AKU117" s="716"/>
      <c r="AKV117" s="716"/>
      <c r="AKW117" s="716"/>
      <c r="AKX117" s="716"/>
      <c r="AKY117" s="716"/>
      <c r="AKZ117" s="716"/>
      <c r="ALA117" s="716"/>
      <c r="ALB117" s="716"/>
      <c r="ALC117" s="716"/>
      <c r="ALD117" s="716"/>
      <c r="ALE117" s="716"/>
      <c r="ALF117" s="716"/>
      <c r="ALG117" s="716"/>
      <c r="ALH117" s="716"/>
      <c r="ALI117" s="716"/>
      <c r="ALJ117" s="716"/>
      <c r="ALK117" s="716"/>
      <c r="ALL117" s="716"/>
      <c r="ALM117" s="716"/>
      <c r="ALN117" s="716"/>
      <c r="ALO117" s="716"/>
      <c r="ALP117" s="716"/>
      <c r="ALQ117" s="716"/>
      <c r="ALR117" s="716"/>
      <c r="ALS117" s="716"/>
      <c r="ALT117" s="716"/>
      <c r="ALU117" s="716"/>
      <c r="ALV117" s="716"/>
      <c r="ALW117" s="716"/>
      <c r="ALX117" s="716"/>
      <c r="ALY117" s="716"/>
      <c r="ALZ117" s="716"/>
      <c r="AMA117" s="716"/>
      <c r="AMB117" s="716"/>
      <c r="AMC117" s="716"/>
      <c r="AMD117" s="716"/>
      <c r="AME117" s="716"/>
      <c r="AMF117" s="716"/>
      <c r="AMG117" s="716"/>
      <c r="AMH117" s="716"/>
      <c r="AMI117" s="716"/>
      <c r="AMJ117" s="716"/>
    </row>
    <row r="118" spans="1:1024" x14ac:dyDescent="0.2">
      <c r="A118" s="716"/>
      <c r="B118" s="733"/>
      <c r="C118" s="734"/>
      <c r="D118" s="735"/>
      <c r="E118" s="735"/>
      <c r="F118" s="735"/>
      <c r="G118" s="735"/>
      <c r="H118" s="735"/>
      <c r="I118" s="735"/>
      <c r="J118" s="735"/>
      <c r="K118" s="735"/>
      <c r="L118" s="735"/>
      <c r="M118" s="735"/>
      <c r="N118" s="735">
        <v>0</v>
      </c>
      <c r="O118" s="735"/>
      <c r="P118" s="735"/>
      <c r="Q118" s="735"/>
      <c r="R118" s="736"/>
      <c r="S118" s="735"/>
      <c r="T118" s="735"/>
      <c r="U118" s="728" t="s">
        <v>498</v>
      </c>
      <c r="V118" s="722" t="s">
        <v>124</v>
      </c>
      <c r="W118" s="737" t="s">
        <v>496</v>
      </c>
      <c r="X118" s="550"/>
      <c r="Y118" s="550"/>
      <c r="Z118" s="550"/>
      <c r="AA118" s="550"/>
      <c r="AB118" s="550"/>
      <c r="AC118" s="550"/>
      <c r="AD118" s="550"/>
      <c r="AE118" s="550"/>
      <c r="AF118" s="550"/>
      <c r="AG118" s="550"/>
      <c r="AH118" s="550"/>
      <c r="AI118" s="550"/>
      <c r="AJ118" s="550"/>
      <c r="AK118" s="550"/>
      <c r="AL118" s="550"/>
      <c r="AM118" s="550"/>
      <c r="AN118" s="550"/>
      <c r="AO118" s="550"/>
      <c r="AP118" s="550"/>
      <c r="AQ118" s="550"/>
      <c r="AR118" s="550"/>
      <c r="AS118" s="550"/>
      <c r="AT118" s="550"/>
      <c r="AU118" s="550"/>
      <c r="AV118" s="550"/>
      <c r="AW118" s="550"/>
      <c r="AX118" s="550"/>
      <c r="AY118" s="550"/>
      <c r="AZ118" s="550"/>
      <c r="BA118" s="550"/>
      <c r="BB118" s="550"/>
      <c r="BC118" s="550"/>
      <c r="BD118" s="550"/>
      <c r="BE118" s="550"/>
      <c r="BF118" s="550"/>
      <c r="BG118" s="550"/>
      <c r="BH118" s="550"/>
      <c r="BI118" s="550"/>
      <c r="BJ118" s="550"/>
      <c r="BK118" s="550"/>
      <c r="BL118" s="550"/>
      <c r="BM118" s="550"/>
      <c r="BN118" s="550"/>
      <c r="BO118" s="550"/>
      <c r="BP118" s="550"/>
      <c r="BQ118" s="550"/>
      <c r="BR118" s="550"/>
      <c r="BS118" s="550"/>
      <c r="BT118" s="550"/>
      <c r="BU118" s="550"/>
      <c r="BV118" s="550"/>
      <c r="BW118" s="550"/>
      <c r="BX118" s="550"/>
      <c r="BY118" s="550"/>
      <c r="BZ118" s="550"/>
      <c r="CA118" s="550"/>
      <c r="CB118" s="550"/>
      <c r="CC118" s="550"/>
      <c r="CD118" s="550"/>
      <c r="CE118" s="550"/>
      <c r="CF118" s="550"/>
      <c r="CG118" s="550"/>
      <c r="CH118" s="550"/>
      <c r="CI118" s="550"/>
      <c r="CJ118" s="550"/>
      <c r="CK118" s="550"/>
      <c r="CL118" s="550"/>
      <c r="CM118" s="550"/>
      <c r="CN118" s="550"/>
      <c r="CO118" s="550"/>
      <c r="CP118" s="550"/>
      <c r="CQ118" s="550"/>
      <c r="CR118" s="550"/>
      <c r="CS118" s="550"/>
      <c r="CT118" s="550"/>
      <c r="CU118" s="550"/>
      <c r="CV118" s="550"/>
      <c r="CW118" s="550"/>
      <c r="CX118" s="550"/>
      <c r="CY118" s="550"/>
      <c r="CZ118" s="723">
        <v>0</v>
      </c>
      <c r="DA118" s="724">
        <v>0</v>
      </c>
      <c r="DB118" s="724">
        <v>0</v>
      </c>
      <c r="DC118" s="724">
        <v>0</v>
      </c>
      <c r="DD118" s="724">
        <v>0</v>
      </c>
      <c r="DE118" s="724">
        <v>0</v>
      </c>
      <c r="DF118" s="724">
        <v>0</v>
      </c>
      <c r="DG118" s="724">
        <v>0</v>
      </c>
      <c r="DH118" s="724">
        <v>0</v>
      </c>
      <c r="DI118" s="724">
        <v>0</v>
      </c>
      <c r="DJ118" s="724">
        <v>0</v>
      </c>
      <c r="DK118" s="724">
        <v>0</v>
      </c>
      <c r="DL118" s="724">
        <v>0</v>
      </c>
      <c r="DM118" s="724">
        <v>0</v>
      </c>
      <c r="DN118" s="724">
        <v>0</v>
      </c>
      <c r="DO118" s="724">
        <v>0</v>
      </c>
      <c r="DP118" s="724">
        <v>0</v>
      </c>
      <c r="DQ118" s="724">
        <v>0</v>
      </c>
      <c r="DR118" s="724">
        <v>0</v>
      </c>
      <c r="DS118" s="724">
        <v>0</v>
      </c>
      <c r="DT118" s="724">
        <v>0</v>
      </c>
      <c r="DU118" s="724">
        <v>0</v>
      </c>
      <c r="DV118" s="724">
        <v>0</v>
      </c>
      <c r="DW118" s="725">
        <v>0</v>
      </c>
      <c r="DX118" s="575"/>
      <c r="DY118" s="716"/>
      <c r="DZ118" s="716"/>
      <c r="EA118" s="716"/>
      <c r="EB118" s="716"/>
      <c r="EC118" s="716"/>
      <c r="ED118" s="716"/>
      <c r="EE118" s="716"/>
      <c r="EF118" s="716"/>
      <c r="EG118" s="716"/>
      <c r="EH118" s="716"/>
      <c r="EI118" s="716"/>
      <c r="EJ118" s="716"/>
      <c r="EK118" s="716"/>
      <c r="EL118" s="716"/>
      <c r="EM118" s="716"/>
      <c r="EN118" s="716"/>
      <c r="EO118" s="716"/>
      <c r="EP118" s="716"/>
      <c r="EQ118" s="716"/>
      <c r="ER118" s="716"/>
      <c r="ES118" s="716"/>
      <c r="ET118" s="716"/>
      <c r="EU118" s="716"/>
      <c r="EV118" s="716"/>
      <c r="EW118" s="716"/>
      <c r="EX118" s="716"/>
      <c r="EY118" s="716"/>
      <c r="EZ118" s="716"/>
      <c r="FA118" s="716"/>
      <c r="FB118" s="716"/>
      <c r="FC118" s="716"/>
      <c r="FD118" s="716"/>
      <c r="FE118" s="716"/>
      <c r="FF118" s="716"/>
      <c r="FG118" s="716"/>
      <c r="FH118" s="716"/>
      <c r="FI118" s="716"/>
      <c r="FJ118" s="716"/>
      <c r="FK118" s="716"/>
      <c r="FL118" s="716"/>
      <c r="FM118" s="716"/>
      <c r="FN118" s="716"/>
      <c r="FO118" s="716"/>
      <c r="FP118" s="716"/>
      <c r="FQ118" s="716"/>
      <c r="FR118" s="716"/>
      <c r="FS118" s="716"/>
      <c r="FT118" s="716"/>
      <c r="FU118" s="716"/>
      <c r="FV118" s="716"/>
      <c r="FW118" s="716"/>
      <c r="FX118" s="716"/>
      <c r="FY118" s="716"/>
      <c r="FZ118" s="716"/>
      <c r="GA118" s="716"/>
      <c r="GB118" s="716"/>
      <c r="GC118" s="716"/>
      <c r="GD118" s="716"/>
      <c r="GE118" s="716"/>
      <c r="GF118" s="716"/>
      <c r="GG118" s="716"/>
      <c r="GH118" s="716"/>
      <c r="GI118" s="716"/>
      <c r="GJ118" s="716"/>
      <c r="GK118" s="716"/>
      <c r="GL118" s="716"/>
      <c r="GM118" s="716"/>
      <c r="GN118" s="716"/>
      <c r="GO118" s="716"/>
      <c r="GP118" s="716"/>
      <c r="GQ118" s="716"/>
      <c r="GR118" s="716"/>
      <c r="GS118" s="716"/>
      <c r="GT118" s="716"/>
      <c r="GU118" s="716"/>
      <c r="GV118" s="716"/>
      <c r="GW118" s="716"/>
      <c r="GX118" s="716"/>
      <c r="GY118" s="716"/>
      <c r="GZ118" s="716"/>
      <c r="HA118" s="716"/>
      <c r="HB118" s="716"/>
      <c r="HC118" s="716"/>
      <c r="HD118" s="716"/>
      <c r="HE118" s="716"/>
      <c r="HF118" s="716"/>
      <c r="HG118" s="716"/>
      <c r="HH118" s="716"/>
      <c r="HI118" s="716"/>
      <c r="HJ118" s="716"/>
      <c r="HK118" s="716"/>
      <c r="HL118" s="716"/>
      <c r="HM118" s="716"/>
      <c r="HN118" s="716"/>
      <c r="HO118" s="716"/>
      <c r="HP118" s="716"/>
      <c r="HQ118" s="716"/>
      <c r="HR118" s="716"/>
      <c r="HS118" s="716"/>
      <c r="HT118" s="716"/>
      <c r="HU118" s="716"/>
      <c r="HV118" s="716"/>
      <c r="HW118" s="716"/>
      <c r="HX118" s="716"/>
      <c r="HY118" s="716"/>
      <c r="HZ118" s="716"/>
      <c r="IA118" s="716"/>
      <c r="IB118" s="716"/>
      <c r="IC118" s="716"/>
      <c r="ID118" s="716"/>
      <c r="IE118" s="716"/>
      <c r="IF118" s="716"/>
      <c r="IG118" s="716"/>
      <c r="IH118" s="716"/>
      <c r="II118" s="716"/>
      <c r="IJ118" s="716"/>
      <c r="IK118" s="716"/>
      <c r="IL118" s="716"/>
      <c r="IM118" s="716"/>
      <c r="IN118" s="716"/>
      <c r="IO118" s="716"/>
      <c r="IP118" s="716"/>
      <c r="IQ118" s="716"/>
      <c r="IR118" s="716"/>
      <c r="IS118" s="716"/>
      <c r="IT118" s="716"/>
      <c r="IU118" s="716"/>
      <c r="IV118" s="716"/>
      <c r="IW118" s="716"/>
      <c r="IX118" s="716"/>
      <c r="IY118" s="716"/>
      <c r="IZ118" s="716"/>
      <c r="JA118" s="716"/>
      <c r="JB118" s="716"/>
      <c r="JC118" s="716"/>
      <c r="JD118" s="716"/>
      <c r="JE118" s="716"/>
      <c r="JF118" s="716"/>
      <c r="JG118" s="716"/>
      <c r="JH118" s="716"/>
      <c r="JI118" s="716"/>
      <c r="JJ118" s="716"/>
      <c r="JK118" s="716"/>
      <c r="JL118" s="716"/>
      <c r="JM118" s="716"/>
      <c r="JN118" s="716"/>
      <c r="JO118" s="716"/>
      <c r="JP118" s="716"/>
      <c r="JQ118" s="716"/>
      <c r="JR118" s="716"/>
      <c r="JS118" s="716"/>
      <c r="JT118" s="716"/>
      <c r="JU118" s="716"/>
      <c r="JV118" s="716"/>
      <c r="JW118" s="716"/>
      <c r="JX118" s="716"/>
      <c r="JY118" s="716"/>
      <c r="JZ118" s="716"/>
      <c r="KA118" s="716"/>
      <c r="KB118" s="716"/>
      <c r="KC118" s="716"/>
      <c r="KD118" s="716"/>
      <c r="KE118" s="716"/>
      <c r="KF118" s="716"/>
      <c r="KG118" s="716"/>
      <c r="KH118" s="716"/>
      <c r="KI118" s="716"/>
      <c r="KJ118" s="716"/>
      <c r="KK118" s="716"/>
      <c r="KL118" s="716"/>
      <c r="KM118" s="716"/>
      <c r="KN118" s="716"/>
      <c r="KO118" s="716"/>
      <c r="KP118" s="716"/>
      <c r="KQ118" s="716"/>
      <c r="KR118" s="716"/>
      <c r="KS118" s="716"/>
      <c r="KT118" s="716"/>
      <c r="KU118" s="716"/>
      <c r="KV118" s="716"/>
      <c r="KW118" s="716"/>
      <c r="KX118" s="716"/>
      <c r="KY118" s="716"/>
      <c r="KZ118" s="716"/>
      <c r="LA118" s="716"/>
      <c r="LB118" s="716"/>
      <c r="LC118" s="716"/>
      <c r="LD118" s="716"/>
      <c r="LE118" s="716"/>
      <c r="LF118" s="716"/>
      <c r="LG118" s="716"/>
      <c r="LH118" s="716"/>
      <c r="LI118" s="716"/>
      <c r="LJ118" s="716"/>
      <c r="LK118" s="716"/>
      <c r="LL118" s="716"/>
      <c r="LM118" s="716"/>
      <c r="LN118" s="716"/>
      <c r="LO118" s="716"/>
      <c r="LP118" s="716"/>
      <c r="LQ118" s="716"/>
      <c r="LR118" s="716"/>
      <c r="LS118" s="716"/>
      <c r="LT118" s="716"/>
      <c r="LU118" s="716"/>
      <c r="LV118" s="716"/>
      <c r="LW118" s="716"/>
      <c r="LX118" s="716"/>
      <c r="LY118" s="716"/>
      <c r="LZ118" s="716"/>
      <c r="MA118" s="716"/>
      <c r="MB118" s="716"/>
      <c r="MC118" s="716"/>
      <c r="MD118" s="716"/>
      <c r="ME118" s="716"/>
      <c r="MF118" s="716"/>
      <c r="MG118" s="716"/>
      <c r="MH118" s="716"/>
      <c r="MI118" s="716"/>
      <c r="MJ118" s="716"/>
      <c r="MK118" s="716"/>
      <c r="ML118" s="716"/>
      <c r="MM118" s="716"/>
      <c r="MN118" s="716"/>
      <c r="MO118" s="716"/>
      <c r="MP118" s="716"/>
      <c r="MQ118" s="716"/>
      <c r="MR118" s="716"/>
      <c r="MS118" s="716"/>
      <c r="MT118" s="716"/>
      <c r="MU118" s="716"/>
      <c r="MV118" s="716"/>
      <c r="MW118" s="716"/>
      <c r="MX118" s="716"/>
      <c r="MY118" s="716"/>
      <c r="MZ118" s="716"/>
      <c r="NA118" s="716"/>
      <c r="NB118" s="716"/>
      <c r="NC118" s="716"/>
      <c r="ND118" s="716"/>
      <c r="NE118" s="716"/>
      <c r="NF118" s="716"/>
      <c r="NG118" s="716"/>
      <c r="NH118" s="716"/>
      <c r="NI118" s="716"/>
      <c r="NJ118" s="716"/>
      <c r="NK118" s="716"/>
      <c r="NL118" s="716"/>
      <c r="NM118" s="716"/>
      <c r="NN118" s="716"/>
      <c r="NO118" s="716"/>
      <c r="NP118" s="716"/>
      <c r="NQ118" s="716"/>
      <c r="NR118" s="716"/>
      <c r="NS118" s="716"/>
      <c r="NT118" s="716"/>
      <c r="NU118" s="716"/>
      <c r="NV118" s="716"/>
      <c r="NW118" s="716"/>
      <c r="NX118" s="716"/>
      <c r="NY118" s="716"/>
      <c r="NZ118" s="716"/>
      <c r="OA118" s="716"/>
      <c r="OB118" s="716"/>
      <c r="OC118" s="716"/>
      <c r="OD118" s="716"/>
      <c r="OE118" s="716"/>
      <c r="OF118" s="716"/>
      <c r="OG118" s="716"/>
      <c r="OH118" s="716"/>
      <c r="OI118" s="716"/>
      <c r="OJ118" s="716"/>
      <c r="OK118" s="716"/>
      <c r="OL118" s="716"/>
      <c r="OM118" s="716"/>
      <c r="ON118" s="716"/>
      <c r="OO118" s="716"/>
      <c r="OP118" s="716"/>
      <c r="OQ118" s="716"/>
      <c r="OR118" s="716"/>
      <c r="OS118" s="716"/>
      <c r="OT118" s="716"/>
      <c r="OU118" s="716"/>
      <c r="OV118" s="716"/>
      <c r="OW118" s="716"/>
      <c r="OX118" s="716"/>
      <c r="OY118" s="716"/>
      <c r="OZ118" s="716"/>
      <c r="PA118" s="716"/>
      <c r="PB118" s="716"/>
      <c r="PC118" s="716"/>
      <c r="PD118" s="716"/>
      <c r="PE118" s="716"/>
      <c r="PF118" s="716"/>
      <c r="PG118" s="716"/>
      <c r="PH118" s="716"/>
      <c r="PI118" s="716"/>
      <c r="PJ118" s="716"/>
      <c r="PK118" s="716"/>
      <c r="PL118" s="716"/>
      <c r="PM118" s="716"/>
      <c r="PN118" s="716"/>
      <c r="PO118" s="716"/>
      <c r="PP118" s="716"/>
      <c r="PQ118" s="716"/>
      <c r="PR118" s="716"/>
      <c r="PS118" s="716"/>
      <c r="PT118" s="716"/>
      <c r="PU118" s="716"/>
      <c r="PV118" s="716"/>
      <c r="PW118" s="716"/>
      <c r="PX118" s="716"/>
      <c r="PY118" s="716"/>
      <c r="PZ118" s="716"/>
      <c r="QA118" s="716"/>
      <c r="QB118" s="716"/>
      <c r="QC118" s="716"/>
      <c r="QD118" s="716"/>
      <c r="QE118" s="716"/>
      <c r="QF118" s="716"/>
      <c r="QG118" s="716"/>
      <c r="QH118" s="716"/>
      <c r="QI118" s="716"/>
      <c r="QJ118" s="716"/>
      <c r="QK118" s="716"/>
      <c r="QL118" s="716"/>
      <c r="QM118" s="716"/>
      <c r="QN118" s="716"/>
      <c r="QO118" s="716"/>
      <c r="QP118" s="716"/>
      <c r="QQ118" s="716"/>
      <c r="QR118" s="716"/>
      <c r="QS118" s="716"/>
      <c r="QT118" s="716"/>
      <c r="QU118" s="716"/>
      <c r="QV118" s="716"/>
      <c r="QW118" s="716"/>
      <c r="QX118" s="716"/>
      <c r="QY118" s="716"/>
      <c r="QZ118" s="716"/>
      <c r="RA118" s="716"/>
      <c r="RB118" s="716"/>
      <c r="RC118" s="716"/>
      <c r="RD118" s="716"/>
      <c r="RE118" s="716"/>
      <c r="RF118" s="716"/>
      <c r="RG118" s="716"/>
      <c r="RH118" s="716"/>
      <c r="RI118" s="716"/>
      <c r="RJ118" s="716"/>
      <c r="RK118" s="716"/>
      <c r="RL118" s="716"/>
      <c r="RM118" s="716"/>
      <c r="RN118" s="716"/>
      <c r="RO118" s="716"/>
      <c r="RP118" s="716"/>
      <c r="RQ118" s="716"/>
      <c r="RR118" s="716"/>
      <c r="RS118" s="716"/>
      <c r="RT118" s="716"/>
      <c r="RU118" s="716"/>
      <c r="RV118" s="716"/>
      <c r="RW118" s="716"/>
      <c r="RX118" s="716"/>
      <c r="RY118" s="716"/>
      <c r="RZ118" s="716"/>
      <c r="SA118" s="716"/>
      <c r="SB118" s="716"/>
      <c r="SC118" s="716"/>
      <c r="SD118" s="716"/>
      <c r="SE118" s="716"/>
      <c r="SF118" s="716"/>
      <c r="SG118" s="716"/>
      <c r="SH118" s="716"/>
      <c r="SI118" s="716"/>
      <c r="SJ118" s="716"/>
      <c r="SK118" s="716"/>
      <c r="SL118" s="716"/>
      <c r="SM118" s="716"/>
      <c r="SN118" s="716"/>
      <c r="SO118" s="716"/>
      <c r="SP118" s="716"/>
      <c r="SQ118" s="716"/>
      <c r="SR118" s="716"/>
      <c r="SS118" s="716"/>
      <c r="ST118" s="716"/>
      <c r="SU118" s="716"/>
      <c r="SV118" s="716"/>
      <c r="SW118" s="716"/>
      <c r="SX118" s="716"/>
      <c r="SY118" s="716"/>
      <c r="SZ118" s="716"/>
      <c r="TA118" s="716"/>
      <c r="TB118" s="716"/>
      <c r="TC118" s="716"/>
      <c r="TD118" s="716"/>
      <c r="TE118" s="716"/>
      <c r="TF118" s="716"/>
      <c r="TG118" s="716"/>
      <c r="TH118" s="716"/>
      <c r="TI118" s="716"/>
      <c r="TJ118" s="716"/>
      <c r="TK118" s="716"/>
      <c r="TL118" s="716"/>
      <c r="TM118" s="716"/>
      <c r="TN118" s="716"/>
      <c r="TO118" s="716"/>
      <c r="TP118" s="716"/>
      <c r="TQ118" s="716"/>
      <c r="TR118" s="716"/>
      <c r="TS118" s="716"/>
      <c r="TT118" s="716"/>
      <c r="TU118" s="716"/>
      <c r="TV118" s="716"/>
      <c r="TW118" s="716"/>
      <c r="TX118" s="716"/>
      <c r="TY118" s="716"/>
      <c r="TZ118" s="716"/>
      <c r="UA118" s="716"/>
      <c r="UB118" s="716"/>
      <c r="UC118" s="716"/>
      <c r="UD118" s="716"/>
      <c r="UE118" s="716"/>
      <c r="UF118" s="716"/>
      <c r="UG118" s="716"/>
      <c r="UH118" s="716"/>
      <c r="UI118" s="716"/>
      <c r="UJ118" s="716"/>
      <c r="UK118" s="716"/>
      <c r="UL118" s="716"/>
      <c r="UM118" s="716"/>
      <c r="UN118" s="716"/>
      <c r="UO118" s="716"/>
      <c r="UP118" s="716"/>
      <c r="UQ118" s="716"/>
      <c r="UR118" s="716"/>
      <c r="US118" s="716"/>
      <c r="UT118" s="716"/>
      <c r="UU118" s="716"/>
      <c r="UV118" s="716"/>
      <c r="UW118" s="716"/>
      <c r="UX118" s="716"/>
      <c r="UY118" s="716"/>
      <c r="UZ118" s="716"/>
      <c r="VA118" s="716"/>
      <c r="VB118" s="716"/>
      <c r="VC118" s="716"/>
      <c r="VD118" s="716"/>
      <c r="VE118" s="716"/>
      <c r="VF118" s="716"/>
      <c r="VG118" s="716"/>
      <c r="VH118" s="716"/>
      <c r="VI118" s="716"/>
      <c r="VJ118" s="716"/>
      <c r="VK118" s="716"/>
      <c r="VL118" s="716"/>
      <c r="VM118" s="716"/>
      <c r="VN118" s="716"/>
      <c r="VO118" s="716"/>
      <c r="VP118" s="716"/>
      <c r="VQ118" s="716"/>
      <c r="VR118" s="716"/>
      <c r="VS118" s="716"/>
      <c r="VT118" s="716"/>
      <c r="VU118" s="716"/>
      <c r="VV118" s="716"/>
      <c r="VW118" s="716"/>
      <c r="VX118" s="716"/>
      <c r="VY118" s="716"/>
      <c r="VZ118" s="716"/>
      <c r="WA118" s="716"/>
      <c r="WB118" s="716"/>
      <c r="WC118" s="716"/>
      <c r="WD118" s="716"/>
      <c r="WE118" s="716"/>
      <c r="WF118" s="716"/>
      <c r="WG118" s="716"/>
      <c r="WH118" s="716"/>
      <c r="WI118" s="716"/>
      <c r="WJ118" s="716"/>
      <c r="WK118" s="716"/>
      <c r="WL118" s="716"/>
      <c r="WM118" s="716"/>
      <c r="WN118" s="716"/>
      <c r="WO118" s="716"/>
      <c r="WP118" s="716"/>
      <c r="WQ118" s="716"/>
      <c r="WR118" s="716"/>
      <c r="WS118" s="716"/>
      <c r="WT118" s="716"/>
      <c r="WU118" s="716"/>
      <c r="WV118" s="716"/>
      <c r="WW118" s="716"/>
      <c r="WX118" s="716"/>
      <c r="WY118" s="716"/>
      <c r="WZ118" s="716"/>
      <c r="XA118" s="716"/>
      <c r="XB118" s="716"/>
      <c r="XC118" s="716"/>
      <c r="XD118" s="716"/>
      <c r="XE118" s="716"/>
      <c r="XF118" s="716"/>
      <c r="XG118" s="716"/>
      <c r="XH118" s="716"/>
      <c r="XI118" s="716"/>
      <c r="XJ118" s="716"/>
      <c r="XK118" s="716"/>
      <c r="XL118" s="716"/>
      <c r="XM118" s="716"/>
      <c r="XN118" s="716"/>
      <c r="XO118" s="716"/>
      <c r="XP118" s="716"/>
      <c r="XQ118" s="716"/>
      <c r="XR118" s="716"/>
      <c r="XS118" s="716"/>
      <c r="XT118" s="716"/>
      <c r="XU118" s="716"/>
      <c r="XV118" s="716"/>
      <c r="XW118" s="716"/>
      <c r="XX118" s="716"/>
      <c r="XY118" s="716"/>
      <c r="XZ118" s="716"/>
      <c r="YA118" s="716"/>
      <c r="YB118" s="716"/>
      <c r="YC118" s="716"/>
      <c r="YD118" s="716"/>
      <c r="YE118" s="716"/>
      <c r="YF118" s="716"/>
      <c r="YG118" s="716"/>
      <c r="YH118" s="716"/>
      <c r="YI118" s="716"/>
      <c r="YJ118" s="716"/>
      <c r="YK118" s="716"/>
      <c r="YL118" s="716"/>
      <c r="YM118" s="716"/>
      <c r="YN118" s="716"/>
      <c r="YO118" s="716"/>
      <c r="YP118" s="716"/>
      <c r="YQ118" s="716"/>
      <c r="YR118" s="716"/>
      <c r="YS118" s="716"/>
      <c r="YT118" s="716"/>
      <c r="YU118" s="716"/>
      <c r="YV118" s="716"/>
      <c r="YW118" s="716"/>
      <c r="YX118" s="716"/>
      <c r="YY118" s="716"/>
      <c r="YZ118" s="716"/>
      <c r="ZA118" s="716"/>
      <c r="ZB118" s="716"/>
      <c r="ZC118" s="716"/>
      <c r="ZD118" s="716"/>
      <c r="ZE118" s="716"/>
      <c r="ZF118" s="716"/>
      <c r="ZG118" s="716"/>
      <c r="ZH118" s="716"/>
      <c r="ZI118" s="716"/>
      <c r="ZJ118" s="716"/>
      <c r="ZK118" s="716"/>
      <c r="ZL118" s="716"/>
      <c r="ZM118" s="716"/>
      <c r="ZN118" s="716"/>
      <c r="ZO118" s="716"/>
      <c r="ZP118" s="716"/>
      <c r="ZQ118" s="716"/>
      <c r="ZR118" s="716"/>
      <c r="ZS118" s="716"/>
      <c r="ZT118" s="716"/>
      <c r="ZU118" s="716"/>
      <c r="ZV118" s="716"/>
      <c r="ZW118" s="716"/>
      <c r="ZX118" s="716"/>
      <c r="ZY118" s="716"/>
      <c r="ZZ118" s="716"/>
      <c r="AAA118" s="716"/>
      <c r="AAB118" s="716"/>
      <c r="AAC118" s="716"/>
      <c r="AAD118" s="716"/>
      <c r="AAE118" s="716"/>
      <c r="AAF118" s="716"/>
      <c r="AAG118" s="716"/>
      <c r="AAH118" s="716"/>
      <c r="AAI118" s="716"/>
      <c r="AAJ118" s="716"/>
      <c r="AAK118" s="716"/>
      <c r="AAL118" s="716"/>
      <c r="AAM118" s="716"/>
      <c r="AAN118" s="716"/>
      <c r="AAO118" s="716"/>
      <c r="AAP118" s="716"/>
      <c r="AAQ118" s="716"/>
      <c r="AAR118" s="716"/>
      <c r="AAS118" s="716"/>
      <c r="AAT118" s="716"/>
      <c r="AAU118" s="716"/>
      <c r="AAV118" s="716"/>
      <c r="AAW118" s="716"/>
      <c r="AAX118" s="716"/>
      <c r="AAY118" s="716"/>
      <c r="AAZ118" s="716"/>
      <c r="ABA118" s="716"/>
      <c r="ABB118" s="716"/>
      <c r="ABC118" s="716"/>
      <c r="ABD118" s="716"/>
      <c r="ABE118" s="716"/>
      <c r="ABF118" s="716"/>
      <c r="ABG118" s="716"/>
      <c r="ABH118" s="716"/>
      <c r="ABI118" s="716"/>
      <c r="ABJ118" s="716"/>
      <c r="ABK118" s="716"/>
      <c r="ABL118" s="716"/>
      <c r="ABM118" s="716"/>
      <c r="ABN118" s="716"/>
      <c r="ABO118" s="716"/>
      <c r="ABP118" s="716"/>
      <c r="ABQ118" s="716"/>
      <c r="ABR118" s="716"/>
      <c r="ABS118" s="716"/>
      <c r="ABT118" s="716"/>
      <c r="ABU118" s="716"/>
      <c r="ABV118" s="716"/>
      <c r="ABW118" s="716"/>
      <c r="ABX118" s="716"/>
      <c r="ABY118" s="716"/>
      <c r="ABZ118" s="716"/>
      <c r="ACA118" s="716"/>
      <c r="ACB118" s="716"/>
      <c r="ACC118" s="716"/>
      <c r="ACD118" s="716"/>
      <c r="ACE118" s="716"/>
      <c r="ACF118" s="716"/>
      <c r="ACG118" s="716"/>
      <c r="ACH118" s="716"/>
      <c r="ACI118" s="716"/>
      <c r="ACJ118" s="716"/>
      <c r="ACK118" s="716"/>
      <c r="ACL118" s="716"/>
      <c r="ACM118" s="716"/>
      <c r="ACN118" s="716"/>
      <c r="ACO118" s="716"/>
      <c r="ACP118" s="716"/>
      <c r="ACQ118" s="716"/>
      <c r="ACR118" s="716"/>
      <c r="ACS118" s="716"/>
      <c r="ACT118" s="716"/>
      <c r="ACU118" s="716"/>
      <c r="ACV118" s="716"/>
      <c r="ACW118" s="716"/>
      <c r="ACX118" s="716"/>
      <c r="ACY118" s="716"/>
      <c r="ACZ118" s="716"/>
      <c r="ADA118" s="716"/>
      <c r="ADB118" s="716"/>
      <c r="ADC118" s="716"/>
      <c r="ADD118" s="716"/>
      <c r="ADE118" s="716"/>
      <c r="ADF118" s="716"/>
      <c r="ADG118" s="716"/>
      <c r="ADH118" s="716"/>
      <c r="ADI118" s="716"/>
      <c r="ADJ118" s="716"/>
      <c r="ADK118" s="716"/>
      <c r="ADL118" s="716"/>
      <c r="ADM118" s="716"/>
      <c r="ADN118" s="716"/>
      <c r="ADO118" s="716"/>
      <c r="ADP118" s="716"/>
      <c r="ADQ118" s="716"/>
      <c r="ADR118" s="716"/>
      <c r="ADS118" s="716"/>
      <c r="ADT118" s="716"/>
      <c r="ADU118" s="716"/>
      <c r="ADV118" s="716"/>
      <c r="ADW118" s="716"/>
      <c r="ADX118" s="716"/>
      <c r="ADY118" s="716"/>
      <c r="ADZ118" s="716"/>
      <c r="AEA118" s="716"/>
      <c r="AEB118" s="716"/>
      <c r="AEC118" s="716"/>
      <c r="AED118" s="716"/>
      <c r="AEE118" s="716"/>
      <c r="AEF118" s="716"/>
      <c r="AEG118" s="716"/>
      <c r="AEH118" s="716"/>
      <c r="AEI118" s="716"/>
      <c r="AEJ118" s="716"/>
      <c r="AEK118" s="716"/>
      <c r="AEL118" s="716"/>
      <c r="AEM118" s="716"/>
      <c r="AEN118" s="716"/>
      <c r="AEO118" s="716"/>
      <c r="AEP118" s="716"/>
      <c r="AEQ118" s="716"/>
      <c r="AER118" s="716"/>
      <c r="AES118" s="716"/>
      <c r="AET118" s="716"/>
      <c r="AEU118" s="716"/>
      <c r="AEV118" s="716"/>
      <c r="AEW118" s="716"/>
      <c r="AEX118" s="716"/>
      <c r="AEY118" s="716"/>
      <c r="AEZ118" s="716"/>
      <c r="AFA118" s="716"/>
      <c r="AFB118" s="716"/>
      <c r="AFC118" s="716"/>
      <c r="AFD118" s="716"/>
      <c r="AFE118" s="716"/>
      <c r="AFF118" s="716"/>
      <c r="AFG118" s="716"/>
      <c r="AFH118" s="716"/>
      <c r="AFI118" s="716"/>
      <c r="AFJ118" s="716"/>
      <c r="AFK118" s="716"/>
      <c r="AFL118" s="716"/>
      <c r="AFM118" s="716"/>
      <c r="AFN118" s="716"/>
      <c r="AFO118" s="716"/>
      <c r="AFP118" s="716"/>
      <c r="AFQ118" s="716"/>
      <c r="AFR118" s="716"/>
      <c r="AFS118" s="716"/>
      <c r="AFT118" s="716"/>
      <c r="AFU118" s="716"/>
      <c r="AFV118" s="716"/>
      <c r="AFW118" s="716"/>
      <c r="AFX118" s="716"/>
      <c r="AFY118" s="716"/>
      <c r="AFZ118" s="716"/>
      <c r="AGA118" s="716"/>
      <c r="AGB118" s="716"/>
      <c r="AGC118" s="716"/>
      <c r="AGD118" s="716"/>
      <c r="AGE118" s="716"/>
      <c r="AGF118" s="716"/>
      <c r="AGG118" s="716"/>
      <c r="AGH118" s="716"/>
      <c r="AGI118" s="716"/>
      <c r="AGJ118" s="716"/>
      <c r="AGK118" s="716"/>
      <c r="AGL118" s="716"/>
      <c r="AGM118" s="716"/>
      <c r="AGN118" s="716"/>
      <c r="AGO118" s="716"/>
      <c r="AGP118" s="716"/>
      <c r="AGQ118" s="716"/>
      <c r="AGR118" s="716"/>
      <c r="AGS118" s="716"/>
      <c r="AGT118" s="716"/>
      <c r="AGU118" s="716"/>
      <c r="AGV118" s="716"/>
      <c r="AGW118" s="716"/>
      <c r="AGX118" s="716"/>
      <c r="AGY118" s="716"/>
      <c r="AGZ118" s="716"/>
      <c r="AHA118" s="716"/>
      <c r="AHB118" s="716"/>
      <c r="AHC118" s="716"/>
      <c r="AHD118" s="716"/>
      <c r="AHE118" s="716"/>
      <c r="AHF118" s="716"/>
      <c r="AHG118" s="716"/>
      <c r="AHH118" s="716"/>
      <c r="AHI118" s="716"/>
      <c r="AHJ118" s="716"/>
      <c r="AHK118" s="716"/>
      <c r="AHL118" s="716"/>
      <c r="AHM118" s="716"/>
      <c r="AHN118" s="716"/>
      <c r="AHO118" s="716"/>
      <c r="AHP118" s="716"/>
      <c r="AHQ118" s="716"/>
      <c r="AHR118" s="716"/>
      <c r="AHS118" s="716"/>
      <c r="AHT118" s="716"/>
      <c r="AHU118" s="716"/>
      <c r="AHV118" s="716"/>
      <c r="AHW118" s="716"/>
      <c r="AHX118" s="716"/>
      <c r="AHY118" s="716"/>
      <c r="AHZ118" s="716"/>
      <c r="AIA118" s="716"/>
      <c r="AIB118" s="716"/>
      <c r="AIC118" s="716"/>
      <c r="AID118" s="716"/>
      <c r="AIE118" s="716"/>
      <c r="AIF118" s="716"/>
      <c r="AIG118" s="716"/>
      <c r="AIH118" s="716"/>
      <c r="AII118" s="716"/>
      <c r="AIJ118" s="716"/>
      <c r="AIK118" s="716"/>
      <c r="AIL118" s="716"/>
      <c r="AIM118" s="716"/>
      <c r="AIN118" s="716"/>
      <c r="AIO118" s="716"/>
      <c r="AIP118" s="716"/>
      <c r="AIQ118" s="716"/>
      <c r="AIR118" s="716"/>
      <c r="AIS118" s="716"/>
      <c r="AIT118" s="716"/>
      <c r="AIU118" s="716"/>
      <c r="AIV118" s="716"/>
      <c r="AIW118" s="716"/>
      <c r="AIX118" s="716"/>
      <c r="AIY118" s="716"/>
      <c r="AIZ118" s="716"/>
      <c r="AJA118" s="716"/>
      <c r="AJB118" s="716"/>
      <c r="AJC118" s="716"/>
      <c r="AJD118" s="716"/>
      <c r="AJE118" s="716"/>
      <c r="AJF118" s="716"/>
      <c r="AJG118" s="716"/>
      <c r="AJH118" s="716"/>
      <c r="AJI118" s="716"/>
      <c r="AJJ118" s="716"/>
      <c r="AJK118" s="716"/>
      <c r="AJL118" s="716"/>
      <c r="AJM118" s="716"/>
      <c r="AJN118" s="716"/>
      <c r="AJO118" s="716"/>
      <c r="AJP118" s="716"/>
      <c r="AJQ118" s="716"/>
      <c r="AJR118" s="716"/>
      <c r="AJS118" s="716"/>
      <c r="AJT118" s="716"/>
      <c r="AJU118" s="716"/>
      <c r="AJV118" s="716"/>
      <c r="AJW118" s="716"/>
      <c r="AJX118" s="716"/>
      <c r="AJY118" s="716"/>
      <c r="AJZ118" s="716"/>
      <c r="AKA118" s="716"/>
      <c r="AKB118" s="716"/>
      <c r="AKC118" s="716"/>
      <c r="AKD118" s="716"/>
      <c r="AKE118" s="716"/>
      <c r="AKF118" s="716"/>
      <c r="AKG118" s="716"/>
      <c r="AKH118" s="716"/>
      <c r="AKI118" s="716"/>
      <c r="AKJ118" s="716"/>
      <c r="AKK118" s="716"/>
      <c r="AKL118" s="716"/>
      <c r="AKM118" s="716"/>
      <c r="AKN118" s="716"/>
      <c r="AKO118" s="716"/>
      <c r="AKP118" s="716"/>
      <c r="AKQ118" s="716"/>
      <c r="AKR118" s="716"/>
      <c r="AKS118" s="716"/>
      <c r="AKT118" s="716"/>
      <c r="AKU118" s="716"/>
      <c r="AKV118" s="716"/>
      <c r="AKW118" s="716"/>
      <c r="AKX118" s="716"/>
      <c r="AKY118" s="716"/>
      <c r="AKZ118" s="716"/>
      <c r="ALA118" s="716"/>
      <c r="ALB118" s="716"/>
      <c r="ALC118" s="716"/>
      <c r="ALD118" s="716"/>
      <c r="ALE118" s="716"/>
      <c r="ALF118" s="716"/>
      <c r="ALG118" s="716"/>
      <c r="ALH118" s="716"/>
      <c r="ALI118" s="716"/>
      <c r="ALJ118" s="716"/>
      <c r="ALK118" s="716"/>
      <c r="ALL118" s="716"/>
      <c r="ALM118" s="716"/>
      <c r="ALN118" s="716"/>
      <c r="ALO118" s="716"/>
      <c r="ALP118" s="716"/>
      <c r="ALQ118" s="716"/>
      <c r="ALR118" s="716"/>
      <c r="ALS118" s="716"/>
      <c r="ALT118" s="716"/>
      <c r="ALU118" s="716"/>
      <c r="ALV118" s="716"/>
      <c r="ALW118" s="716"/>
      <c r="ALX118" s="716"/>
      <c r="ALY118" s="716"/>
      <c r="ALZ118" s="716"/>
      <c r="AMA118" s="716"/>
      <c r="AMB118" s="716"/>
      <c r="AMC118" s="716"/>
      <c r="AMD118" s="716"/>
      <c r="AME118" s="716"/>
      <c r="AMF118" s="716"/>
      <c r="AMG118" s="716"/>
      <c r="AMH118" s="716"/>
      <c r="AMI118" s="716"/>
      <c r="AMJ118" s="716"/>
    </row>
    <row r="119" spans="1:1024" x14ac:dyDescent="0.2">
      <c r="A119" s="716"/>
      <c r="B119" s="733"/>
      <c r="C119" s="738"/>
      <c r="D119" s="735"/>
      <c r="E119" s="735"/>
      <c r="F119" s="735"/>
      <c r="G119" s="735"/>
      <c r="H119" s="735"/>
      <c r="I119" s="735"/>
      <c r="J119" s="735"/>
      <c r="K119" s="735"/>
      <c r="L119" s="735"/>
      <c r="M119" s="735"/>
      <c r="N119" s="735"/>
      <c r="O119" s="735"/>
      <c r="P119" s="735"/>
      <c r="Q119" s="735"/>
      <c r="R119" s="736"/>
      <c r="S119" s="735"/>
      <c r="T119" s="735"/>
      <c r="U119" s="728" t="s">
        <v>499</v>
      </c>
      <c r="V119" s="722" t="s">
        <v>124</v>
      </c>
      <c r="W119" s="737" t="s">
        <v>496</v>
      </c>
      <c r="X119" s="550"/>
      <c r="Y119" s="550"/>
      <c r="Z119" s="550"/>
      <c r="AA119" s="550"/>
      <c r="AB119" s="550"/>
      <c r="AC119" s="550"/>
      <c r="AD119" s="550"/>
      <c r="AE119" s="550"/>
      <c r="AF119" s="550"/>
      <c r="AG119" s="550"/>
      <c r="AH119" s="550"/>
      <c r="AI119" s="550"/>
      <c r="AJ119" s="550"/>
      <c r="AK119" s="550"/>
      <c r="AL119" s="550"/>
      <c r="AM119" s="550"/>
      <c r="AN119" s="550"/>
      <c r="AO119" s="550"/>
      <c r="AP119" s="550"/>
      <c r="AQ119" s="550"/>
      <c r="AR119" s="550"/>
      <c r="AS119" s="550"/>
      <c r="AT119" s="550"/>
      <c r="AU119" s="550"/>
      <c r="AV119" s="550"/>
      <c r="AW119" s="550"/>
      <c r="AX119" s="550"/>
      <c r="AY119" s="550"/>
      <c r="AZ119" s="550"/>
      <c r="BA119" s="550"/>
      <c r="BB119" s="550"/>
      <c r="BC119" s="550"/>
      <c r="BD119" s="550"/>
      <c r="BE119" s="550"/>
      <c r="BF119" s="550"/>
      <c r="BG119" s="550"/>
      <c r="BH119" s="550"/>
      <c r="BI119" s="550"/>
      <c r="BJ119" s="550"/>
      <c r="BK119" s="550"/>
      <c r="BL119" s="550"/>
      <c r="BM119" s="550"/>
      <c r="BN119" s="550"/>
      <c r="BO119" s="550"/>
      <c r="BP119" s="550"/>
      <c r="BQ119" s="550"/>
      <c r="BR119" s="550"/>
      <c r="BS119" s="550"/>
      <c r="BT119" s="550"/>
      <c r="BU119" s="550"/>
      <c r="BV119" s="550"/>
      <c r="BW119" s="550"/>
      <c r="BX119" s="550"/>
      <c r="BY119" s="550"/>
      <c r="BZ119" s="550"/>
      <c r="CA119" s="550"/>
      <c r="CB119" s="550"/>
      <c r="CC119" s="550"/>
      <c r="CD119" s="550"/>
      <c r="CE119" s="550"/>
      <c r="CF119" s="550"/>
      <c r="CG119" s="550"/>
      <c r="CH119" s="550"/>
      <c r="CI119" s="550"/>
      <c r="CJ119" s="550"/>
      <c r="CK119" s="550"/>
      <c r="CL119" s="550"/>
      <c r="CM119" s="550"/>
      <c r="CN119" s="550"/>
      <c r="CO119" s="550"/>
      <c r="CP119" s="550"/>
      <c r="CQ119" s="550"/>
      <c r="CR119" s="550"/>
      <c r="CS119" s="550"/>
      <c r="CT119" s="550"/>
      <c r="CU119" s="550"/>
      <c r="CV119" s="550"/>
      <c r="CW119" s="550"/>
      <c r="CX119" s="550"/>
      <c r="CY119" s="550"/>
      <c r="CZ119" s="723">
        <v>0</v>
      </c>
      <c r="DA119" s="724">
        <v>0</v>
      </c>
      <c r="DB119" s="724">
        <v>0</v>
      </c>
      <c r="DC119" s="724">
        <v>0</v>
      </c>
      <c r="DD119" s="724">
        <v>0</v>
      </c>
      <c r="DE119" s="724">
        <v>0</v>
      </c>
      <c r="DF119" s="724">
        <v>0</v>
      </c>
      <c r="DG119" s="724">
        <v>0</v>
      </c>
      <c r="DH119" s="724">
        <v>0</v>
      </c>
      <c r="DI119" s="724">
        <v>0</v>
      </c>
      <c r="DJ119" s="724">
        <v>0</v>
      </c>
      <c r="DK119" s="724">
        <v>0</v>
      </c>
      <c r="DL119" s="724">
        <v>0</v>
      </c>
      <c r="DM119" s="724">
        <v>0</v>
      </c>
      <c r="DN119" s="724">
        <v>0</v>
      </c>
      <c r="DO119" s="724">
        <v>0</v>
      </c>
      <c r="DP119" s="724">
        <v>0</v>
      </c>
      <c r="DQ119" s="724">
        <v>0</v>
      </c>
      <c r="DR119" s="724">
        <v>0</v>
      </c>
      <c r="DS119" s="724">
        <v>0</v>
      </c>
      <c r="DT119" s="724">
        <v>0</v>
      </c>
      <c r="DU119" s="724">
        <v>0</v>
      </c>
      <c r="DV119" s="724">
        <v>0</v>
      </c>
      <c r="DW119" s="725">
        <v>0</v>
      </c>
      <c r="DX119" s="575"/>
      <c r="DY119" s="716"/>
      <c r="DZ119" s="716"/>
      <c r="EA119" s="716"/>
      <c r="EB119" s="716"/>
      <c r="EC119" s="716"/>
      <c r="ED119" s="716"/>
      <c r="EE119" s="716"/>
      <c r="EF119" s="716"/>
      <c r="EG119" s="716"/>
      <c r="EH119" s="716"/>
      <c r="EI119" s="716"/>
      <c r="EJ119" s="716"/>
      <c r="EK119" s="716"/>
      <c r="EL119" s="716"/>
      <c r="EM119" s="716"/>
      <c r="EN119" s="716"/>
      <c r="EO119" s="716"/>
      <c r="EP119" s="716"/>
      <c r="EQ119" s="716"/>
      <c r="ER119" s="716"/>
      <c r="ES119" s="716"/>
      <c r="ET119" s="716"/>
      <c r="EU119" s="716"/>
      <c r="EV119" s="716"/>
      <c r="EW119" s="716"/>
      <c r="EX119" s="716"/>
      <c r="EY119" s="716"/>
      <c r="EZ119" s="716"/>
      <c r="FA119" s="716"/>
      <c r="FB119" s="716"/>
      <c r="FC119" s="716"/>
      <c r="FD119" s="716"/>
      <c r="FE119" s="716"/>
      <c r="FF119" s="716"/>
      <c r="FG119" s="716"/>
      <c r="FH119" s="716"/>
      <c r="FI119" s="716"/>
      <c r="FJ119" s="716"/>
      <c r="FK119" s="716"/>
      <c r="FL119" s="716"/>
      <c r="FM119" s="716"/>
      <c r="FN119" s="716"/>
      <c r="FO119" s="716"/>
      <c r="FP119" s="716"/>
      <c r="FQ119" s="716"/>
      <c r="FR119" s="716"/>
      <c r="FS119" s="716"/>
      <c r="FT119" s="716"/>
      <c r="FU119" s="716"/>
      <c r="FV119" s="716"/>
      <c r="FW119" s="716"/>
      <c r="FX119" s="716"/>
      <c r="FY119" s="716"/>
      <c r="FZ119" s="716"/>
      <c r="GA119" s="716"/>
      <c r="GB119" s="716"/>
      <c r="GC119" s="716"/>
      <c r="GD119" s="716"/>
      <c r="GE119" s="716"/>
      <c r="GF119" s="716"/>
      <c r="GG119" s="716"/>
      <c r="GH119" s="716"/>
      <c r="GI119" s="716"/>
      <c r="GJ119" s="716"/>
      <c r="GK119" s="716"/>
      <c r="GL119" s="716"/>
      <c r="GM119" s="716"/>
      <c r="GN119" s="716"/>
      <c r="GO119" s="716"/>
      <c r="GP119" s="716"/>
      <c r="GQ119" s="716"/>
      <c r="GR119" s="716"/>
      <c r="GS119" s="716"/>
      <c r="GT119" s="716"/>
      <c r="GU119" s="716"/>
      <c r="GV119" s="716"/>
      <c r="GW119" s="716"/>
      <c r="GX119" s="716"/>
      <c r="GY119" s="716"/>
      <c r="GZ119" s="716"/>
      <c r="HA119" s="716"/>
      <c r="HB119" s="716"/>
      <c r="HC119" s="716"/>
      <c r="HD119" s="716"/>
      <c r="HE119" s="716"/>
      <c r="HF119" s="716"/>
      <c r="HG119" s="716"/>
      <c r="HH119" s="716"/>
      <c r="HI119" s="716"/>
      <c r="HJ119" s="716"/>
      <c r="HK119" s="716"/>
      <c r="HL119" s="716"/>
      <c r="HM119" s="716"/>
      <c r="HN119" s="716"/>
      <c r="HO119" s="716"/>
      <c r="HP119" s="716"/>
      <c r="HQ119" s="716"/>
      <c r="HR119" s="716"/>
      <c r="HS119" s="716"/>
      <c r="HT119" s="716"/>
      <c r="HU119" s="716"/>
      <c r="HV119" s="716"/>
      <c r="HW119" s="716"/>
      <c r="HX119" s="716"/>
      <c r="HY119" s="716"/>
      <c r="HZ119" s="716"/>
      <c r="IA119" s="716"/>
      <c r="IB119" s="716"/>
      <c r="IC119" s="716"/>
      <c r="ID119" s="716"/>
      <c r="IE119" s="716"/>
      <c r="IF119" s="716"/>
      <c r="IG119" s="716"/>
      <c r="IH119" s="716"/>
      <c r="II119" s="716"/>
      <c r="IJ119" s="716"/>
      <c r="IK119" s="716"/>
      <c r="IL119" s="716"/>
      <c r="IM119" s="716"/>
      <c r="IN119" s="716"/>
      <c r="IO119" s="716"/>
      <c r="IP119" s="716"/>
      <c r="IQ119" s="716"/>
      <c r="IR119" s="716"/>
      <c r="IS119" s="716"/>
      <c r="IT119" s="716"/>
      <c r="IU119" s="716"/>
      <c r="IV119" s="716"/>
      <c r="IW119" s="716"/>
      <c r="IX119" s="716"/>
      <c r="IY119" s="716"/>
      <c r="IZ119" s="716"/>
      <c r="JA119" s="716"/>
      <c r="JB119" s="716"/>
      <c r="JC119" s="716"/>
      <c r="JD119" s="716"/>
      <c r="JE119" s="716"/>
      <c r="JF119" s="716"/>
      <c r="JG119" s="716"/>
      <c r="JH119" s="716"/>
      <c r="JI119" s="716"/>
      <c r="JJ119" s="716"/>
      <c r="JK119" s="716"/>
      <c r="JL119" s="716"/>
      <c r="JM119" s="716"/>
      <c r="JN119" s="716"/>
      <c r="JO119" s="716"/>
      <c r="JP119" s="716"/>
      <c r="JQ119" s="716"/>
      <c r="JR119" s="716"/>
      <c r="JS119" s="716"/>
      <c r="JT119" s="716"/>
      <c r="JU119" s="716"/>
      <c r="JV119" s="716"/>
      <c r="JW119" s="716"/>
      <c r="JX119" s="716"/>
      <c r="JY119" s="716"/>
      <c r="JZ119" s="716"/>
      <c r="KA119" s="716"/>
      <c r="KB119" s="716"/>
      <c r="KC119" s="716"/>
      <c r="KD119" s="716"/>
      <c r="KE119" s="716"/>
      <c r="KF119" s="716"/>
      <c r="KG119" s="716"/>
      <c r="KH119" s="716"/>
      <c r="KI119" s="716"/>
      <c r="KJ119" s="716"/>
      <c r="KK119" s="716"/>
      <c r="KL119" s="716"/>
      <c r="KM119" s="716"/>
      <c r="KN119" s="716"/>
      <c r="KO119" s="716"/>
      <c r="KP119" s="716"/>
      <c r="KQ119" s="716"/>
      <c r="KR119" s="716"/>
      <c r="KS119" s="716"/>
      <c r="KT119" s="716"/>
      <c r="KU119" s="716"/>
      <c r="KV119" s="716"/>
      <c r="KW119" s="716"/>
      <c r="KX119" s="716"/>
      <c r="KY119" s="716"/>
      <c r="KZ119" s="716"/>
      <c r="LA119" s="716"/>
      <c r="LB119" s="716"/>
      <c r="LC119" s="716"/>
      <c r="LD119" s="716"/>
      <c r="LE119" s="716"/>
      <c r="LF119" s="716"/>
      <c r="LG119" s="716"/>
      <c r="LH119" s="716"/>
      <c r="LI119" s="716"/>
      <c r="LJ119" s="716"/>
      <c r="LK119" s="716"/>
      <c r="LL119" s="716"/>
      <c r="LM119" s="716"/>
      <c r="LN119" s="716"/>
      <c r="LO119" s="716"/>
      <c r="LP119" s="716"/>
      <c r="LQ119" s="716"/>
      <c r="LR119" s="716"/>
      <c r="LS119" s="716"/>
      <c r="LT119" s="716"/>
      <c r="LU119" s="716"/>
      <c r="LV119" s="716"/>
      <c r="LW119" s="716"/>
      <c r="LX119" s="716"/>
      <c r="LY119" s="716"/>
      <c r="LZ119" s="716"/>
      <c r="MA119" s="716"/>
      <c r="MB119" s="716"/>
      <c r="MC119" s="716"/>
      <c r="MD119" s="716"/>
      <c r="ME119" s="716"/>
      <c r="MF119" s="716"/>
      <c r="MG119" s="716"/>
      <c r="MH119" s="716"/>
      <c r="MI119" s="716"/>
      <c r="MJ119" s="716"/>
      <c r="MK119" s="716"/>
      <c r="ML119" s="716"/>
      <c r="MM119" s="716"/>
      <c r="MN119" s="716"/>
      <c r="MO119" s="716"/>
      <c r="MP119" s="716"/>
      <c r="MQ119" s="716"/>
      <c r="MR119" s="716"/>
      <c r="MS119" s="716"/>
      <c r="MT119" s="716"/>
      <c r="MU119" s="716"/>
      <c r="MV119" s="716"/>
      <c r="MW119" s="716"/>
      <c r="MX119" s="716"/>
      <c r="MY119" s="716"/>
      <c r="MZ119" s="716"/>
      <c r="NA119" s="716"/>
      <c r="NB119" s="716"/>
      <c r="NC119" s="716"/>
      <c r="ND119" s="716"/>
      <c r="NE119" s="716"/>
      <c r="NF119" s="716"/>
      <c r="NG119" s="716"/>
      <c r="NH119" s="716"/>
      <c r="NI119" s="716"/>
      <c r="NJ119" s="716"/>
      <c r="NK119" s="716"/>
      <c r="NL119" s="716"/>
      <c r="NM119" s="716"/>
      <c r="NN119" s="716"/>
      <c r="NO119" s="716"/>
      <c r="NP119" s="716"/>
      <c r="NQ119" s="716"/>
      <c r="NR119" s="716"/>
      <c r="NS119" s="716"/>
      <c r="NT119" s="716"/>
      <c r="NU119" s="716"/>
      <c r="NV119" s="716"/>
      <c r="NW119" s="716"/>
      <c r="NX119" s="716"/>
      <c r="NY119" s="716"/>
      <c r="NZ119" s="716"/>
      <c r="OA119" s="716"/>
      <c r="OB119" s="716"/>
      <c r="OC119" s="716"/>
      <c r="OD119" s="716"/>
      <c r="OE119" s="716"/>
      <c r="OF119" s="716"/>
      <c r="OG119" s="716"/>
      <c r="OH119" s="716"/>
      <c r="OI119" s="716"/>
      <c r="OJ119" s="716"/>
      <c r="OK119" s="716"/>
      <c r="OL119" s="716"/>
      <c r="OM119" s="716"/>
      <c r="ON119" s="716"/>
      <c r="OO119" s="716"/>
      <c r="OP119" s="716"/>
      <c r="OQ119" s="716"/>
      <c r="OR119" s="716"/>
      <c r="OS119" s="716"/>
      <c r="OT119" s="716"/>
      <c r="OU119" s="716"/>
      <c r="OV119" s="716"/>
      <c r="OW119" s="716"/>
      <c r="OX119" s="716"/>
      <c r="OY119" s="716"/>
      <c r="OZ119" s="716"/>
      <c r="PA119" s="716"/>
      <c r="PB119" s="716"/>
      <c r="PC119" s="716"/>
      <c r="PD119" s="716"/>
      <c r="PE119" s="716"/>
      <c r="PF119" s="716"/>
      <c r="PG119" s="716"/>
      <c r="PH119" s="716"/>
      <c r="PI119" s="716"/>
      <c r="PJ119" s="716"/>
      <c r="PK119" s="716"/>
      <c r="PL119" s="716"/>
      <c r="PM119" s="716"/>
      <c r="PN119" s="716"/>
      <c r="PO119" s="716"/>
      <c r="PP119" s="716"/>
      <c r="PQ119" s="716"/>
      <c r="PR119" s="716"/>
      <c r="PS119" s="716"/>
      <c r="PT119" s="716"/>
      <c r="PU119" s="716"/>
      <c r="PV119" s="716"/>
      <c r="PW119" s="716"/>
      <c r="PX119" s="716"/>
      <c r="PY119" s="716"/>
      <c r="PZ119" s="716"/>
      <c r="QA119" s="716"/>
      <c r="QB119" s="716"/>
      <c r="QC119" s="716"/>
      <c r="QD119" s="716"/>
      <c r="QE119" s="716"/>
      <c r="QF119" s="716"/>
      <c r="QG119" s="716"/>
      <c r="QH119" s="716"/>
      <c r="QI119" s="716"/>
      <c r="QJ119" s="716"/>
      <c r="QK119" s="716"/>
      <c r="QL119" s="716"/>
      <c r="QM119" s="716"/>
      <c r="QN119" s="716"/>
      <c r="QO119" s="716"/>
      <c r="QP119" s="716"/>
      <c r="QQ119" s="716"/>
      <c r="QR119" s="716"/>
      <c r="QS119" s="716"/>
      <c r="QT119" s="716"/>
      <c r="QU119" s="716"/>
      <c r="QV119" s="716"/>
      <c r="QW119" s="716"/>
      <c r="QX119" s="716"/>
      <c r="QY119" s="716"/>
      <c r="QZ119" s="716"/>
      <c r="RA119" s="716"/>
      <c r="RB119" s="716"/>
      <c r="RC119" s="716"/>
      <c r="RD119" s="716"/>
      <c r="RE119" s="716"/>
      <c r="RF119" s="716"/>
      <c r="RG119" s="716"/>
      <c r="RH119" s="716"/>
      <c r="RI119" s="716"/>
      <c r="RJ119" s="716"/>
      <c r="RK119" s="716"/>
      <c r="RL119" s="716"/>
      <c r="RM119" s="716"/>
      <c r="RN119" s="716"/>
      <c r="RO119" s="716"/>
      <c r="RP119" s="716"/>
      <c r="RQ119" s="716"/>
      <c r="RR119" s="716"/>
      <c r="RS119" s="716"/>
      <c r="RT119" s="716"/>
      <c r="RU119" s="716"/>
      <c r="RV119" s="716"/>
      <c r="RW119" s="716"/>
      <c r="RX119" s="716"/>
      <c r="RY119" s="716"/>
      <c r="RZ119" s="716"/>
      <c r="SA119" s="716"/>
      <c r="SB119" s="716"/>
      <c r="SC119" s="716"/>
      <c r="SD119" s="716"/>
      <c r="SE119" s="716"/>
      <c r="SF119" s="716"/>
      <c r="SG119" s="716"/>
      <c r="SH119" s="716"/>
      <c r="SI119" s="716"/>
      <c r="SJ119" s="716"/>
      <c r="SK119" s="716"/>
      <c r="SL119" s="716"/>
      <c r="SM119" s="716"/>
      <c r="SN119" s="716"/>
      <c r="SO119" s="716"/>
      <c r="SP119" s="716"/>
      <c r="SQ119" s="716"/>
      <c r="SR119" s="716"/>
      <c r="SS119" s="716"/>
      <c r="ST119" s="716"/>
      <c r="SU119" s="716"/>
      <c r="SV119" s="716"/>
      <c r="SW119" s="716"/>
      <c r="SX119" s="716"/>
      <c r="SY119" s="716"/>
      <c r="SZ119" s="716"/>
      <c r="TA119" s="716"/>
      <c r="TB119" s="716"/>
      <c r="TC119" s="716"/>
      <c r="TD119" s="716"/>
      <c r="TE119" s="716"/>
      <c r="TF119" s="716"/>
      <c r="TG119" s="716"/>
      <c r="TH119" s="716"/>
      <c r="TI119" s="716"/>
      <c r="TJ119" s="716"/>
      <c r="TK119" s="716"/>
      <c r="TL119" s="716"/>
      <c r="TM119" s="716"/>
      <c r="TN119" s="716"/>
      <c r="TO119" s="716"/>
      <c r="TP119" s="716"/>
      <c r="TQ119" s="716"/>
      <c r="TR119" s="716"/>
      <c r="TS119" s="716"/>
      <c r="TT119" s="716"/>
      <c r="TU119" s="716"/>
      <c r="TV119" s="716"/>
      <c r="TW119" s="716"/>
      <c r="TX119" s="716"/>
      <c r="TY119" s="716"/>
      <c r="TZ119" s="716"/>
      <c r="UA119" s="716"/>
      <c r="UB119" s="716"/>
      <c r="UC119" s="716"/>
      <c r="UD119" s="716"/>
      <c r="UE119" s="716"/>
      <c r="UF119" s="716"/>
      <c r="UG119" s="716"/>
      <c r="UH119" s="716"/>
      <c r="UI119" s="716"/>
      <c r="UJ119" s="716"/>
      <c r="UK119" s="716"/>
      <c r="UL119" s="716"/>
      <c r="UM119" s="716"/>
      <c r="UN119" s="716"/>
      <c r="UO119" s="716"/>
      <c r="UP119" s="716"/>
      <c r="UQ119" s="716"/>
      <c r="UR119" s="716"/>
      <c r="US119" s="716"/>
      <c r="UT119" s="716"/>
      <c r="UU119" s="716"/>
      <c r="UV119" s="716"/>
      <c r="UW119" s="716"/>
      <c r="UX119" s="716"/>
      <c r="UY119" s="716"/>
      <c r="UZ119" s="716"/>
      <c r="VA119" s="716"/>
      <c r="VB119" s="716"/>
      <c r="VC119" s="716"/>
      <c r="VD119" s="716"/>
      <c r="VE119" s="716"/>
      <c r="VF119" s="716"/>
      <c r="VG119" s="716"/>
      <c r="VH119" s="716"/>
      <c r="VI119" s="716"/>
      <c r="VJ119" s="716"/>
      <c r="VK119" s="716"/>
      <c r="VL119" s="716"/>
      <c r="VM119" s="716"/>
      <c r="VN119" s="716"/>
      <c r="VO119" s="716"/>
      <c r="VP119" s="716"/>
      <c r="VQ119" s="716"/>
      <c r="VR119" s="716"/>
      <c r="VS119" s="716"/>
      <c r="VT119" s="716"/>
      <c r="VU119" s="716"/>
      <c r="VV119" s="716"/>
      <c r="VW119" s="716"/>
      <c r="VX119" s="716"/>
      <c r="VY119" s="716"/>
      <c r="VZ119" s="716"/>
      <c r="WA119" s="716"/>
      <c r="WB119" s="716"/>
      <c r="WC119" s="716"/>
      <c r="WD119" s="716"/>
      <c r="WE119" s="716"/>
      <c r="WF119" s="716"/>
      <c r="WG119" s="716"/>
      <c r="WH119" s="716"/>
      <c r="WI119" s="716"/>
      <c r="WJ119" s="716"/>
      <c r="WK119" s="716"/>
      <c r="WL119" s="716"/>
      <c r="WM119" s="716"/>
      <c r="WN119" s="716"/>
      <c r="WO119" s="716"/>
      <c r="WP119" s="716"/>
      <c r="WQ119" s="716"/>
      <c r="WR119" s="716"/>
      <c r="WS119" s="716"/>
      <c r="WT119" s="716"/>
      <c r="WU119" s="716"/>
      <c r="WV119" s="716"/>
      <c r="WW119" s="716"/>
      <c r="WX119" s="716"/>
      <c r="WY119" s="716"/>
      <c r="WZ119" s="716"/>
      <c r="XA119" s="716"/>
      <c r="XB119" s="716"/>
      <c r="XC119" s="716"/>
      <c r="XD119" s="716"/>
      <c r="XE119" s="716"/>
      <c r="XF119" s="716"/>
      <c r="XG119" s="716"/>
      <c r="XH119" s="716"/>
      <c r="XI119" s="716"/>
      <c r="XJ119" s="716"/>
      <c r="XK119" s="716"/>
      <c r="XL119" s="716"/>
      <c r="XM119" s="716"/>
      <c r="XN119" s="716"/>
      <c r="XO119" s="716"/>
      <c r="XP119" s="716"/>
      <c r="XQ119" s="716"/>
      <c r="XR119" s="716"/>
      <c r="XS119" s="716"/>
      <c r="XT119" s="716"/>
      <c r="XU119" s="716"/>
      <c r="XV119" s="716"/>
      <c r="XW119" s="716"/>
      <c r="XX119" s="716"/>
      <c r="XY119" s="716"/>
      <c r="XZ119" s="716"/>
      <c r="YA119" s="716"/>
      <c r="YB119" s="716"/>
      <c r="YC119" s="716"/>
      <c r="YD119" s="716"/>
      <c r="YE119" s="716"/>
      <c r="YF119" s="716"/>
      <c r="YG119" s="716"/>
      <c r="YH119" s="716"/>
      <c r="YI119" s="716"/>
      <c r="YJ119" s="716"/>
      <c r="YK119" s="716"/>
      <c r="YL119" s="716"/>
      <c r="YM119" s="716"/>
      <c r="YN119" s="716"/>
      <c r="YO119" s="716"/>
      <c r="YP119" s="716"/>
      <c r="YQ119" s="716"/>
      <c r="YR119" s="716"/>
      <c r="YS119" s="716"/>
      <c r="YT119" s="716"/>
      <c r="YU119" s="716"/>
      <c r="YV119" s="716"/>
      <c r="YW119" s="716"/>
      <c r="YX119" s="716"/>
      <c r="YY119" s="716"/>
      <c r="YZ119" s="716"/>
      <c r="ZA119" s="716"/>
      <c r="ZB119" s="716"/>
      <c r="ZC119" s="716"/>
      <c r="ZD119" s="716"/>
      <c r="ZE119" s="716"/>
      <c r="ZF119" s="716"/>
      <c r="ZG119" s="716"/>
      <c r="ZH119" s="716"/>
      <c r="ZI119" s="716"/>
      <c r="ZJ119" s="716"/>
      <c r="ZK119" s="716"/>
      <c r="ZL119" s="716"/>
      <c r="ZM119" s="716"/>
      <c r="ZN119" s="716"/>
      <c r="ZO119" s="716"/>
      <c r="ZP119" s="716"/>
      <c r="ZQ119" s="716"/>
      <c r="ZR119" s="716"/>
      <c r="ZS119" s="716"/>
      <c r="ZT119" s="716"/>
      <c r="ZU119" s="716"/>
      <c r="ZV119" s="716"/>
      <c r="ZW119" s="716"/>
      <c r="ZX119" s="716"/>
      <c r="ZY119" s="716"/>
      <c r="ZZ119" s="716"/>
      <c r="AAA119" s="716"/>
      <c r="AAB119" s="716"/>
      <c r="AAC119" s="716"/>
      <c r="AAD119" s="716"/>
      <c r="AAE119" s="716"/>
      <c r="AAF119" s="716"/>
      <c r="AAG119" s="716"/>
      <c r="AAH119" s="716"/>
      <c r="AAI119" s="716"/>
      <c r="AAJ119" s="716"/>
      <c r="AAK119" s="716"/>
      <c r="AAL119" s="716"/>
      <c r="AAM119" s="716"/>
      <c r="AAN119" s="716"/>
      <c r="AAO119" s="716"/>
      <c r="AAP119" s="716"/>
      <c r="AAQ119" s="716"/>
      <c r="AAR119" s="716"/>
      <c r="AAS119" s="716"/>
      <c r="AAT119" s="716"/>
      <c r="AAU119" s="716"/>
      <c r="AAV119" s="716"/>
      <c r="AAW119" s="716"/>
      <c r="AAX119" s="716"/>
      <c r="AAY119" s="716"/>
      <c r="AAZ119" s="716"/>
      <c r="ABA119" s="716"/>
      <c r="ABB119" s="716"/>
      <c r="ABC119" s="716"/>
      <c r="ABD119" s="716"/>
      <c r="ABE119" s="716"/>
      <c r="ABF119" s="716"/>
      <c r="ABG119" s="716"/>
      <c r="ABH119" s="716"/>
      <c r="ABI119" s="716"/>
      <c r="ABJ119" s="716"/>
      <c r="ABK119" s="716"/>
      <c r="ABL119" s="716"/>
      <c r="ABM119" s="716"/>
      <c r="ABN119" s="716"/>
      <c r="ABO119" s="716"/>
      <c r="ABP119" s="716"/>
      <c r="ABQ119" s="716"/>
      <c r="ABR119" s="716"/>
      <c r="ABS119" s="716"/>
      <c r="ABT119" s="716"/>
      <c r="ABU119" s="716"/>
      <c r="ABV119" s="716"/>
      <c r="ABW119" s="716"/>
      <c r="ABX119" s="716"/>
      <c r="ABY119" s="716"/>
      <c r="ABZ119" s="716"/>
      <c r="ACA119" s="716"/>
      <c r="ACB119" s="716"/>
      <c r="ACC119" s="716"/>
      <c r="ACD119" s="716"/>
      <c r="ACE119" s="716"/>
      <c r="ACF119" s="716"/>
      <c r="ACG119" s="716"/>
      <c r="ACH119" s="716"/>
      <c r="ACI119" s="716"/>
      <c r="ACJ119" s="716"/>
      <c r="ACK119" s="716"/>
      <c r="ACL119" s="716"/>
      <c r="ACM119" s="716"/>
      <c r="ACN119" s="716"/>
      <c r="ACO119" s="716"/>
      <c r="ACP119" s="716"/>
      <c r="ACQ119" s="716"/>
      <c r="ACR119" s="716"/>
      <c r="ACS119" s="716"/>
      <c r="ACT119" s="716"/>
      <c r="ACU119" s="716"/>
      <c r="ACV119" s="716"/>
      <c r="ACW119" s="716"/>
      <c r="ACX119" s="716"/>
      <c r="ACY119" s="716"/>
      <c r="ACZ119" s="716"/>
      <c r="ADA119" s="716"/>
      <c r="ADB119" s="716"/>
      <c r="ADC119" s="716"/>
      <c r="ADD119" s="716"/>
      <c r="ADE119" s="716"/>
      <c r="ADF119" s="716"/>
      <c r="ADG119" s="716"/>
      <c r="ADH119" s="716"/>
      <c r="ADI119" s="716"/>
      <c r="ADJ119" s="716"/>
      <c r="ADK119" s="716"/>
      <c r="ADL119" s="716"/>
      <c r="ADM119" s="716"/>
      <c r="ADN119" s="716"/>
      <c r="ADO119" s="716"/>
      <c r="ADP119" s="716"/>
      <c r="ADQ119" s="716"/>
      <c r="ADR119" s="716"/>
      <c r="ADS119" s="716"/>
      <c r="ADT119" s="716"/>
      <c r="ADU119" s="716"/>
      <c r="ADV119" s="716"/>
      <c r="ADW119" s="716"/>
      <c r="ADX119" s="716"/>
      <c r="ADY119" s="716"/>
      <c r="ADZ119" s="716"/>
      <c r="AEA119" s="716"/>
      <c r="AEB119" s="716"/>
      <c r="AEC119" s="716"/>
      <c r="AED119" s="716"/>
      <c r="AEE119" s="716"/>
      <c r="AEF119" s="716"/>
      <c r="AEG119" s="716"/>
      <c r="AEH119" s="716"/>
      <c r="AEI119" s="716"/>
      <c r="AEJ119" s="716"/>
      <c r="AEK119" s="716"/>
      <c r="AEL119" s="716"/>
      <c r="AEM119" s="716"/>
      <c r="AEN119" s="716"/>
      <c r="AEO119" s="716"/>
      <c r="AEP119" s="716"/>
      <c r="AEQ119" s="716"/>
      <c r="AER119" s="716"/>
      <c r="AES119" s="716"/>
      <c r="AET119" s="716"/>
      <c r="AEU119" s="716"/>
      <c r="AEV119" s="716"/>
      <c r="AEW119" s="716"/>
      <c r="AEX119" s="716"/>
      <c r="AEY119" s="716"/>
      <c r="AEZ119" s="716"/>
      <c r="AFA119" s="716"/>
      <c r="AFB119" s="716"/>
      <c r="AFC119" s="716"/>
      <c r="AFD119" s="716"/>
      <c r="AFE119" s="716"/>
      <c r="AFF119" s="716"/>
      <c r="AFG119" s="716"/>
      <c r="AFH119" s="716"/>
      <c r="AFI119" s="716"/>
      <c r="AFJ119" s="716"/>
      <c r="AFK119" s="716"/>
      <c r="AFL119" s="716"/>
      <c r="AFM119" s="716"/>
      <c r="AFN119" s="716"/>
      <c r="AFO119" s="716"/>
      <c r="AFP119" s="716"/>
      <c r="AFQ119" s="716"/>
      <c r="AFR119" s="716"/>
      <c r="AFS119" s="716"/>
      <c r="AFT119" s="716"/>
      <c r="AFU119" s="716"/>
      <c r="AFV119" s="716"/>
      <c r="AFW119" s="716"/>
      <c r="AFX119" s="716"/>
      <c r="AFY119" s="716"/>
      <c r="AFZ119" s="716"/>
      <c r="AGA119" s="716"/>
      <c r="AGB119" s="716"/>
      <c r="AGC119" s="716"/>
      <c r="AGD119" s="716"/>
      <c r="AGE119" s="716"/>
      <c r="AGF119" s="716"/>
      <c r="AGG119" s="716"/>
      <c r="AGH119" s="716"/>
      <c r="AGI119" s="716"/>
      <c r="AGJ119" s="716"/>
      <c r="AGK119" s="716"/>
      <c r="AGL119" s="716"/>
      <c r="AGM119" s="716"/>
      <c r="AGN119" s="716"/>
      <c r="AGO119" s="716"/>
      <c r="AGP119" s="716"/>
      <c r="AGQ119" s="716"/>
      <c r="AGR119" s="716"/>
      <c r="AGS119" s="716"/>
      <c r="AGT119" s="716"/>
      <c r="AGU119" s="716"/>
      <c r="AGV119" s="716"/>
      <c r="AGW119" s="716"/>
      <c r="AGX119" s="716"/>
      <c r="AGY119" s="716"/>
      <c r="AGZ119" s="716"/>
      <c r="AHA119" s="716"/>
      <c r="AHB119" s="716"/>
      <c r="AHC119" s="716"/>
      <c r="AHD119" s="716"/>
      <c r="AHE119" s="716"/>
      <c r="AHF119" s="716"/>
      <c r="AHG119" s="716"/>
      <c r="AHH119" s="716"/>
      <c r="AHI119" s="716"/>
      <c r="AHJ119" s="716"/>
      <c r="AHK119" s="716"/>
      <c r="AHL119" s="716"/>
      <c r="AHM119" s="716"/>
      <c r="AHN119" s="716"/>
      <c r="AHO119" s="716"/>
      <c r="AHP119" s="716"/>
      <c r="AHQ119" s="716"/>
      <c r="AHR119" s="716"/>
      <c r="AHS119" s="716"/>
      <c r="AHT119" s="716"/>
      <c r="AHU119" s="716"/>
      <c r="AHV119" s="716"/>
      <c r="AHW119" s="716"/>
      <c r="AHX119" s="716"/>
      <c r="AHY119" s="716"/>
      <c r="AHZ119" s="716"/>
      <c r="AIA119" s="716"/>
      <c r="AIB119" s="716"/>
      <c r="AIC119" s="716"/>
      <c r="AID119" s="716"/>
      <c r="AIE119" s="716"/>
      <c r="AIF119" s="716"/>
      <c r="AIG119" s="716"/>
      <c r="AIH119" s="716"/>
      <c r="AII119" s="716"/>
      <c r="AIJ119" s="716"/>
      <c r="AIK119" s="716"/>
      <c r="AIL119" s="716"/>
      <c r="AIM119" s="716"/>
      <c r="AIN119" s="716"/>
      <c r="AIO119" s="716"/>
      <c r="AIP119" s="716"/>
      <c r="AIQ119" s="716"/>
      <c r="AIR119" s="716"/>
      <c r="AIS119" s="716"/>
      <c r="AIT119" s="716"/>
      <c r="AIU119" s="716"/>
      <c r="AIV119" s="716"/>
      <c r="AIW119" s="716"/>
      <c r="AIX119" s="716"/>
      <c r="AIY119" s="716"/>
      <c r="AIZ119" s="716"/>
      <c r="AJA119" s="716"/>
      <c r="AJB119" s="716"/>
      <c r="AJC119" s="716"/>
      <c r="AJD119" s="716"/>
      <c r="AJE119" s="716"/>
      <c r="AJF119" s="716"/>
      <c r="AJG119" s="716"/>
      <c r="AJH119" s="716"/>
      <c r="AJI119" s="716"/>
      <c r="AJJ119" s="716"/>
      <c r="AJK119" s="716"/>
      <c r="AJL119" s="716"/>
      <c r="AJM119" s="716"/>
      <c r="AJN119" s="716"/>
      <c r="AJO119" s="716"/>
      <c r="AJP119" s="716"/>
      <c r="AJQ119" s="716"/>
      <c r="AJR119" s="716"/>
      <c r="AJS119" s="716"/>
      <c r="AJT119" s="716"/>
      <c r="AJU119" s="716"/>
      <c r="AJV119" s="716"/>
      <c r="AJW119" s="716"/>
      <c r="AJX119" s="716"/>
      <c r="AJY119" s="716"/>
      <c r="AJZ119" s="716"/>
      <c r="AKA119" s="716"/>
      <c r="AKB119" s="716"/>
      <c r="AKC119" s="716"/>
      <c r="AKD119" s="716"/>
      <c r="AKE119" s="716"/>
      <c r="AKF119" s="716"/>
      <c r="AKG119" s="716"/>
      <c r="AKH119" s="716"/>
      <c r="AKI119" s="716"/>
      <c r="AKJ119" s="716"/>
      <c r="AKK119" s="716"/>
      <c r="AKL119" s="716"/>
      <c r="AKM119" s="716"/>
      <c r="AKN119" s="716"/>
      <c r="AKO119" s="716"/>
      <c r="AKP119" s="716"/>
      <c r="AKQ119" s="716"/>
      <c r="AKR119" s="716"/>
      <c r="AKS119" s="716"/>
      <c r="AKT119" s="716"/>
      <c r="AKU119" s="716"/>
      <c r="AKV119" s="716"/>
      <c r="AKW119" s="716"/>
      <c r="AKX119" s="716"/>
      <c r="AKY119" s="716"/>
      <c r="AKZ119" s="716"/>
      <c r="ALA119" s="716"/>
      <c r="ALB119" s="716"/>
      <c r="ALC119" s="716"/>
      <c r="ALD119" s="716"/>
      <c r="ALE119" s="716"/>
      <c r="ALF119" s="716"/>
      <c r="ALG119" s="716"/>
      <c r="ALH119" s="716"/>
      <c r="ALI119" s="716"/>
      <c r="ALJ119" s="716"/>
      <c r="ALK119" s="716"/>
      <c r="ALL119" s="716"/>
      <c r="ALM119" s="716"/>
      <c r="ALN119" s="716"/>
      <c r="ALO119" s="716"/>
      <c r="ALP119" s="716"/>
      <c r="ALQ119" s="716"/>
      <c r="ALR119" s="716"/>
      <c r="ALS119" s="716"/>
      <c r="ALT119" s="716"/>
      <c r="ALU119" s="716"/>
      <c r="ALV119" s="716"/>
      <c r="ALW119" s="716"/>
      <c r="ALX119" s="716"/>
      <c r="ALY119" s="716"/>
      <c r="ALZ119" s="716"/>
      <c r="AMA119" s="716"/>
      <c r="AMB119" s="716"/>
      <c r="AMC119" s="716"/>
      <c r="AMD119" s="716"/>
      <c r="AME119" s="716"/>
      <c r="AMF119" s="716"/>
      <c r="AMG119" s="716"/>
      <c r="AMH119" s="716"/>
      <c r="AMI119" s="716"/>
      <c r="AMJ119" s="716"/>
    </row>
    <row r="120" spans="1:1024" x14ac:dyDescent="0.2">
      <c r="A120" s="716"/>
      <c r="B120" s="733"/>
      <c r="C120" s="738"/>
      <c r="D120" s="735"/>
      <c r="E120" s="735"/>
      <c r="F120" s="735"/>
      <c r="G120" s="735"/>
      <c r="H120" s="735"/>
      <c r="I120" s="735"/>
      <c r="J120" s="735"/>
      <c r="K120" s="735"/>
      <c r="L120" s="735"/>
      <c r="M120" s="735"/>
      <c r="N120" s="735"/>
      <c r="O120" s="735"/>
      <c r="P120" s="735"/>
      <c r="Q120" s="735"/>
      <c r="R120" s="736"/>
      <c r="S120" s="735"/>
      <c r="T120" s="735"/>
      <c r="U120" s="739" t="s">
        <v>500</v>
      </c>
      <c r="V120" s="740" t="s">
        <v>124</v>
      </c>
      <c r="W120" s="737" t="s">
        <v>496</v>
      </c>
      <c r="X120" s="550">
        <v>24.224937853034135</v>
      </c>
      <c r="Y120" s="550">
        <v>49.788914869345312</v>
      </c>
      <c r="Z120" s="550">
        <v>78.458281006390735</v>
      </c>
      <c r="AA120" s="550">
        <v>97.757197141003786</v>
      </c>
      <c r="AB120" s="550">
        <v>125.50972581037522</v>
      </c>
      <c r="AC120" s="550">
        <v>158.3215067954161</v>
      </c>
      <c r="AD120" s="550">
        <v>199.97440965615689</v>
      </c>
      <c r="AE120" s="550">
        <v>239.19962288744608</v>
      </c>
      <c r="AF120" s="550">
        <v>276.13304565118659</v>
      </c>
      <c r="AG120" s="550">
        <v>310.90306137389496</v>
      </c>
      <c r="AH120" s="550">
        <v>343.65105340313363</v>
      </c>
      <c r="AI120" s="550">
        <v>374.28487847391278</v>
      </c>
      <c r="AJ120" s="550">
        <v>394.59563874200012</v>
      </c>
      <c r="AK120" s="550">
        <v>422.85426683379262</v>
      </c>
      <c r="AL120" s="550">
        <v>446.36062868614215</v>
      </c>
      <c r="AM120" s="550">
        <v>455.61470069801334</v>
      </c>
      <c r="AN120" s="550">
        <v>0</v>
      </c>
      <c r="AO120" s="550">
        <v>0</v>
      </c>
      <c r="AP120" s="550">
        <v>0</v>
      </c>
      <c r="AQ120" s="550">
        <v>0</v>
      </c>
      <c r="AR120" s="550">
        <v>0</v>
      </c>
      <c r="AS120" s="550">
        <v>0</v>
      </c>
      <c r="AT120" s="550">
        <v>0</v>
      </c>
      <c r="AU120" s="550">
        <v>0</v>
      </c>
      <c r="AV120" s="550">
        <v>0</v>
      </c>
      <c r="AW120" s="550">
        <v>0</v>
      </c>
      <c r="AX120" s="550">
        <v>0</v>
      </c>
      <c r="AY120" s="550">
        <v>0</v>
      </c>
      <c r="AZ120" s="550">
        <v>0</v>
      </c>
      <c r="BA120" s="550">
        <v>0</v>
      </c>
      <c r="BB120" s="550">
        <v>0</v>
      </c>
      <c r="BC120" s="550">
        <v>0</v>
      </c>
      <c r="BD120" s="550">
        <v>0</v>
      </c>
      <c r="BE120" s="550">
        <v>0</v>
      </c>
      <c r="BF120" s="550">
        <v>0</v>
      </c>
      <c r="BG120" s="550">
        <v>0</v>
      </c>
      <c r="BH120" s="550">
        <v>0</v>
      </c>
      <c r="BI120" s="550">
        <v>0</v>
      </c>
      <c r="BJ120" s="550">
        <v>0</v>
      </c>
      <c r="BK120" s="550">
        <v>0</v>
      </c>
      <c r="BL120" s="550">
        <v>0</v>
      </c>
      <c r="BM120" s="550">
        <v>0</v>
      </c>
      <c r="BN120" s="550">
        <v>0</v>
      </c>
      <c r="BO120" s="550">
        <v>0</v>
      </c>
      <c r="BP120" s="550">
        <v>0</v>
      </c>
      <c r="BQ120" s="550">
        <v>0</v>
      </c>
      <c r="BR120" s="550">
        <v>0</v>
      </c>
      <c r="BS120" s="550">
        <v>0</v>
      </c>
      <c r="BT120" s="550">
        <v>0</v>
      </c>
      <c r="BU120" s="550">
        <v>0</v>
      </c>
      <c r="BV120" s="550">
        <v>0</v>
      </c>
      <c r="BW120" s="550">
        <v>0</v>
      </c>
      <c r="BX120" s="550">
        <v>0</v>
      </c>
      <c r="BY120" s="550">
        <v>0</v>
      </c>
      <c r="BZ120" s="550">
        <v>0</v>
      </c>
      <c r="CA120" s="550">
        <v>0</v>
      </c>
      <c r="CB120" s="550">
        <v>0</v>
      </c>
      <c r="CC120" s="550">
        <v>0</v>
      </c>
      <c r="CD120" s="550">
        <v>0</v>
      </c>
      <c r="CE120" s="550">
        <v>0</v>
      </c>
      <c r="CF120" s="550">
        <v>0</v>
      </c>
      <c r="CG120" s="550">
        <v>0</v>
      </c>
      <c r="CH120" s="550">
        <v>0</v>
      </c>
      <c r="CI120" s="550">
        <v>0</v>
      </c>
      <c r="CJ120" s="550">
        <v>0</v>
      </c>
      <c r="CK120" s="550">
        <v>0</v>
      </c>
      <c r="CL120" s="550">
        <v>0</v>
      </c>
      <c r="CM120" s="550">
        <v>0</v>
      </c>
      <c r="CN120" s="550">
        <v>0</v>
      </c>
      <c r="CO120" s="550">
        <v>0</v>
      </c>
      <c r="CP120" s="550">
        <v>0</v>
      </c>
      <c r="CQ120" s="550">
        <v>0</v>
      </c>
      <c r="CR120" s="550">
        <v>0</v>
      </c>
      <c r="CS120" s="550">
        <v>0</v>
      </c>
      <c r="CT120" s="550">
        <v>0</v>
      </c>
      <c r="CU120" s="550">
        <v>0</v>
      </c>
      <c r="CV120" s="550">
        <v>0</v>
      </c>
      <c r="CW120" s="550">
        <v>0</v>
      </c>
      <c r="CX120" s="550">
        <v>0</v>
      </c>
      <c r="CY120" s="550">
        <v>0</v>
      </c>
      <c r="CZ120" s="723">
        <v>0</v>
      </c>
      <c r="DA120" s="724">
        <v>0</v>
      </c>
      <c r="DB120" s="724">
        <v>0</v>
      </c>
      <c r="DC120" s="724">
        <v>0</v>
      </c>
      <c r="DD120" s="724">
        <v>0</v>
      </c>
      <c r="DE120" s="724">
        <v>0</v>
      </c>
      <c r="DF120" s="724">
        <v>0</v>
      </c>
      <c r="DG120" s="724">
        <v>0</v>
      </c>
      <c r="DH120" s="724">
        <v>0</v>
      </c>
      <c r="DI120" s="724">
        <v>0</v>
      </c>
      <c r="DJ120" s="724">
        <v>0</v>
      </c>
      <c r="DK120" s="724">
        <v>0</v>
      </c>
      <c r="DL120" s="724">
        <v>0</v>
      </c>
      <c r="DM120" s="724">
        <v>0</v>
      </c>
      <c r="DN120" s="724">
        <v>0</v>
      </c>
      <c r="DO120" s="724">
        <v>0</v>
      </c>
      <c r="DP120" s="724">
        <v>0</v>
      </c>
      <c r="DQ120" s="724">
        <v>0</v>
      </c>
      <c r="DR120" s="724">
        <v>0</v>
      </c>
      <c r="DS120" s="724">
        <v>0</v>
      </c>
      <c r="DT120" s="724">
        <v>0</v>
      </c>
      <c r="DU120" s="724">
        <v>0</v>
      </c>
      <c r="DV120" s="724">
        <v>0</v>
      </c>
      <c r="DW120" s="725">
        <v>0</v>
      </c>
      <c r="DX120" s="575"/>
      <c r="DY120" s="716"/>
      <c r="DZ120" s="716"/>
      <c r="EA120" s="716"/>
      <c r="EB120" s="716"/>
      <c r="EC120" s="716"/>
      <c r="ED120" s="716"/>
      <c r="EE120" s="716"/>
      <c r="EF120" s="716"/>
      <c r="EG120" s="716"/>
      <c r="EH120" s="716"/>
      <c r="EI120" s="716"/>
      <c r="EJ120" s="716"/>
      <c r="EK120" s="716"/>
      <c r="EL120" s="716"/>
      <c r="EM120" s="716"/>
      <c r="EN120" s="716"/>
      <c r="EO120" s="716"/>
      <c r="EP120" s="716"/>
      <c r="EQ120" s="716"/>
      <c r="ER120" s="716"/>
      <c r="ES120" s="716"/>
      <c r="ET120" s="716"/>
      <c r="EU120" s="716"/>
      <c r="EV120" s="716"/>
      <c r="EW120" s="716"/>
      <c r="EX120" s="716"/>
      <c r="EY120" s="716"/>
      <c r="EZ120" s="716"/>
      <c r="FA120" s="716"/>
      <c r="FB120" s="716"/>
      <c r="FC120" s="716"/>
      <c r="FD120" s="716"/>
      <c r="FE120" s="716"/>
      <c r="FF120" s="716"/>
      <c r="FG120" s="716"/>
      <c r="FH120" s="716"/>
      <c r="FI120" s="716"/>
      <c r="FJ120" s="716"/>
      <c r="FK120" s="716"/>
      <c r="FL120" s="716"/>
      <c r="FM120" s="716"/>
      <c r="FN120" s="716"/>
      <c r="FO120" s="716"/>
      <c r="FP120" s="716"/>
      <c r="FQ120" s="716"/>
      <c r="FR120" s="716"/>
      <c r="FS120" s="716"/>
      <c r="FT120" s="716"/>
      <c r="FU120" s="716"/>
      <c r="FV120" s="716"/>
      <c r="FW120" s="716"/>
      <c r="FX120" s="716"/>
      <c r="FY120" s="716"/>
      <c r="FZ120" s="716"/>
      <c r="GA120" s="716"/>
      <c r="GB120" s="716"/>
      <c r="GC120" s="716"/>
      <c r="GD120" s="716"/>
      <c r="GE120" s="716"/>
      <c r="GF120" s="716"/>
      <c r="GG120" s="716"/>
      <c r="GH120" s="716"/>
      <c r="GI120" s="716"/>
      <c r="GJ120" s="716"/>
      <c r="GK120" s="716"/>
      <c r="GL120" s="716"/>
      <c r="GM120" s="716"/>
      <c r="GN120" s="716"/>
      <c r="GO120" s="716"/>
      <c r="GP120" s="716"/>
      <c r="GQ120" s="716"/>
      <c r="GR120" s="716"/>
      <c r="GS120" s="716"/>
      <c r="GT120" s="716"/>
      <c r="GU120" s="716"/>
      <c r="GV120" s="716"/>
      <c r="GW120" s="716"/>
      <c r="GX120" s="716"/>
      <c r="GY120" s="716"/>
      <c r="GZ120" s="716"/>
      <c r="HA120" s="716"/>
      <c r="HB120" s="716"/>
      <c r="HC120" s="716"/>
      <c r="HD120" s="716"/>
      <c r="HE120" s="716"/>
      <c r="HF120" s="716"/>
      <c r="HG120" s="716"/>
      <c r="HH120" s="716"/>
      <c r="HI120" s="716"/>
      <c r="HJ120" s="716"/>
      <c r="HK120" s="716"/>
      <c r="HL120" s="716"/>
      <c r="HM120" s="716"/>
      <c r="HN120" s="716"/>
      <c r="HO120" s="716"/>
      <c r="HP120" s="716"/>
      <c r="HQ120" s="716"/>
      <c r="HR120" s="716"/>
      <c r="HS120" s="716"/>
      <c r="HT120" s="716"/>
      <c r="HU120" s="716"/>
      <c r="HV120" s="716"/>
      <c r="HW120" s="716"/>
      <c r="HX120" s="716"/>
      <c r="HY120" s="716"/>
      <c r="HZ120" s="716"/>
      <c r="IA120" s="716"/>
      <c r="IB120" s="716"/>
      <c r="IC120" s="716"/>
      <c r="ID120" s="716"/>
      <c r="IE120" s="716"/>
      <c r="IF120" s="716"/>
      <c r="IG120" s="716"/>
      <c r="IH120" s="716"/>
      <c r="II120" s="716"/>
      <c r="IJ120" s="716"/>
      <c r="IK120" s="716"/>
      <c r="IL120" s="716"/>
      <c r="IM120" s="716"/>
      <c r="IN120" s="716"/>
      <c r="IO120" s="716"/>
      <c r="IP120" s="716"/>
      <c r="IQ120" s="716"/>
      <c r="IR120" s="716"/>
      <c r="IS120" s="716"/>
      <c r="IT120" s="716"/>
      <c r="IU120" s="716"/>
      <c r="IV120" s="716"/>
      <c r="IW120" s="716"/>
      <c r="IX120" s="716"/>
      <c r="IY120" s="716"/>
      <c r="IZ120" s="716"/>
      <c r="JA120" s="716"/>
      <c r="JB120" s="716"/>
      <c r="JC120" s="716"/>
      <c r="JD120" s="716"/>
      <c r="JE120" s="716"/>
      <c r="JF120" s="716"/>
      <c r="JG120" s="716"/>
      <c r="JH120" s="716"/>
      <c r="JI120" s="716"/>
      <c r="JJ120" s="716"/>
      <c r="JK120" s="716"/>
      <c r="JL120" s="716"/>
      <c r="JM120" s="716"/>
      <c r="JN120" s="716"/>
      <c r="JO120" s="716"/>
      <c r="JP120" s="716"/>
      <c r="JQ120" s="716"/>
      <c r="JR120" s="716"/>
      <c r="JS120" s="716"/>
      <c r="JT120" s="716"/>
      <c r="JU120" s="716"/>
      <c r="JV120" s="716"/>
      <c r="JW120" s="716"/>
      <c r="JX120" s="716"/>
      <c r="JY120" s="716"/>
      <c r="JZ120" s="716"/>
      <c r="KA120" s="716"/>
      <c r="KB120" s="716"/>
      <c r="KC120" s="716"/>
      <c r="KD120" s="716"/>
      <c r="KE120" s="716"/>
      <c r="KF120" s="716"/>
      <c r="KG120" s="716"/>
      <c r="KH120" s="716"/>
      <c r="KI120" s="716"/>
      <c r="KJ120" s="716"/>
      <c r="KK120" s="716"/>
      <c r="KL120" s="716"/>
      <c r="KM120" s="716"/>
      <c r="KN120" s="716"/>
      <c r="KO120" s="716"/>
      <c r="KP120" s="716"/>
      <c r="KQ120" s="716"/>
      <c r="KR120" s="716"/>
      <c r="KS120" s="716"/>
      <c r="KT120" s="716"/>
      <c r="KU120" s="716"/>
      <c r="KV120" s="716"/>
      <c r="KW120" s="716"/>
      <c r="KX120" s="716"/>
      <c r="KY120" s="716"/>
      <c r="KZ120" s="716"/>
      <c r="LA120" s="716"/>
      <c r="LB120" s="716"/>
      <c r="LC120" s="716"/>
      <c r="LD120" s="716"/>
      <c r="LE120" s="716"/>
      <c r="LF120" s="716"/>
      <c r="LG120" s="716"/>
      <c r="LH120" s="716"/>
      <c r="LI120" s="716"/>
      <c r="LJ120" s="716"/>
      <c r="LK120" s="716"/>
      <c r="LL120" s="716"/>
      <c r="LM120" s="716"/>
      <c r="LN120" s="716"/>
      <c r="LO120" s="716"/>
      <c r="LP120" s="716"/>
      <c r="LQ120" s="716"/>
      <c r="LR120" s="716"/>
      <c r="LS120" s="716"/>
      <c r="LT120" s="716"/>
      <c r="LU120" s="716"/>
      <c r="LV120" s="716"/>
      <c r="LW120" s="716"/>
      <c r="LX120" s="716"/>
      <c r="LY120" s="716"/>
      <c r="LZ120" s="716"/>
      <c r="MA120" s="716"/>
      <c r="MB120" s="716"/>
      <c r="MC120" s="716"/>
      <c r="MD120" s="716"/>
      <c r="ME120" s="716"/>
      <c r="MF120" s="716"/>
      <c r="MG120" s="716"/>
      <c r="MH120" s="716"/>
      <c r="MI120" s="716"/>
      <c r="MJ120" s="716"/>
      <c r="MK120" s="716"/>
      <c r="ML120" s="716"/>
      <c r="MM120" s="716"/>
      <c r="MN120" s="716"/>
      <c r="MO120" s="716"/>
      <c r="MP120" s="716"/>
      <c r="MQ120" s="716"/>
      <c r="MR120" s="716"/>
      <c r="MS120" s="716"/>
      <c r="MT120" s="716"/>
      <c r="MU120" s="716"/>
      <c r="MV120" s="716"/>
      <c r="MW120" s="716"/>
      <c r="MX120" s="716"/>
      <c r="MY120" s="716"/>
      <c r="MZ120" s="716"/>
      <c r="NA120" s="716"/>
      <c r="NB120" s="716"/>
      <c r="NC120" s="716"/>
      <c r="ND120" s="716"/>
      <c r="NE120" s="716"/>
      <c r="NF120" s="716"/>
      <c r="NG120" s="716"/>
      <c r="NH120" s="716"/>
      <c r="NI120" s="716"/>
      <c r="NJ120" s="716"/>
      <c r="NK120" s="716"/>
      <c r="NL120" s="716"/>
      <c r="NM120" s="716"/>
      <c r="NN120" s="716"/>
      <c r="NO120" s="716"/>
      <c r="NP120" s="716"/>
      <c r="NQ120" s="716"/>
      <c r="NR120" s="716"/>
      <c r="NS120" s="716"/>
      <c r="NT120" s="716"/>
      <c r="NU120" s="716"/>
      <c r="NV120" s="716"/>
      <c r="NW120" s="716"/>
      <c r="NX120" s="716"/>
      <c r="NY120" s="716"/>
      <c r="NZ120" s="716"/>
      <c r="OA120" s="716"/>
      <c r="OB120" s="716"/>
      <c r="OC120" s="716"/>
      <c r="OD120" s="716"/>
      <c r="OE120" s="716"/>
      <c r="OF120" s="716"/>
      <c r="OG120" s="716"/>
      <c r="OH120" s="716"/>
      <c r="OI120" s="716"/>
      <c r="OJ120" s="716"/>
      <c r="OK120" s="716"/>
      <c r="OL120" s="716"/>
      <c r="OM120" s="716"/>
      <c r="ON120" s="716"/>
      <c r="OO120" s="716"/>
      <c r="OP120" s="716"/>
      <c r="OQ120" s="716"/>
      <c r="OR120" s="716"/>
      <c r="OS120" s="716"/>
      <c r="OT120" s="716"/>
      <c r="OU120" s="716"/>
      <c r="OV120" s="716"/>
      <c r="OW120" s="716"/>
      <c r="OX120" s="716"/>
      <c r="OY120" s="716"/>
      <c r="OZ120" s="716"/>
      <c r="PA120" s="716"/>
      <c r="PB120" s="716"/>
      <c r="PC120" s="716"/>
      <c r="PD120" s="716"/>
      <c r="PE120" s="716"/>
      <c r="PF120" s="716"/>
      <c r="PG120" s="716"/>
      <c r="PH120" s="716"/>
      <c r="PI120" s="716"/>
      <c r="PJ120" s="716"/>
      <c r="PK120" s="716"/>
      <c r="PL120" s="716"/>
      <c r="PM120" s="716"/>
      <c r="PN120" s="716"/>
      <c r="PO120" s="716"/>
      <c r="PP120" s="716"/>
      <c r="PQ120" s="716"/>
      <c r="PR120" s="716"/>
      <c r="PS120" s="716"/>
      <c r="PT120" s="716"/>
      <c r="PU120" s="716"/>
      <c r="PV120" s="716"/>
      <c r="PW120" s="716"/>
      <c r="PX120" s="716"/>
      <c r="PY120" s="716"/>
      <c r="PZ120" s="716"/>
      <c r="QA120" s="716"/>
      <c r="QB120" s="716"/>
      <c r="QC120" s="716"/>
      <c r="QD120" s="716"/>
      <c r="QE120" s="716"/>
      <c r="QF120" s="716"/>
      <c r="QG120" s="716"/>
      <c r="QH120" s="716"/>
      <c r="QI120" s="716"/>
      <c r="QJ120" s="716"/>
      <c r="QK120" s="716"/>
      <c r="QL120" s="716"/>
      <c r="QM120" s="716"/>
      <c r="QN120" s="716"/>
      <c r="QO120" s="716"/>
      <c r="QP120" s="716"/>
      <c r="QQ120" s="716"/>
      <c r="QR120" s="716"/>
      <c r="QS120" s="716"/>
      <c r="QT120" s="716"/>
      <c r="QU120" s="716"/>
      <c r="QV120" s="716"/>
      <c r="QW120" s="716"/>
      <c r="QX120" s="716"/>
      <c r="QY120" s="716"/>
      <c r="QZ120" s="716"/>
      <c r="RA120" s="716"/>
      <c r="RB120" s="716"/>
      <c r="RC120" s="716"/>
      <c r="RD120" s="716"/>
      <c r="RE120" s="716"/>
      <c r="RF120" s="716"/>
      <c r="RG120" s="716"/>
      <c r="RH120" s="716"/>
      <c r="RI120" s="716"/>
      <c r="RJ120" s="716"/>
      <c r="RK120" s="716"/>
      <c r="RL120" s="716"/>
      <c r="RM120" s="716"/>
      <c r="RN120" s="716"/>
      <c r="RO120" s="716"/>
      <c r="RP120" s="716"/>
      <c r="RQ120" s="716"/>
      <c r="RR120" s="716"/>
      <c r="RS120" s="716"/>
      <c r="RT120" s="716"/>
      <c r="RU120" s="716"/>
      <c r="RV120" s="716"/>
      <c r="RW120" s="716"/>
      <c r="RX120" s="716"/>
      <c r="RY120" s="716"/>
      <c r="RZ120" s="716"/>
      <c r="SA120" s="716"/>
      <c r="SB120" s="716"/>
      <c r="SC120" s="716"/>
      <c r="SD120" s="716"/>
      <c r="SE120" s="716"/>
      <c r="SF120" s="716"/>
      <c r="SG120" s="716"/>
      <c r="SH120" s="716"/>
      <c r="SI120" s="716"/>
      <c r="SJ120" s="716"/>
      <c r="SK120" s="716"/>
      <c r="SL120" s="716"/>
      <c r="SM120" s="716"/>
      <c r="SN120" s="716"/>
      <c r="SO120" s="716"/>
      <c r="SP120" s="716"/>
      <c r="SQ120" s="716"/>
      <c r="SR120" s="716"/>
      <c r="SS120" s="716"/>
      <c r="ST120" s="716"/>
      <c r="SU120" s="716"/>
      <c r="SV120" s="716"/>
      <c r="SW120" s="716"/>
      <c r="SX120" s="716"/>
      <c r="SY120" s="716"/>
      <c r="SZ120" s="716"/>
      <c r="TA120" s="716"/>
      <c r="TB120" s="716"/>
      <c r="TC120" s="716"/>
      <c r="TD120" s="716"/>
      <c r="TE120" s="716"/>
      <c r="TF120" s="716"/>
      <c r="TG120" s="716"/>
      <c r="TH120" s="716"/>
      <c r="TI120" s="716"/>
      <c r="TJ120" s="716"/>
      <c r="TK120" s="716"/>
      <c r="TL120" s="716"/>
      <c r="TM120" s="716"/>
      <c r="TN120" s="716"/>
      <c r="TO120" s="716"/>
      <c r="TP120" s="716"/>
      <c r="TQ120" s="716"/>
      <c r="TR120" s="716"/>
      <c r="TS120" s="716"/>
      <c r="TT120" s="716"/>
      <c r="TU120" s="716"/>
      <c r="TV120" s="716"/>
      <c r="TW120" s="716"/>
      <c r="TX120" s="716"/>
      <c r="TY120" s="716"/>
      <c r="TZ120" s="716"/>
      <c r="UA120" s="716"/>
      <c r="UB120" s="716"/>
      <c r="UC120" s="716"/>
      <c r="UD120" s="716"/>
      <c r="UE120" s="716"/>
      <c r="UF120" s="716"/>
      <c r="UG120" s="716"/>
      <c r="UH120" s="716"/>
      <c r="UI120" s="716"/>
      <c r="UJ120" s="716"/>
      <c r="UK120" s="716"/>
      <c r="UL120" s="716"/>
      <c r="UM120" s="716"/>
      <c r="UN120" s="716"/>
      <c r="UO120" s="716"/>
      <c r="UP120" s="716"/>
      <c r="UQ120" s="716"/>
      <c r="UR120" s="716"/>
      <c r="US120" s="716"/>
      <c r="UT120" s="716"/>
      <c r="UU120" s="716"/>
      <c r="UV120" s="716"/>
      <c r="UW120" s="716"/>
      <c r="UX120" s="716"/>
      <c r="UY120" s="716"/>
      <c r="UZ120" s="716"/>
      <c r="VA120" s="716"/>
      <c r="VB120" s="716"/>
      <c r="VC120" s="716"/>
      <c r="VD120" s="716"/>
      <c r="VE120" s="716"/>
      <c r="VF120" s="716"/>
      <c r="VG120" s="716"/>
      <c r="VH120" s="716"/>
      <c r="VI120" s="716"/>
      <c r="VJ120" s="716"/>
      <c r="VK120" s="716"/>
      <c r="VL120" s="716"/>
      <c r="VM120" s="716"/>
      <c r="VN120" s="716"/>
      <c r="VO120" s="716"/>
      <c r="VP120" s="716"/>
      <c r="VQ120" s="716"/>
      <c r="VR120" s="716"/>
      <c r="VS120" s="716"/>
      <c r="VT120" s="716"/>
      <c r="VU120" s="716"/>
      <c r="VV120" s="716"/>
      <c r="VW120" s="716"/>
      <c r="VX120" s="716"/>
      <c r="VY120" s="716"/>
      <c r="VZ120" s="716"/>
      <c r="WA120" s="716"/>
      <c r="WB120" s="716"/>
      <c r="WC120" s="716"/>
      <c r="WD120" s="716"/>
      <c r="WE120" s="716"/>
      <c r="WF120" s="716"/>
      <c r="WG120" s="716"/>
      <c r="WH120" s="716"/>
      <c r="WI120" s="716"/>
      <c r="WJ120" s="716"/>
      <c r="WK120" s="716"/>
      <c r="WL120" s="716"/>
      <c r="WM120" s="716"/>
      <c r="WN120" s="716"/>
      <c r="WO120" s="716"/>
      <c r="WP120" s="716"/>
      <c r="WQ120" s="716"/>
      <c r="WR120" s="716"/>
      <c r="WS120" s="716"/>
      <c r="WT120" s="716"/>
      <c r="WU120" s="716"/>
      <c r="WV120" s="716"/>
      <c r="WW120" s="716"/>
      <c r="WX120" s="716"/>
      <c r="WY120" s="716"/>
      <c r="WZ120" s="716"/>
      <c r="XA120" s="716"/>
      <c r="XB120" s="716"/>
      <c r="XC120" s="716"/>
      <c r="XD120" s="716"/>
      <c r="XE120" s="716"/>
      <c r="XF120" s="716"/>
      <c r="XG120" s="716"/>
      <c r="XH120" s="716"/>
      <c r="XI120" s="716"/>
      <c r="XJ120" s="716"/>
      <c r="XK120" s="716"/>
      <c r="XL120" s="716"/>
      <c r="XM120" s="716"/>
      <c r="XN120" s="716"/>
      <c r="XO120" s="716"/>
      <c r="XP120" s="716"/>
      <c r="XQ120" s="716"/>
      <c r="XR120" s="716"/>
      <c r="XS120" s="716"/>
      <c r="XT120" s="716"/>
      <c r="XU120" s="716"/>
      <c r="XV120" s="716"/>
      <c r="XW120" s="716"/>
      <c r="XX120" s="716"/>
      <c r="XY120" s="716"/>
      <c r="XZ120" s="716"/>
      <c r="YA120" s="716"/>
      <c r="YB120" s="716"/>
      <c r="YC120" s="716"/>
      <c r="YD120" s="716"/>
      <c r="YE120" s="716"/>
      <c r="YF120" s="716"/>
      <c r="YG120" s="716"/>
      <c r="YH120" s="716"/>
      <c r="YI120" s="716"/>
      <c r="YJ120" s="716"/>
      <c r="YK120" s="716"/>
      <c r="YL120" s="716"/>
      <c r="YM120" s="716"/>
      <c r="YN120" s="716"/>
      <c r="YO120" s="716"/>
      <c r="YP120" s="716"/>
      <c r="YQ120" s="716"/>
      <c r="YR120" s="716"/>
      <c r="YS120" s="716"/>
      <c r="YT120" s="716"/>
      <c r="YU120" s="716"/>
      <c r="YV120" s="716"/>
      <c r="YW120" s="716"/>
      <c r="YX120" s="716"/>
      <c r="YY120" s="716"/>
      <c r="YZ120" s="716"/>
      <c r="ZA120" s="716"/>
      <c r="ZB120" s="716"/>
      <c r="ZC120" s="716"/>
      <c r="ZD120" s="716"/>
      <c r="ZE120" s="716"/>
      <c r="ZF120" s="716"/>
      <c r="ZG120" s="716"/>
      <c r="ZH120" s="716"/>
      <c r="ZI120" s="716"/>
      <c r="ZJ120" s="716"/>
      <c r="ZK120" s="716"/>
      <c r="ZL120" s="716"/>
      <c r="ZM120" s="716"/>
      <c r="ZN120" s="716"/>
      <c r="ZO120" s="716"/>
      <c r="ZP120" s="716"/>
      <c r="ZQ120" s="716"/>
      <c r="ZR120" s="716"/>
      <c r="ZS120" s="716"/>
      <c r="ZT120" s="716"/>
      <c r="ZU120" s="716"/>
      <c r="ZV120" s="716"/>
      <c r="ZW120" s="716"/>
      <c r="ZX120" s="716"/>
      <c r="ZY120" s="716"/>
      <c r="ZZ120" s="716"/>
      <c r="AAA120" s="716"/>
      <c r="AAB120" s="716"/>
      <c r="AAC120" s="716"/>
      <c r="AAD120" s="716"/>
      <c r="AAE120" s="716"/>
      <c r="AAF120" s="716"/>
      <c r="AAG120" s="716"/>
      <c r="AAH120" s="716"/>
      <c r="AAI120" s="716"/>
      <c r="AAJ120" s="716"/>
      <c r="AAK120" s="716"/>
      <c r="AAL120" s="716"/>
      <c r="AAM120" s="716"/>
      <c r="AAN120" s="716"/>
      <c r="AAO120" s="716"/>
      <c r="AAP120" s="716"/>
      <c r="AAQ120" s="716"/>
      <c r="AAR120" s="716"/>
      <c r="AAS120" s="716"/>
      <c r="AAT120" s="716"/>
      <c r="AAU120" s="716"/>
      <c r="AAV120" s="716"/>
      <c r="AAW120" s="716"/>
      <c r="AAX120" s="716"/>
      <c r="AAY120" s="716"/>
      <c r="AAZ120" s="716"/>
      <c r="ABA120" s="716"/>
      <c r="ABB120" s="716"/>
      <c r="ABC120" s="716"/>
      <c r="ABD120" s="716"/>
      <c r="ABE120" s="716"/>
      <c r="ABF120" s="716"/>
      <c r="ABG120" s="716"/>
      <c r="ABH120" s="716"/>
      <c r="ABI120" s="716"/>
      <c r="ABJ120" s="716"/>
      <c r="ABK120" s="716"/>
      <c r="ABL120" s="716"/>
      <c r="ABM120" s="716"/>
      <c r="ABN120" s="716"/>
      <c r="ABO120" s="716"/>
      <c r="ABP120" s="716"/>
      <c r="ABQ120" s="716"/>
      <c r="ABR120" s="716"/>
      <c r="ABS120" s="716"/>
      <c r="ABT120" s="716"/>
      <c r="ABU120" s="716"/>
      <c r="ABV120" s="716"/>
      <c r="ABW120" s="716"/>
      <c r="ABX120" s="716"/>
      <c r="ABY120" s="716"/>
      <c r="ABZ120" s="716"/>
      <c r="ACA120" s="716"/>
      <c r="ACB120" s="716"/>
      <c r="ACC120" s="716"/>
      <c r="ACD120" s="716"/>
      <c r="ACE120" s="716"/>
      <c r="ACF120" s="716"/>
      <c r="ACG120" s="716"/>
      <c r="ACH120" s="716"/>
      <c r="ACI120" s="716"/>
      <c r="ACJ120" s="716"/>
      <c r="ACK120" s="716"/>
      <c r="ACL120" s="716"/>
      <c r="ACM120" s="716"/>
      <c r="ACN120" s="716"/>
      <c r="ACO120" s="716"/>
      <c r="ACP120" s="716"/>
      <c r="ACQ120" s="716"/>
      <c r="ACR120" s="716"/>
      <c r="ACS120" s="716"/>
      <c r="ACT120" s="716"/>
      <c r="ACU120" s="716"/>
      <c r="ACV120" s="716"/>
      <c r="ACW120" s="716"/>
      <c r="ACX120" s="716"/>
      <c r="ACY120" s="716"/>
      <c r="ACZ120" s="716"/>
      <c r="ADA120" s="716"/>
      <c r="ADB120" s="716"/>
      <c r="ADC120" s="716"/>
      <c r="ADD120" s="716"/>
      <c r="ADE120" s="716"/>
      <c r="ADF120" s="716"/>
      <c r="ADG120" s="716"/>
      <c r="ADH120" s="716"/>
      <c r="ADI120" s="716"/>
      <c r="ADJ120" s="716"/>
      <c r="ADK120" s="716"/>
      <c r="ADL120" s="716"/>
      <c r="ADM120" s="716"/>
      <c r="ADN120" s="716"/>
      <c r="ADO120" s="716"/>
      <c r="ADP120" s="716"/>
      <c r="ADQ120" s="716"/>
      <c r="ADR120" s="716"/>
      <c r="ADS120" s="716"/>
      <c r="ADT120" s="716"/>
      <c r="ADU120" s="716"/>
      <c r="ADV120" s="716"/>
      <c r="ADW120" s="716"/>
      <c r="ADX120" s="716"/>
      <c r="ADY120" s="716"/>
      <c r="ADZ120" s="716"/>
      <c r="AEA120" s="716"/>
      <c r="AEB120" s="716"/>
      <c r="AEC120" s="716"/>
      <c r="AED120" s="716"/>
      <c r="AEE120" s="716"/>
      <c r="AEF120" s="716"/>
      <c r="AEG120" s="716"/>
      <c r="AEH120" s="716"/>
      <c r="AEI120" s="716"/>
      <c r="AEJ120" s="716"/>
      <c r="AEK120" s="716"/>
      <c r="AEL120" s="716"/>
      <c r="AEM120" s="716"/>
      <c r="AEN120" s="716"/>
      <c r="AEO120" s="716"/>
      <c r="AEP120" s="716"/>
      <c r="AEQ120" s="716"/>
      <c r="AER120" s="716"/>
      <c r="AES120" s="716"/>
      <c r="AET120" s="716"/>
      <c r="AEU120" s="716"/>
      <c r="AEV120" s="716"/>
      <c r="AEW120" s="716"/>
      <c r="AEX120" s="716"/>
      <c r="AEY120" s="716"/>
      <c r="AEZ120" s="716"/>
      <c r="AFA120" s="716"/>
      <c r="AFB120" s="716"/>
      <c r="AFC120" s="716"/>
      <c r="AFD120" s="716"/>
      <c r="AFE120" s="716"/>
      <c r="AFF120" s="716"/>
      <c r="AFG120" s="716"/>
      <c r="AFH120" s="716"/>
      <c r="AFI120" s="716"/>
      <c r="AFJ120" s="716"/>
      <c r="AFK120" s="716"/>
      <c r="AFL120" s="716"/>
      <c r="AFM120" s="716"/>
      <c r="AFN120" s="716"/>
      <c r="AFO120" s="716"/>
      <c r="AFP120" s="716"/>
      <c r="AFQ120" s="716"/>
      <c r="AFR120" s="716"/>
      <c r="AFS120" s="716"/>
      <c r="AFT120" s="716"/>
      <c r="AFU120" s="716"/>
      <c r="AFV120" s="716"/>
      <c r="AFW120" s="716"/>
      <c r="AFX120" s="716"/>
      <c r="AFY120" s="716"/>
      <c r="AFZ120" s="716"/>
      <c r="AGA120" s="716"/>
      <c r="AGB120" s="716"/>
      <c r="AGC120" s="716"/>
      <c r="AGD120" s="716"/>
      <c r="AGE120" s="716"/>
      <c r="AGF120" s="716"/>
      <c r="AGG120" s="716"/>
      <c r="AGH120" s="716"/>
      <c r="AGI120" s="716"/>
      <c r="AGJ120" s="716"/>
      <c r="AGK120" s="716"/>
      <c r="AGL120" s="716"/>
      <c r="AGM120" s="716"/>
      <c r="AGN120" s="716"/>
      <c r="AGO120" s="716"/>
      <c r="AGP120" s="716"/>
      <c r="AGQ120" s="716"/>
      <c r="AGR120" s="716"/>
      <c r="AGS120" s="716"/>
      <c r="AGT120" s="716"/>
      <c r="AGU120" s="716"/>
      <c r="AGV120" s="716"/>
      <c r="AGW120" s="716"/>
      <c r="AGX120" s="716"/>
      <c r="AGY120" s="716"/>
      <c r="AGZ120" s="716"/>
      <c r="AHA120" s="716"/>
      <c r="AHB120" s="716"/>
      <c r="AHC120" s="716"/>
      <c r="AHD120" s="716"/>
      <c r="AHE120" s="716"/>
      <c r="AHF120" s="716"/>
      <c r="AHG120" s="716"/>
      <c r="AHH120" s="716"/>
      <c r="AHI120" s="716"/>
      <c r="AHJ120" s="716"/>
      <c r="AHK120" s="716"/>
      <c r="AHL120" s="716"/>
      <c r="AHM120" s="716"/>
      <c r="AHN120" s="716"/>
      <c r="AHO120" s="716"/>
      <c r="AHP120" s="716"/>
      <c r="AHQ120" s="716"/>
      <c r="AHR120" s="716"/>
      <c r="AHS120" s="716"/>
      <c r="AHT120" s="716"/>
      <c r="AHU120" s="716"/>
      <c r="AHV120" s="716"/>
      <c r="AHW120" s="716"/>
      <c r="AHX120" s="716"/>
      <c r="AHY120" s="716"/>
      <c r="AHZ120" s="716"/>
      <c r="AIA120" s="716"/>
      <c r="AIB120" s="716"/>
      <c r="AIC120" s="716"/>
      <c r="AID120" s="716"/>
      <c r="AIE120" s="716"/>
      <c r="AIF120" s="716"/>
      <c r="AIG120" s="716"/>
      <c r="AIH120" s="716"/>
      <c r="AII120" s="716"/>
      <c r="AIJ120" s="716"/>
      <c r="AIK120" s="716"/>
      <c r="AIL120" s="716"/>
      <c r="AIM120" s="716"/>
      <c r="AIN120" s="716"/>
      <c r="AIO120" s="716"/>
      <c r="AIP120" s="716"/>
      <c r="AIQ120" s="716"/>
      <c r="AIR120" s="716"/>
      <c r="AIS120" s="716"/>
      <c r="AIT120" s="716"/>
      <c r="AIU120" s="716"/>
      <c r="AIV120" s="716"/>
      <c r="AIW120" s="716"/>
      <c r="AIX120" s="716"/>
      <c r="AIY120" s="716"/>
      <c r="AIZ120" s="716"/>
      <c r="AJA120" s="716"/>
      <c r="AJB120" s="716"/>
      <c r="AJC120" s="716"/>
      <c r="AJD120" s="716"/>
      <c r="AJE120" s="716"/>
      <c r="AJF120" s="716"/>
      <c r="AJG120" s="716"/>
      <c r="AJH120" s="716"/>
      <c r="AJI120" s="716"/>
      <c r="AJJ120" s="716"/>
      <c r="AJK120" s="716"/>
      <c r="AJL120" s="716"/>
      <c r="AJM120" s="716"/>
      <c r="AJN120" s="716"/>
      <c r="AJO120" s="716"/>
      <c r="AJP120" s="716"/>
      <c r="AJQ120" s="716"/>
      <c r="AJR120" s="716"/>
      <c r="AJS120" s="716"/>
      <c r="AJT120" s="716"/>
      <c r="AJU120" s="716"/>
      <c r="AJV120" s="716"/>
      <c r="AJW120" s="716"/>
      <c r="AJX120" s="716"/>
      <c r="AJY120" s="716"/>
      <c r="AJZ120" s="716"/>
      <c r="AKA120" s="716"/>
      <c r="AKB120" s="716"/>
      <c r="AKC120" s="716"/>
      <c r="AKD120" s="716"/>
      <c r="AKE120" s="716"/>
      <c r="AKF120" s="716"/>
      <c r="AKG120" s="716"/>
      <c r="AKH120" s="716"/>
      <c r="AKI120" s="716"/>
      <c r="AKJ120" s="716"/>
      <c r="AKK120" s="716"/>
      <c r="AKL120" s="716"/>
      <c r="AKM120" s="716"/>
      <c r="AKN120" s="716"/>
      <c r="AKO120" s="716"/>
      <c r="AKP120" s="716"/>
      <c r="AKQ120" s="716"/>
      <c r="AKR120" s="716"/>
      <c r="AKS120" s="716"/>
      <c r="AKT120" s="716"/>
      <c r="AKU120" s="716"/>
      <c r="AKV120" s="716"/>
      <c r="AKW120" s="716"/>
      <c r="AKX120" s="716"/>
      <c r="AKY120" s="716"/>
      <c r="AKZ120" s="716"/>
      <c r="ALA120" s="716"/>
      <c r="ALB120" s="716"/>
      <c r="ALC120" s="716"/>
      <c r="ALD120" s="716"/>
      <c r="ALE120" s="716"/>
      <c r="ALF120" s="716"/>
      <c r="ALG120" s="716"/>
      <c r="ALH120" s="716"/>
      <c r="ALI120" s="716"/>
      <c r="ALJ120" s="716"/>
      <c r="ALK120" s="716"/>
      <c r="ALL120" s="716"/>
      <c r="ALM120" s="716"/>
      <c r="ALN120" s="716"/>
      <c r="ALO120" s="716"/>
      <c r="ALP120" s="716"/>
      <c r="ALQ120" s="716"/>
      <c r="ALR120" s="716"/>
      <c r="ALS120" s="716"/>
      <c r="ALT120" s="716"/>
      <c r="ALU120" s="716"/>
      <c r="ALV120" s="716"/>
      <c r="ALW120" s="716"/>
      <c r="ALX120" s="716"/>
      <c r="ALY120" s="716"/>
      <c r="ALZ120" s="716"/>
      <c r="AMA120" s="716"/>
      <c r="AMB120" s="716"/>
      <c r="AMC120" s="716"/>
      <c r="AMD120" s="716"/>
      <c r="AME120" s="716"/>
      <c r="AMF120" s="716"/>
      <c r="AMG120" s="716"/>
      <c r="AMH120" s="716"/>
      <c r="AMI120" s="716"/>
      <c r="AMJ120" s="716"/>
    </row>
    <row r="121" spans="1:1024" x14ac:dyDescent="0.2">
      <c r="A121" s="716"/>
      <c r="B121" s="733"/>
      <c r="C121" s="738"/>
      <c r="D121" s="735"/>
      <c r="E121" s="735"/>
      <c r="F121" s="735"/>
      <c r="G121" s="735"/>
      <c r="H121" s="735"/>
      <c r="I121" s="735"/>
      <c r="J121" s="735"/>
      <c r="K121" s="735"/>
      <c r="L121" s="735"/>
      <c r="M121" s="735"/>
      <c r="N121" s="735"/>
      <c r="O121" s="735"/>
      <c r="P121" s="735"/>
      <c r="Q121" s="735"/>
      <c r="R121" s="736"/>
      <c r="S121" s="735"/>
      <c r="T121" s="735"/>
      <c r="U121" s="728" t="s">
        <v>501</v>
      </c>
      <c r="V121" s="722" t="s">
        <v>124</v>
      </c>
      <c r="W121" s="737" t="s">
        <v>496</v>
      </c>
      <c r="X121" s="550"/>
      <c r="Y121" s="550"/>
      <c r="Z121" s="550"/>
      <c r="AA121" s="550"/>
      <c r="AB121" s="550"/>
      <c r="AC121" s="550"/>
      <c r="AD121" s="550"/>
      <c r="AE121" s="550"/>
      <c r="AF121" s="550"/>
      <c r="AG121" s="550"/>
      <c r="AH121" s="550"/>
      <c r="AI121" s="550"/>
      <c r="AJ121" s="550"/>
      <c r="AK121" s="550"/>
      <c r="AL121" s="550"/>
      <c r="AM121" s="550"/>
      <c r="AN121" s="550"/>
      <c r="AO121" s="550"/>
      <c r="AP121" s="550"/>
      <c r="AQ121" s="550"/>
      <c r="AR121" s="550"/>
      <c r="AS121" s="550"/>
      <c r="AT121" s="550"/>
      <c r="AU121" s="550"/>
      <c r="AV121" s="550"/>
      <c r="AW121" s="550"/>
      <c r="AX121" s="550"/>
      <c r="AY121" s="550"/>
      <c r="AZ121" s="550"/>
      <c r="BA121" s="550"/>
      <c r="BB121" s="550"/>
      <c r="BC121" s="550"/>
      <c r="BD121" s="550"/>
      <c r="BE121" s="550"/>
      <c r="BF121" s="550"/>
      <c r="BG121" s="550"/>
      <c r="BH121" s="550"/>
      <c r="BI121" s="550"/>
      <c r="BJ121" s="550"/>
      <c r="BK121" s="550"/>
      <c r="BL121" s="550"/>
      <c r="BM121" s="550"/>
      <c r="BN121" s="550"/>
      <c r="BO121" s="550"/>
      <c r="BP121" s="550"/>
      <c r="BQ121" s="550"/>
      <c r="BR121" s="550"/>
      <c r="BS121" s="550"/>
      <c r="BT121" s="550"/>
      <c r="BU121" s="550"/>
      <c r="BV121" s="550"/>
      <c r="BW121" s="550"/>
      <c r="BX121" s="550"/>
      <c r="BY121" s="550"/>
      <c r="BZ121" s="550"/>
      <c r="CA121" s="550"/>
      <c r="CB121" s="550"/>
      <c r="CC121" s="550"/>
      <c r="CD121" s="550"/>
      <c r="CE121" s="550"/>
      <c r="CF121" s="550"/>
      <c r="CG121" s="550"/>
      <c r="CH121" s="550"/>
      <c r="CI121" s="550"/>
      <c r="CJ121" s="550"/>
      <c r="CK121" s="550"/>
      <c r="CL121" s="550"/>
      <c r="CM121" s="550"/>
      <c r="CN121" s="550"/>
      <c r="CO121" s="550"/>
      <c r="CP121" s="550"/>
      <c r="CQ121" s="550"/>
      <c r="CR121" s="550"/>
      <c r="CS121" s="550"/>
      <c r="CT121" s="550"/>
      <c r="CU121" s="550"/>
      <c r="CV121" s="550"/>
      <c r="CW121" s="550"/>
      <c r="CX121" s="550"/>
      <c r="CY121" s="550"/>
      <c r="CZ121" s="723">
        <v>0</v>
      </c>
      <c r="DA121" s="724">
        <v>0</v>
      </c>
      <c r="DB121" s="724">
        <v>0</v>
      </c>
      <c r="DC121" s="724">
        <v>0</v>
      </c>
      <c r="DD121" s="724">
        <v>0</v>
      </c>
      <c r="DE121" s="724">
        <v>0</v>
      </c>
      <c r="DF121" s="724">
        <v>0</v>
      </c>
      <c r="DG121" s="724">
        <v>0</v>
      </c>
      <c r="DH121" s="724">
        <v>0</v>
      </c>
      <c r="DI121" s="724">
        <v>0</v>
      </c>
      <c r="DJ121" s="724">
        <v>0</v>
      </c>
      <c r="DK121" s="724">
        <v>0</v>
      </c>
      <c r="DL121" s="724">
        <v>0</v>
      </c>
      <c r="DM121" s="724">
        <v>0</v>
      </c>
      <c r="DN121" s="724">
        <v>0</v>
      </c>
      <c r="DO121" s="724">
        <v>0</v>
      </c>
      <c r="DP121" s="724">
        <v>0</v>
      </c>
      <c r="DQ121" s="724">
        <v>0</v>
      </c>
      <c r="DR121" s="724">
        <v>0</v>
      </c>
      <c r="DS121" s="724">
        <v>0</v>
      </c>
      <c r="DT121" s="724">
        <v>0</v>
      </c>
      <c r="DU121" s="724">
        <v>0</v>
      </c>
      <c r="DV121" s="724">
        <v>0</v>
      </c>
      <c r="DW121" s="725">
        <v>0</v>
      </c>
      <c r="DX121" s="575"/>
      <c r="DY121" s="716"/>
      <c r="DZ121" s="716"/>
      <c r="EA121" s="716"/>
      <c r="EB121" s="716"/>
      <c r="EC121" s="716"/>
      <c r="ED121" s="716"/>
      <c r="EE121" s="716"/>
      <c r="EF121" s="716"/>
      <c r="EG121" s="716"/>
      <c r="EH121" s="716"/>
      <c r="EI121" s="716"/>
      <c r="EJ121" s="716"/>
      <c r="EK121" s="716"/>
      <c r="EL121" s="716"/>
      <c r="EM121" s="716"/>
      <c r="EN121" s="716"/>
      <c r="EO121" s="716"/>
      <c r="EP121" s="716"/>
      <c r="EQ121" s="716"/>
      <c r="ER121" s="716"/>
      <c r="ES121" s="716"/>
      <c r="ET121" s="716"/>
      <c r="EU121" s="716"/>
      <c r="EV121" s="716"/>
      <c r="EW121" s="716"/>
      <c r="EX121" s="716"/>
      <c r="EY121" s="716"/>
      <c r="EZ121" s="716"/>
      <c r="FA121" s="716"/>
      <c r="FB121" s="716"/>
      <c r="FC121" s="716"/>
      <c r="FD121" s="716"/>
      <c r="FE121" s="716"/>
      <c r="FF121" s="716"/>
      <c r="FG121" s="716"/>
      <c r="FH121" s="716"/>
      <c r="FI121" s="716"/>
      <c r="FJ121" s="716"/>
      <c r="FK121" s="716"/>
      <c r="FL121" s="716"/>
      <c r="FM121" s="716"/>
      <c r="FN121" s="716"/>
      <c r="FO121" s="716"/>
      <c r="FP121" s="716"/>
      <c r="FQ121" s="716"/>
      <c r="FR121" s="716"/>
      <c r="FS121" s="716"/>
      <c r="FT121" s="716"/>
      <c r="FU121" s="716"/>
      <c r="FV121" s="716"/>
      <c r="FW121" s="716"/>
      <c r="FX121" s="716"/>
      <c r="FY121" s="716"/>
      <c r="FZ121" s="716"/>
      <c r="GA121" s="716"/>
      <c r="GB121" s="716"/>
      <c r="GC121" s="716"/>
      <c r="GD121" s="716"/>
      <c r="GE121" s="716"/>
      <c r="GF121" s="716"/>
      <c r="GG121" s="716"/>
      <c r="GH121" s="716"/>
      <c r="GI121" s="716"/>
      <c r="GJ121" s="716"/>
      <c r="GK121" s="716"/>
      <c r="GL121" s="716"/>
      <c r="GM121" s="716"/>
      <c r="GN121" s="716"/>
      <c r="GO121" s="716"/>
      <c r="GP121" s="716"/>
      <c r="GQ121" s="716"/>
      <c r="GR121" s="716"/>
      <c r="GS121" s="716"/>
      <c r="GT121" s="716"/>
      <c r="GU121" s="716"/>
      <c r="GV121" s="716"/>
      <c r="GW121" s="716"/>
      <c r="GX121" s="716"/>
      <c r="GY121" s="716"/>
      <c r="GZ121" s="716"/>
      <c r="HA121" s="716"/>
      <c r="HB121" s="716"/>
      <c r="HC121" s="716"/>
      <c r="HD121" s="716"/>
      <c r="HE121" s="716"/>
      <c r="HF121" s="716"/>
      <c r="HG121" s="716"/>
      <c r="HH121" s="716"/>
      <c r="HI121" s="716"/>
      <c r="HJ121" s="716"/>
      <c r="HK121" s="716"/>
      <c r="HL121" s="716"/>
      <c r="HM121" s="716"/>
      <c r="HN121" s="716"/>
      <c r="HO121" s="716"/>
      <c r="HP121" s="716"/>
      <c r="HQ121" s="716"/>
      <c r="HR121" s="716"/>
      <c r="HS121" s="716"/>
      <c r="HT121" s="716"/>
      <c r="HU121" s="716"/>
      <c r="HV121" s="716"/>
      <c r="HW121" s="716"/>
      <c r="HX121" s="716"/>
      <c r="HY121" s="716"/>
      <c r="HZ121" s="716"/>
      <c r="IA121" s="716"/>
      <c r="IB121" s="716"/>
      <c r="IC121" s="716"/>
      <c r="ID121" s="716"/>
      <c r="IE121" s="716"/>
      <c r="IF121" s="716"/>
      <c r="IG121" s="716"/>
      <c r="IH121" s="716"/>
      <c r="II121" s="716"/>
      <c r="IJ121" s="716"/>
      <c r="IK121" s="716"/>
      <c r="IL121" s="716"/>
      <c r="IM121" s="716"/>
      <c r="IN121" s="716"/>
      <c r="IO121" s="716"/>
      <c r="IP121" s="716"/>
      <c r="IQ121" s="716"/>
      <c r="IR121" s="716"/>
      <c r="IS121" s="716"/>
      <c r="IT121" s="716"/>
      <c r="IU121" s="716"/>
      <c r="IV121" s="716"/>
      <c r="IW121" s="716"/>
      <c r="IX121" s="716"/>
      <c r="IY121" s="716"/>
      <c r="IZ121" s="716"/>
      <c r="JA121" s="716"/>
      <c r="JB121" s="716"/>
      <c r="JC121" s="716"/>
      <c r="JD121" s="716"/>
      <c r="JE121" s="716"/>
      <c r="JF121" s="716"/>
      <c r="JG121" s="716"/>
      <c r="JH121" s="716"/>
      <c r="JI121" s="716"/>
      <c r="JJ121" s="716"/>
      <c r="JK121" s="716"/>
      <c r="JL121" s="716"/>
      <c r="JM121" s="716"/>
      <c r="JN121" s="716"/>
      <c r="JO121" s="716"/>
      <c r="JP121" s="716"/>
      <c r="JQ121" s="716"/>
      <c r="JR121" s="716"/>
      <c r="JS121" s="716"/>
      <c r="JT121" s="716"/>
      <c r="JU121" s="716"/>
      <c r="JV121" s="716"/>
      <c r="JW121" s="716"/>
      <c r="JX121" s="716"/>
      <c r="JY121" s="716"/>
      <c r="JZ121" s="716"/>
      <c r="KA121" s="716"/>
      <c r="KB121" s="716"/>
      <c r="KC121" s="716"/>
      <c r="KD121" s="716"/>
      <c r="KE121" s="716"/>
      <c r="KF121" s="716"/>
      <c r="KG121" s="716"/>
      <c r="KH121" s="716"/>
      <c r="KI121" s="716"/>
      <c r="KJ121" s="716"/>
      <c r="KK121" s="716"/>
      <c r="KL121" s="716"/>
      <c r="KM121" s="716"/>
      <c r="KN121" s="716"/>
      <c r="KO121" s="716"/>
      <c r="KP121" s="716"/>
      <c r="KQ121" s="716"/>
      <c r="KR121" s="716"/>
      <c r="KS121" s="716"/>
      <c r="KT121" s="716"/>
      <c r="KU121" s="716"/>
      <c r="KV121" s="716"/>
      <c r="KW121" s="716"/>
      <c r="KX121" s="716"/>
      <c r="KY121" s="716"/>
      <c r="KZ121" s="716"/>
      <c r="LA121" s="716"/>
      <c r="LB121" s="716"/>
      <c r="LC121" s="716"/>
      <c r="LD121" s="716"/>
      <c r="LE121" s="716"/>
      <c r="LF121" s="716"/>
      <c r="LG121" s="716"/>
      <c r="LH121" s="716"/>
      <c r="LI121" s="716"/>
      <c r="LJ121" s="716"/>
      <c r="LK121" s="716"/>
      <c r="LL121" s="716"/>
      <c r="LM121" s="716"/>
      <c r="LN121" s="716"/>
      <c r="LO121" s="716"/>
      <c r="LP121" s="716"/>
      <c r="LQ121" s="716"/>
      <c r="LR121" s="716"/>
      <c r="LS121" s="716"/>
      <c r="LT121" s="716"/>
      <c r="LU121" s="716"/>
      <c r="LV121" s="716"/>
      <c r="LW121" s="716"/>
      <c r="LX121" s="716"/>
      <c r="LY121" s="716"/>
      <c r="LZ121" s="716"/>
      <c r="MA121" s="716"/>
      <c r="MB121" s="716"/>
      <c r="MC121" s="716"/>
      <c r="MD121" s="716"/>
      <c r="ME121" s="716"/>
      <c r="MF121" s="716"/>
      <c r="MG121" s="716"/>
      <c r="MH121" s="716"/>
      <c r="MI121" s="716"/>
      <c r="MJ121" s="716"/>
      <c r="MK121" s="716"/>
      <c r="ML121" s="716"/>
      <c r="MM121" s="716"/>
      <c r="MN121" s="716"/>
      <c r="MO121" s="716"/>
      <c r="MP121" s="716"/>
      <c r="MQ121" s="716"/>
      <c r="MR121" s="716"/>
      <c r="MS121" s="716"/>
      <c r="MT121" s="716"/>
      <c r="MU121" s="716"/>
      <c r="MV121" s="716"/>
      <c r="MW121" s="716"/>
      <c r="MX121" s="716"/>
      <c r="MY121" s="716"/>
      <c r="MZ121" s="716"/>
      <c r="NA121" s="716"/>
      <c r="NB121" s="716"/>
      <c r="NC121" s="716"/>
      <c r="ND121" s="716"/>
      <c r="NE121" s="716"/>
      <c r="NF121" s="716"/>
      <c r="NG121" s="716"/>
      <c r="NH121" s="716"/>
      <c r="NI121" s="716"/>
      <c r="NJ121" s="716"/>
      <c r="NK121" s="716"/>
      <c r="NL121" s="716"/>
      <c r="NM121" s="716"/>
      <c r="NN121" s="716"/>
      <c r="NO121" s="716"/>
      <c r="NP121" s="716"/>
      <c r="NQ121" s="716"/>
      <c r="NR121" s="716"/>
      <c r="NS121" s="716"/>
      <c r="NT121" s="716"/>
      <c r="NU121" s="716"/>
      <c r="NV121" s="716"/>
      <c r="NW121" s="716"/>
      <c r="NX121" s="716"/>
      <c r="NY121" s="716"/>
      <c r="NZ121" s="716"/>
      <c r="OA121" s="716"/>
      <c r="OB121" s="716"/>
      <c r="OC121" s="716"/>
      <c r="OD121" s="716"/>
      <c r="OE121" s="716"/>
      <c r="OF121" s="716"/>
      <c r="OG121" s="716"/>
      <c r="OH121" s="716"/>
      <c r="OI121" s="716"/>
      <c r="OJ121" s="716"/>
      <c r="OK121" s="716"/>
      <c r="OL121" s="716"/>
      <c r="OM121" s="716"/>
      <c r="ON121" s="716"/>
      <c r="OO121" s="716"/>
      <c r="OP121" s="716"/>
      <c r="OQ121" s="716"/>
      <c r="OR121" s="716"/>
      <c r="OS121" s="716"/>
      <c r="OT121" s="716"/>
      <c r="OU121" s="716"/>
      <c r="OV121" s="716"/>
      <c r="OW121" s="716"/>
      <c r="OX121" s="716"/>
      <c r="OY121" s="716"/>
      <c r="OZ121" s="716"/>
      <c r="PA121" s="716"/>
      <c r="PB121" s="716"/>
      <c r="PC121" s="716"/>
      <c r="PD121" s="716"/>
      <c r="PE121" s="716"/>
      <c r="PF121" s="716"/>
      <c r="PG121" s="716"/>
      <c r="PH121" s="716"/>
      <c r="PI121" s="716"/>
      <c r="PJ121" s="716"/>
      <c r="PK121" s="716"/>
      <c r="PL121" s="716"/>
      <c r="PM121" s="716"/>
      <c r="PN121" s="716"/>
      <c r="PO121" s="716"/>
      <c r="PP121" s="716"/>
      <c r="PQ121" s="716"/>
      <c r="PR121" s="716"/>
      <c r="PS121" s="716"/>
      <c r="PT121" s="716"/>
      <c r="PU121" s="716"/>
      <c r="PV121" s="716"/>
      <c r="PW121" s="716"/>
      <c r="PX121" s="716"/>
      <c r="PY121" s="716"/>
      <c r="PZ121" s="716"/>
      <c r="QA121" s="716"/>
      <c r="QB121" s="716"/>
      <c r="QC121" s="716"/>
      <c r="QD121" s="716"/>
      <c r="QE121" s="716"/>
      <c r="QF121" s="716"/>
      <c r="QG121" s="716"/>
      <c r="QH121" s="716"/>
      <c r="QI121" s="716"/>
      <c r="QJ121" s="716"/>
      <c r="QK121" s="716"/>
      <c r="QL121" s="716"/>
      <c r="QM121" s="716"/>
      <c r="QN121" s="716"/>
      <c r="QO121" s="716"/>
      <c r="QP121" s="716"/>
      <c r="QQ121" s="716"/>
      <c r="QR121" s="716"/>
      <c r="QS121" s="716"/>
      <c r="QT121" s="716"/>
      <c r="QU121" s="716"/>
      <c r="QV121" s="716"/>
      <c r="QW121" s="716"/>
      <c r="QX121" s="716"/>
      <c r="QY121" s="716"/>
      <c r="QZ121" s="716"/>
      <c r="RA121" s="716"/>
      <c r="RB121" s="716"/>
      <c r="RC121" s="716"/>
      <c r="RD121" s="716"/>
      <c r="RE121" s="716"/>
      <c r="RF121" s="716"/>
      <c r="RG121" s="716"/>
      <c r="RH121" s="716"/>
      <c r="RI121" s="716"/>
      <c r="RJ121" s="716"/>
      <c r="RK121" s="716"/>
      <c r="RL121" s="716"/>
      <c r="RM121" s="716"/>
      <c r="RN121" s="716"/>
      <c r="RO121" s="716"/>
      <c r="RP121" s="716"/>
      <c r="RQ121" s="716"/>
      <c r="RR121" s="716"/>
      <c r="RS121" s="716"/>
      <c r="RT121" s="716"/>
      <c r="RU121" s="716"/>
      <c r="RV121" s="716"/>
      <c r="RW121" s="716"/>
      <c r="RX121" s="716"/>
      <c r="RY121" s="716"/>
      <c r="RZ121" s="716"/>
      <c r="SA121" s="716"/>
      <c r="SB121" s="716"/>
      <c r="SC121" s="716"/>
      <c r="SD121" s="716"/>
      <c r="SE121" s="716"/>
      <c r="SF121" s="716"/>
      <c r="SG121" s="716"/>
      <c r="SH121" s="716"/>
      <c r="SI121" s="716"/>
      <c r="SJ121" s="716"/>
      <c r="SK121" s="716"/>
      <c r="SL121" s="716"/>
      <c r="SM121" s="716"/>
      <c r="SN121" s="716"/>
      <c r="SO121" s="716"/>
      <c r="SP121" s="716"/>
      <c r="SQ121" s="716"/>
      <c r="SR121" s="716"/>
      <c r="SS121" s="716"/>
      <c r="ST121" s="716"/>
      <c r="SU121" s="716"/>
      <c r="SV121" s="716"/>
      <c r="SW121" s="716"/>
      <c r="SX121" s="716"/>
      <c r="SY121" s="716"/>
      <c r="SZ121" s="716"/>
      <c r="TA121" s="716"/>
      <c r="TB121" s="716"/>
      <c r="TC121" s="716"/>
      <c r="TD121" s="716"/>
      <c r="TE121" s="716"/>
      <c r="TF121" s="716"/>
      <c r="TG121" s="716"/>
      <c r="TH121" s="716"/>
      <c r="TI121" s="716"/>
      <c r="TJ121" s="716"/>
      <c r="TK121" s="716"/>
      <c r="TL121" s="716"/>
      <c r="TM121" s="716"/>
      <c r="TN121" s="716"/>
      <c r="TO121" s="716"/>
      <c r="TP121" s="716"/>
      <c r="TQ121" s="716"/>
      <c r="TR121" s="716"/>
      <c r="TS121" s="716"/>
      <c r="TT121" s="716"/>
      <c r="TU121" s="716"/>
      <c r="TV121" s="716"/>
      <c r="TW121" s="716"/>
      <c r="TX121" s="716"/>
      <c r="TY121" s="716"/>
      <c r="TZ121" s="716"/>
      <c r="UA121" s="716"/>
      <c r="UB121" s="716"/>
      <c r="UC121" s="716"/>
      <c r="UD121" s="716"/>
      <c r="UE121" s="716"/>
      <c r="UF121" s="716"/>
      <c r="UG121" s="716"/>
      <c r="UH121" s="716"/>
      <c r="UI121" s="716"/>
      <c r="UJ121" s="716"/>
      <c r="UK121" s="716"/>
      <c r="UL121" s="716"/>
      <c r="UM121" s="716"/>
      <c r="UN121" s="716"/>
      <c r="UO121" s="716"/>
      <c r="UP121" s="716"/>
      <c r="UQ121" s="716"/>
      <c r="UR121" s="716"/>
      <c r="US121" s="716"/>
      <c r="UT121" s="716"/>
      <c r="UU121" s="716"/>
      <c r="UV121" s="716"/>
      <c r="UW121" s="716"/>
      <c r="UX121" s="716"/>
      <c r="UY121" s="716"/>
      <c r="UZ121" s="716"/>
      <c r="VA121" s="716"/>
      <c r="VB121" s="716"/>
      <c r="VC121" s="716"/>
      <c r="VD121" s="716"/>
      <c r="VE121" s="716"/>
      <c r="VF121" s="716"/>
      <c r="VG121" s="716"/>
      <c r="VH121" s="716"/>
      <c r="VI121" s="716"/>
      <c r="VJ121" s="716"/>
      <c r="VK121" s="716"/>
      <c r="VL121" s="716"/>
      <c r="VM121" s="716"/>
      <c r="VN121" s="716"/>
      <c r="VO121" s="716"/>
      <c r="VP121" s="716"/>
      <c r="VQ121" s="716"/>
      <c r="VR121" s="716"/>
      <c r="VS121" s="716"/>
      <c r="VT121" s="716"/>
      <c r="VU121" s="716"/>
      <c r="VV121" s="716"/>
      <c r="VW121" s="716"/>
      <c r="VX121" s="716"/>
      <c r="VY121" s="716"/>
      <c r="VZ121" s="716"/>
      <c r="WA121" s="716"/>
      <c r="WB121" s="716"/>
      <c r="WC121" s="716"/>
      <c r="WD121" s="716"/>
      <c r="WE121" s="716"/>
      <c r="WF121" s="716"/>
      <c r="WG121" s="716"/>
      <c r="WH121" s="716"/>
      <c r="WI121" s="716"/>
      <c r="WJ121" s="716"/>
      <c r="WK121" s="716"/>
      <c r="WL121" s="716"/>
      <c r="WM121" s="716"/>
      <c r="WN121" s="716"/>
      <c r="WO121" s="716"/>
      <c r="WP121" s="716"/>
      <c r="WQ121" s="716"/>
      <c r="WR121" s="716"/>
      <c r="WS121" s="716"/>
      <c r="WT121" s="716"/>
      <c r="WU121" s="716"/>
      <c r="WV121" s="716"/>
      <c r="WW121" s="716"/>
      <c r="WX121" s="716"/>
      <c r="WY121" s="716"/>
      <c r="WZ121" s="716"/>
      <c r="XA121" s="716"/>
      <c r="XB121" s="716"/>
      <c r="XC121" s="716"/>
      <c r="XD121" s="716"/>
      <c r="XE121" s="716"/>
      <c r="XF121" s="716"/>
      <c r="XG121" s="716"/>
      <c r="XH121" s="716"/>
      <c r="XI121" s="716"/>
      <c r="XJ121" s="716"/>
      <c r="XK121" s="716"/>
      <c r="XL121" s="716"/>
      <c r="XM121" s="716"/>
      <c r="XN121" s="716"/>
      <c r="XO121" s="716"/>
      <c r="XP121" s="716"/>
      <c r="XQ121" s="716"/>
      <c r="XR121" s="716"/>
      <c r="XS121" s="716"/>
      <c r="XT121" s="716"/>
      <c r="XU121" s="716"/>
      <c r="XV121" s="716"/>
      <c r="XW121" s="716"/>
      <c r="XX121" s="716"/>
      <c r="XY121" s="716"/>
      <c r="XZ121" s="716"/>
      <c r="YA121" s="716"/>
      <c r="YB121" s="716"/>
      <c r="YC121" s="716"/>
      <c r="YD121" s="716"/>
      <c r="YE121" s="716"/>
      <c r="YF121" s="716"/>
      <c r="YG121" s="716"/>
      <c r="YH121" s="716"/>
      <c r="YI121" s="716"/>
      <c r="YJ121" s="716"/>
      <c r="YK121" s="716"/>
      <c r="YL121" s="716"/>
      <c r="YM121" s="716"/>
      <c r="YN121" s="716"/>
      <c r="YO121" s="716"/>
      <c r="YP121" s="716"/>
      <c r="YQ121" s="716"/>
      <c r="YR121" s="716"/>
      <c r="YS121" s="716"/>
      <c r="YT121" s="716"/>
      <c r="YU121" s="716"/>
      <c r="YV121" s="716"/>
      <c r="YW121" s="716"/>
      <c r="YX121" s="716"/>
      <c r="YY121" s="716"/>
      <c r="YZ121" s="716"/>
      <c r="ZA121" s="716"/>
      <c r="ZB121" s="716"/>
      <c r="ZC121" s="716"/>
      <c r="ZD121" s="716"/>
      <c r="ZE121" s="716"/>
      <c r="ZF121" s="716"/>
      <c r="ZG121" s="716"/>
      <c r="ZH121" s="716"/>
      <c r="ZI121" s="716"/>
      <c r="ZJ121" s="716"/>
      <c r="ZK121" s="716"/>
      <c r="ZL121" s="716"/>
      <c r="ZM121" s="716"/>
      <c r="ZN121" s="716"/>
      <c r="ZO121" s="716"/>
      <c r="ZP121" s="716"/>
      <c r="ZQ121" s="716"/>
      <c r="ZR121" s="716"/>
      <c r="ZS121" s="716"/>
      <c r="ZT121" s="716"/>
      <c r="ZU121" s="716"/>
      <c r="ZV121" s="716"/>
      <c r="ZW121" s="716"/>
      <c r="ZX121" s="716"/>
      <c r="ZY121" s="716"/>
      <c r="ZZ121" s="716"/>
      <c r="AAA121" s="716"/>
      <c r="AAB121" s="716"/>
      <c r="AAC121" s="716"/>
      <c r="AAD121" s="716"/>
      <c r="AAE121" s="716"/>
      <c r="AAF121" s="716"/>
      <c r="AAG121" s="716"/>
      <c r="AAH121" s="716"/>
      <c r="AAI121" s="716"/>
      <c r="AAJ121" s="716"/>
      <c r="AAK121" s="716"/>
      <c r="AAL121" s="716"/>
      <c r="AAM121" s="716"/>
      <c r="AAN121" s="716"/>
      <c r="AAO121" s="716"/>
      <c r="AAP121" s="716"/>
      <c r="AAQ121" s="716"/>
      <c r="AAR121" s="716"/>
      <c r="AAS121" s="716"/>
      <c r="AAT121" s="716"/>
      <c r="AAU121" s="716"/>
      <c r="AAV121" s="716"/>
      <c r="AAW121" s="716"/>
      <c r="AAX121" s="716"/>
      <c r="AAY121" s="716"/>
      <c r="AAZ121" s="716"/>
      <c r="ABA121" s="716"/>
      <c r="ABB121" s="716"/>
      <c r="ABC121" s="716"/>
      <c r="ABD121" s="716"/>
      <c r="ABE121" s="716"/>
      <c r="ABF121" s="716"/>
      <c r="ABG121" s="716"/>
      <c r="ABH121" s="716"/>
      <c r="ABI121" s="716"/>
      <c r="ABJ121" s="716"/>
      <c r="ABK121" s="716"/>
      <c r="ABL121" s="716"/>
      <c r="ABM121" s="716"/>
      <c r="ABN121" s="716"/>
      <c r="ABO121" s="716"/>
      <c r="ABP121" s="716"/>
      <c r="ABQ121" s="716"/>
      <c r="ABR121" s="716"/>
      <c r="ABS121" s="716"/>
      <c r="ABT121" s="716"/>
      <c r="ABU121" s="716"/>
      <c r="ABV121" s="716"/>
      <c r="ABW121" s="716"/>
      <c r="ABX121" s="716"/>
      <c r="ABY121" s="716"/>
      <c r="ABZ121" s="716"/>
      <c r="ACA121" s="716"/>
      <c r="ACB121" s="716"/>
      <c r="ACC121" s="716"/>
      <c r="ACD121" s="716"/>
      <c r="ACE121" s="716"/>
      <c r="ACF121" s="716"/>
      <c r="ACG121" s="716"/>
      <c r="ACH121" s="716"/>
      <c r="ACI121" s="716"/>
      <c r="ACJ121" s="716"/>
      <c r="ACK121" s="716"/>
      <c r="ACL121" s="716"/>
      <c r="ACM121" s="716"/>
      <c r="ACN121" s="716"/>
      <c r="ACO121" s="716"/>
      <c r="ACP121" s="716"/>
      <c r="ACQ121" s="716"/>
      <c r="ACR121" s="716"/>
      <c r="ACS121" s="716"/>
      <c r="ACT121" s="716"/>
      <c r="ACU121" s="716"/>
      <c r="ACV121" s="716"/>
      <c r="ACW121" s="716"/>
      <c r="ACX121" s="716"/>
      <c r="ACY121" s="716"/>
      <c r="ACZ121" s="716"/>
      <c r="ADA121" s="716"/>
      <c r="ADB121" s="716"/>
      <c r="ADC121" s="716"/>
      <c r="ADD121" s="716"/>
      <c r="ADE121" s="716"/>
      <c r="ADF121" s="716"/>
      <c r="ADG121" s="716"/>
      <c r="ADH121" s="716"/>
      <c r="ADI121" s="716"/>
      <c r="ADJ121" s="716"/>
      <c r="ADK121" s="716"/>
      <c r="ADL121" s="716"/>
      <c r="ADM121" s="716"/>
      <c r="ADN121" s="716"/>
      <c r="ADO121" s="716"/>
      <c r="ADP121" s="716"/>
      <c r="ADQ121" s="716"/>
      <c r="ADR121" s="716"/>
      <c r="ADS121" s="716"/>
      <c r="ADT121" s="716"/>
      <c r="ADU121" s="716"/>
      <c r="ADV121" s="716"/>
      <c r="ADW121" s="716"/>
      <c r="ADX121" s="716"/>
      <c r="ADY121" s="716"/>
      <c r="ADZ121" s="716"/>
      <c r="AEA121" s="716"/>
      <c r="AEB121" s="716"/>
      <c r="AEC121" s="716"/>
      <c r="AED121" s="716"/>
      <c r="AEE121" s="716"/>
      <c r="AEF121" s="716"/>
      <c r="AEG121" s="716"/>
      <c r="AEH121" s="716"/>
      <c r="AEI121" s="716"/>
      <c r="AEJ121" s="716"/>
      <c r="AEK121" s="716"/>
      <c r="AEL121" s="716"/>
      <c r="AEM121" s="716"/>
      <c r="AEN121" s="716"/>
      <c r="AEO121" s="716"/>
      <c r="AEP121" s="716"/>
      <c r="AEQ121" s="716"/>
      <c r="AER121" s="716"/>
      <c r="AES121" s="716"/>
      <c r="AET121" s="716"/>
      <c r="AEU121" s="716"/>
      <c r="AEV121" s="716"/>
      <c r="AEW121" s="716"/>
      <c r="AEX121" s="716"/>
      <c r="AEY121" s="716"/>
      <c r="AEZ121" s="716"/>
      <c r="AFA121" s="716"/>
      <c r="AFB121" s="716"/>
      <c r="AFC121" s="716"/>
      <c r="AFD121" s="716"/>
      <c r="AFE121" s="716"/>
      <c r="AFF121" s="716"/>
      <c r="AFG121" s="716"/>
      <c r="AFH121" s="716"/>
      <c r="AFI121" s="716"/>
      <c r="AFJ121" s="716"/>
      <c r="AFK121" s="716"/>
      <c r="AFL121" s="716"/>
      <c r="AFM121" s="716"/>
      <c r="AFN121" s="716"/>
      <c r="AFO121" s="716"/>
      <c r="AFP121" s="716"/>
      <c r="AFQ121" s="716"/>
      <c r="AFR121" s="716"/>
      <c r="AFS121" s="716"/>
      <c r="AFT121" s="716"/>
      <c r="AFU121" s="716"/>
      <c r="AFV121" s="716"/>
      <c r="AFW121" s="716"/>
      <c r="AFX121" s="716"/>
      <c r="AFY121" s="716"/>
      <c r="AFZ121" s="716"/>
      <c r="AGA121" s="716"/>
      <c r="AGB121" s="716"/>
      <c r="AGC121" s="716"/>
      <c r="AGD121" s="716"/>
      <c r="AGE121" s="716"/>
      <c r="AGF121" s="716"/>
      <c r="AGG121" s="716"/>
      <c r="AGH121" s="716"/>
      <c r="AGI121" s="716"/>
      <c r="AGJ121" s="716"/>
      <c r="AGK121" s="716"/>
      <c r="AGL121" s="716"/>
      <c r="AGM121" s="716"/>
      <c r="AGN121" s="716"/>
      <c r="AGO121" s="716"/>
      <c r="AGP121" s="716"/>
      <c r="AGQ121" s="716"/>
      <c r="AGR121" s="716"/>
      <c r="AGS121" s="716"/>
      <c r="AGT121" s="716"/>
      <c r="AGU121" s="716"/>
      <c r="AGV121" s="716"/>
      <c r="AGW121" s="716"/>
      <c r="AGX121" s="716"/>
      <c r="AGY121" s="716"/>
      <c r="AGZ121" s="716"/>
      <c r="AHA121" s="716"/>
      <c r="AHB121" s="716"/>
      <c r="AHC121" s="716"/>
      <c r="AHD121" s="716"/>
      <c r="AHE121" s="716"/>
      <c r="AHF121" s="716"/>
      <c r="AHG121" s="716"/>
      <c r="AHH121" s="716"/>
      <c r="AHI121" s="716"/>
      <c r="AHJ121" s="716"/>
      <c r="AHK121" s="716"/>
      <c r="AHL121" s="716"/>
      <c r="AHM121" s="716"/>
      <c r="AHN121" s="716"/>
      <c r="AHO121" s="716"/>
      <c r="AHP121" s="716"/>
      <c r="AHQ121" s="716"/>
      <c r="AHR121" s="716"/>
      <c r="AHS121" s="716"/>
      <c r="AHT121" s="716"/>
      <c r="AHU121" s="716"/>
      <c r="AHV121" s="716"/>
      <c r="AHW121" s="716"/>
      <c r="AHX121" s="716"/>
      <c r="AHY121" s="716"/>
      <c r="AHZ121" s="716"/>
      <c r="AIA121" s="716"/>
      <c r="AIB121" s="716"/>
      <c r="AIC121" s="716"/>
      <c r="AID121" s="716"/>
      <c r="AIE121" s="716"/>
      <c r="AIF121" s="716"/>
      <c r="AIG121" s="716"/>
      <c r="AIH121" s="716"/>
      <c r="AII121" s="716"/>
      <c r="AIJ121" s="716"/>
      <c r="AIK121" s="716"/>
      <c r="AIL121" s="716"/>
      <c r="AIM121" s="716"/>
      <c r="AIN121" s="716"/>
      <c r="AIO121" s="716"/>
      <c r="AIP121" s="716"/>
      <c r="AIQ121" s="716"/>
      <c r="AIR121" s="716"/>
      <c r="AIS121" s="716"/>
      <c r="AIT121" s="716"/>
      <c r="AIU121" s="716"/>
      <c r="AIV121" s="716"/>
      <c r="AIW121" s="716"/>
      <c r="AIX121" s="716"/>
      <c r="AIY121" s="716"/>
      <c r="AIZ121" s="716"/>
      <c r="AJA121" s="716"/>
      <c r="AJB121" s="716"/>
      <c r="AJC121" s="716"/>
      <c r="AJD121" s="716"/>
      <c r="AJE121" s="716"/>
      <c r="AJF121" s="716"/>
      <c r="AJG121" s="716"/>
      <c r="AJH121" s="716"/>
      <c r="AJI121" s="716"/>
      <c r="AJJ121" s="716"/>
      <c r="AJK121" s="716"/>
      <c r="AJL121" s="716"/>
      <c r="AJM121" s="716"/>
      <c r="AJN121" s="716"/>
      <c r="AJO121" s="716"/>
      <c r="AJP121" s="716"/>
      <c r="AJQ121" s="716"/>
      <c r="AJR121" s="716"/>
      <c r="AJS121" s="716"/>
      <c r="AJT121" s="716"/>
      <c r="AJU121" s="716"/>
      <c r="AJV121" s="716"/>
      <c r="AJW121" s="716"/>
      <c r="AJX121" s="716"/>
      <c r="AJY121" s="716"/>
      <c r="AJZ121" s="716"/>
      <c r="AKA121" s="716"/>
      <c r="AKB121" s="716"/>
      <c r="AKC121" s="716"/>
      <c r="AKD121" s="716"/>
      <c r="AKE121" s="716"/>
      <c r="AKF121" s="716"/>
      <c r="AKG121" s="716"/>
      <c r="AKH121" s="716"/>
      <c r="AKI121" s="716"/>
      <c r="AKJ121" s="716"/>
      <c r="AKK121" s="716"/>
      <c r="AKL121" s="716"/>
      <c r="AKM121" s="716"/>
      <c r="AKN121" s="716"/>
      <c r="AKO121" s="716"/>
      <c r="AKP121" s="716"/>
      <c r="AKQ121" s="716"/>
      <c r="AKR121" s="716"/>
      <c r="AKS121" s="716"/>
      <c r="AKT121" s="716"/>
      <c r="AKU121" s="716"/>
      <c r="AKV121" s="716"/>
      <c r="AKW121" s="716"/>
      <c r="AKX121" s="716"/>
      <c r="AKY121" s="716"/>
      <c r="AKZ121" s="716"/>
      <c r="ALA121" s="716"/>
      <c r="ALB121" s="716"/>
      <c r="ALC121" s="716"/>
      <c r="ALD121" s="716"/>
      <c r="ALE121" s="716"/>
      <c r="ALF121" s="716"/>
      <c r="ALG121" s="716"/>
      <c r="ALH121" s="716"/>
      <c r="ALI121" s="716"/>
      <c r="ALJ121" s="716"/>
      <c r="ALK121" s="716"/>
      <c r="ALL121" s="716"/>
      <c r="ALM121" s="716"/>
      <c r="ALN121" s="716"/>
      <c r="ALO121" s="716"/>
      <c r="ALP121" s="716"/>
      <c r="ALQ121" s="716"/>
      <c r="ALR121" s="716"/>
      <c r="ALS121" s="716"/>
      <c r="ALT121" s="716"/>
      <c r="ALU121" s="716"/>
      <c r="ALV121" s="716"/>
      <c r="ALW121" s="716"/>
      <c r="ALX121" s="716"/>
      <c r="ALY121" s="716"/>
      <c r="ALZ121" s="716"/>
      <c r="AMA121" s="716"/>
      <c r="AMB121" s="716"/>
      <c r="AMC121" s="716"/>
      <c r="AMD121" s="716"/>
      <c r="AME121" s="716"/>
      <c r="AMF121" s="716"/>
      <c r="AMG121" s="716"/>
      <c r="AMH121" s="716"/>
      <c r="AMI121" s="716"/>
      <c r="AMJ121" s="716"/>
    </row>
    <row r="122" spans="1:1024" x14ac:dyDescent="0.2">
      <c r="A122" s="716"/>
      <c r="B122" s="741"/>
      <c r="C122" s="738"/>
      <c r="D122" s="735"/>
      <c r="E122" s="735"/>
      <c r="F122" s="735"/>
      <c r="G122" s="735"/>
      <c r="H122" s="735"/>
      <c r="I122" s="735"/>
      <c r="J122" s="735"/>
      <c r="K122" s="735"/>
      <c r="L122" s="735"/>
      <c r="M122" s="735"/>
      <c r="N122" s="735"/>
      <c r="O122" s="735"/>
      <c r="P122" s="735"/>
      <c r="Q122" s="735"/>
      <c r="R122" s="736"/>
      <c r="S122" s="735"/>
      <c r="T122" s="735"/>
      <c r="U122" s="728" t="s">
        <v>502</v>
      </c>
      <c r="V122" s="722" t="s">
        <v>124</v>
      </c>
      <c r="W122" s="737" t="s">
        <v>496</v>
      </c>
      <c r="X122" s="550"/>
      <c r="Y122" s="550"/>
      <c r="Z122" s="550"/>
      <c r="AA122" s="550"/>
      <c r="AB122" s="550"/>
      <c r="AC122" s="550"/>
      <c r="AD122" s="550"/>
      <c r="AE122" s="550"/>
      <c r="AF122" s="550"/>
      <c r="AG122" s="550"/>
      <c r="AH122" s="550"/>
      <c r="AI122" s="550"/>
      <c r="AJ122" s="550"/>
      <c r="AK122" s="550"/>
      <c r="AL122" s="550"/>
      <c r="AM122" s="550"/>
      <c r="AN122" s="550"/>
      <c r="AO122" s="550"/>
      <c r="AP122" s="550"/>
      <c r="AQ122" s="550"/>
      <c r="AR122" s="550"/>
      <c r="AS122" s="550"/>
      <c r="AT122" s="550"/>
      <c r="AU122" s="550"/>
      <c r="AV122" s="550"/>
      <c r="AW122" s="550"/>
      <c r="AX122" s="550"/>
      <c r="AY122" s="550"/>
      <c r="AZ122" s="550"/>
      <c r="BA122" s="550"/>
      <c r="BB122" s="550"/>
      <c r="BC122" s="550"/>
      <c r="BD122" s="550"/>
      <c r="BE122" s="550"/>
      <c r="BF122" s="550"/>
      <c r="BG122" s="550"/>
      <c r="BH122" s="550"/>
      <c r="BI122" s="550"/>
      <c r="BJ122" s="550"/>
      <c r="BK122" s="550"/>
      <c r="BL122" s="550"/>
      <c r="BM122" s="550"/>
      <c r="BN122" s="550"/>
      <c r="BO122" s="550"/>
      <c r="BP122" s="550"/>
      <c r="BQ122" s="550"/>
      <c r="BR122" s="550"/>
      <c r="BS122" s="550"/>
      <c r="BT122" s="550"/>
      <c r="BU122" s="550"/>
      <c r="BV122" s="550"/>
      <c r="BW122" s="550"/>
      <c r="BX122" s="550"/>
      <c r="BY122" s="550"/>
      <c r="BZ122" s="550"/>
      <c r="CA122" s="550"/>
      <c r="CB122" s="550"/>
      <c r="CC122" s="550"/>
      <c r="CD122" s="550"/>
      <c r="CE122" s="550"/>
      <c r="CF122" s="550"/>
      <c r="CG122" s="550"/>
      <c r="CH122" s="550"/>
      <c r="CI122" s="550"/>
      <c r="CJ122" s="550"/>
      <c r="CK122" s="550"/>
      <c r="CL122" s="550"/>
      <c r="CM122" s="550"/>
      <c r="CN122" s="550"/>
      <c r="CO122" s="550"/>
      <c r="CP122" s="550"/>
      <c r="CQ122" s="550"/>
      <c r="CR122" s="550"/>
      <c r="CS122" s="550"/>
      <c r="CT122" s="550"/>
      <c r="CU122" s="550"/>
      <c r="CV122" s="550"/>
      <c r="CW122" s="550"/>
      <c r="CX122" s="550"/>
      <c r="CY122" s="550"/>
      <c r="CZ122" s="723">
        <v>0</v>
      </c>
      <c r="DA122" s="724">
        <v>0</v>
      </c>
      <c r="DB122" s="724">
        <v>0</v>
      </c>
      <c r="DC122" s="724">
        <v>0</v>
      </c>
      <c r="DD122" s="724">
        <v>0</v>
      </c>
      <c r="DE122" s="724">
        <v>0</v>
      </c>
      <c r="DF122" s="724">
        <v>0</v>
      </c>
      <c r="DG122" s="724">
        <v>0</v>
      </c>
      <c r="DH122" s="724">
        <v>0</v>
      </c>
      <c r="DI122" s="724">
        <v>0</v>
      </c>
      <c r="DJ122" s="724">
        <v>0</v>
      </c>
      <c r="DK122" s="724">
        <v>0</v>
      </c>
      <c r="DL122" s="724">
        <v>0</v>
      </c>
      <c r="DM122" s="724">
        <v>0</v>
      </c>
      <c r="DN122" s="724">
        <v>0</v>
      </c>
      <c r="DO122" s="724">
        <v>0</v>
      </c>
      <c r="DP122" s="724">
        <v>0</v>
      </c>
      <c r="DQ122" s="724">
        <v>0</v>
      </c>
      <c r="DR122" s="724">
        <v>0</v>
      </c>
      <c r="DS122" s="724">
        <v>0</v>
      </c>
      <c r="DT122" s="724">
        <v>0</v>
      </c>
      <c r="DU122" s="724">
        <v>0</v>
      </c>
      <c r="DV122" s="724">
        <v>0</v>
      </c>
      <c r="DW122" s="725">
        <v>0</v>
      </c>
      <c r="DX122" s="575"/>
      <c r="DY122" s="716"/>
      <c r="DZ122" s="716"/>
      <c r="EA122" s="716"/>
      <c r="EB122" s="716"/>
      <c r="EC122" s="716"/>
      <c r="ED122" s="716"/>
      <c r="EE122" s="716"/>
      <c r="EF122" s="716"/>
      <c r="EG122" s="716"/>
      <c r="EH122" s="716"/>
      <c r="EI122" s="716"/>
      <c r="EJ122" s="716"/>
      <c r="EK122" s="716"/>
      <c r="EL122" s="716"/>
      <c r="EM122" s="716"/>
      <c r="EN122" s="716"/>
      <c r="EO122" s="716"/>
      <c r="EP122" s="716"/>
      <c r="EQ122" s="716"/>
      <c r="ER122" s="716"/>
      <c r="ES122" s="716"/>
      <c r="ET122" s="716"/>
      <c r="EU122" s="716"/>
      <c r="EV122" s="716"/>
      <c r="EW122" s="716"/>
      <c r="EX122" s="716"/>
      <c r="EY122" s="716"/>
      <c r="EZ122" s="716"/>
      <c r="FA122" s="716"/>
      <c r="FB122" s="716"/>
      <c r="FC122" s="716"/>
      <c r="FD122" s="716"/>
      <c r="FE122" s="716"/>
      <c r="FF122" s="716"/>
      <c r="FG122" s="716"/>
      <c r="FH122" s="716"/>
      <c r="FI122" s="716"/>
      <c r="FJ122" s="716"/>
      <c r="FK122" s="716"/>
      <c r="FL122" s="716"/>
      <c r="FM122" s="716"/>
      <c r="FN122" s="716"/>
      <c r="FO122" s="716"/>
      <c r="FP122" s="716"/>
      <c r="FQ122" s="716"/>
      <c r="FR122" s="716"/>
      <c r="FS122" s="716"/>
      <c r="FT122" s="716"/>
      <c r="FU122" s="716"/>
      <c r="FV122" s="716"/>
      <c r="FW122" s="716"/>
      <c r="FX122" s="716"/>
      <c r="FY122" s="716"/>
      <c r="FZ122" s="716"/>
      <c r="GA122" s="716"/>
      <c r="GB122" s="716"/>
      <c r="GC122" s="716"/>
      <c r="GD122" s="716"/>
      <c r="GE122" s="716"/>
      <c r="GF122" s="716"/>
      <c r="GG122" s="716"/>
      <c r="GH122" s="716"/>
      <c r="GI122" s="716"/>
      <c r="GJ122" s="716"/>
      <c r="GK122" s="716"/>
      <c r="GL122" s="716"/>
      <c r="GM122" s="716"/>
      <c r="GN122" s="716"/>
      <c r="GO122" s="716"/>
      <c r="GP122" s="716"/>
      <c r="GQ122" s="716"/>
      <c r="GR122" s="716"/>
      <c r="GS122" s="716"/>
      <c r="GT122" s="716"/>
      <c r="GU122" s="716"/>
      <c r="GV122" s="716"/>
      <c r="GW122" s="716"/>
      <c r="GX122" s="716"/>
      <c r="GY122" s="716"/>
      <c r="GZ122" s="716"/>
      <c r="HA122" s="716"/>
      <c r="HB122" s="716"/>
      <c r="HC122" s="716"/>
      <c r="HD122" s="716"/>
      <c r="HE122" s="716"/>
      <c r="HF122" s="716"/>
      <c r="HG122" s="716"/>
      <c r="HH122" s="716"/>
      <c r="HI122" s="716"/>
      <c r="HJ122" s="716"/>
      <c r="HK122" s="716"/>
      <c r="HL122" s="716"/>
      <c r="HM122" s="716"/>
      <c r="HN122" s="716"/>
      <c r="HO122" s="716"/>
      <c r="HP122" s="716"/>
      <c r="HQ122" s="716"/>
      <c r="HR122" s="716"/>
      <c r="HS122" s="716"/>
      <c r="HT122" s="716"/>
      <c r="HU122" s="716"/>
      <c r="HV122" s="716"/>
      <c r="HW122" s="716"/>
      <c r="HX122" s="716"/>
      <c r="HY122" s="716"/>
      <c r="HZ122" s="716"/>
      <c r="IA122" s="716"/>
      <c r="IB122" s="716"/>
      <c r="IC122" s="716"/>
      <c r="ID122" s="716"/>
      <c r="IE122" s="716"/>
      <c r="IF122" s="716"/>
      <c r="IG122" s="716"/>
      <c r="IH122" s="716"/>
      <c r="II122" s="716"/>
      <c r="IJ122" s="716"/>
      <c r="IK122" s="716"/>
      <c r="IL122" s="716"/>
      <c r="IM122" s="716"/>
      <c r="IN122" s="716"/>
      <c r="IO122" s="716"/>
      <c r="IP122" s="716"/>
      <c r="IQ122" s="716"/>
      <c r="IR122" s="716"/>
      <c r="IS122" s="716"/>
      <c r="IT122" s="716"/>
      <c r="IU122" s="716"/>
      <c r="IV122" s="716"/>
      <c r="IW122" s="716"/>
      <c r="IX122" s="716"/>
      <c r="IY122" s="716"/>
      <c r="IZ122" s="716"/>
      <c r="JA122" s="716"/>
      <c r="JB122" s="716"/>
      <c r="JC122" s="716"/>
      <c r="JD122" s="716"/>
      <c r="JE122" s="716"/>
      <c r="JF122" s="716"/>
      <c r="JG122" s="716"/>
      <c r="JH122" s="716"/>
      <c r="JI122" s="716"/>
      <c r="JJ122" s="716"/>
      <c r="JK122" s="716"/>
      <c r="JL122" s="716"/>
      <c r="JM122" s="716"/>
      <c r="JN122" s="716"/>
      <c r="JO122" s="716"/>
      <c r="JP122" s="716"/>
      <c r="JQ122" s="716"/>
      <c r="JR122" s="716"/>
      <c r="JS122" s="716"/>
      <c r="JT122" s="716"/>
      <c r="JU122" s="716"/>
      <c r="JV122" s="716"/>
      <c r="JW122" s="716"/>
      <c r="JX122" s="716"/>
      <c r="JY122" s="716"/>
      <c r="JZ122" s="716"/>
      <c r="KA122" s="716"/>
      <c r="KB122" s="716"/>
      <c r="KC122" s="716"/>
      <c r="KD122" s="716"/>
      <c r="KE122" s="716"/>
      <c r="KF122" s="716"/>
      <c r="KG122" s="716"/>
      <c r="KH122" s="716"/>
      <c r="KI122" s="716"/>
      <c r="KJ122" s="716"/>
      <c r="KK122" s="716"/>
      <c r="KL122" s="716"/>
      <c r="KM122" s="716"/>
      <c r="KN122" s="716"/>
      <c r="KO122" s="716"/>
      <c r="KP122" s="716"/>
      <c r="KQ122" s="716"/>
      <c r="KR122" s="716"/>
      <c r="KS122" s="716"/>
      <c r="KT122" s="716"/>
      <c r="KU122" s="716"/>
      <c r="KV122" s="716"/>
      <c r="KW122" s="716"/>
      <c r="KX122" s="716"/>
      <c r="KY122" s="716"/>
      <c r="KZ122" s="716"/>
      <c r="LA122" s="716"/>
      <c r="LB122" s="716"/>
      <c r="LC122" s="716"/>
      <c r="LD122" s="716"/>
      <c r="LE122" s="716"/>
      <c r="LF122" s="716"/>
      <c r="LG122" s="716"/>
      <c r="LH122" s="716"/>
      <c r="LI122" s="716"/>
      <c r="LJ122" s="716"/>
      <c r="LK122" s="716"/>
      <c r="LL122" s="716"/>
      <c r="LM122" s="716"/>
      <c r="LN122" s="716"/>
      <c r="LO122" s="716"/>
      <c r="LP122" s="716"/>
      <c r="LQ122" s="716"/>
      <c r="LR122" s="716"/>
      <c r="LS122" s="716"/>
      <c r="LT122" s="716"/>
      <c r="LU122" s="716"/>
      <c r="LV122" s="716"/>
      <c r="LW122" s="716"/>
      <c r="LX122" s="716"/>
      <c r="LY122" s="716"/>
      <c r="LZ122" s="716"/>
      <c r="MA122" s="716"/>
      <c r="MB122" s="716"/>
      <c r="MC122" s="716"/>
      <c r="MD122" s="716"/>
      <c r="ME122" s="716"/>
      <c r="MF122" s="716"/>
      <c r="MG122" s="716"/>
      <c r="MH122" s="716"/>
      <c r="MI122" s="716"/>
      <c r="MJ122" s="716"/>
      <c r="MK122" s="716"/>
      <c r="ML122" s="716"/>
      <c r="MM122" s="716"/>
      <c r="MN122" s="716"/>
      <c r="MO122" s="716"/>
      <c r="MP122" s="716"/>
      <c r="MQ122" s="716"/>
      <c r="MR122" s="716"/>
      <c r="MS122" s="716"/>
      <c r="MT122" s="716"/>
      <c r="MU122" s="716"/>
      <c r="MV122" s="716"/>
      <c r="MW122" s="716"/>
      <c r="MX122" s="716"/>
      <c r="MY122" s="716"/>
      <c r="MZ122" s="716"/>
      <c r="NA122" s="716"/>
      <c r="NB122" s="716"/>
      <c r="NC122" s="716"/>
      <c r="ND122" s="716"/>
      <c r="NE122" s="716"/>
      <c r="NF122" s="716"/>
      <c r="NG122" s="716"/>
      <c r="NH122" s="716"/>
      <c r="NI122" s="716"/>
      <c r="NJ122" s="716"/>
      <c r="NK122" s="716"/>
      <c r="NL122" s="716"/>
      <c r="NM122" s="716"/>
      <c r="NN122" s="716"/>
      <c r="NO122" s="716"/>
      <c r="NP122" s="716"/>
      <c r="NQ122" s="716"/>
      <c r="NR122" s="716"/>
      <c r="NS122" s="716"/>
      <c r="NT122" s="716"/>
      <c r="NU122" s="716"/>
      <c r="NV122" s="716"/>
      <c r="NW122" s="716"/>
      <c r="NX122" s="716"/>
      <c r="NY122" s="716"/>
      <c r="NZ122" s="716"/>
      <c r="OA122" s="716"/>
      <c r="OB122" s="716"/>
      <c r="OC122" s="716"/>
      <c r="OD122" s="716"/>
      <c r="OE122" s="716"/>
      <c r="OF122" s="716"/>
      <c r="OG122" s="716"/>
      <c r="OH122" s="716"/>
      <c r="OI122" s="716"/>
      <c r="OJ122" s="716"/>
      <c r="OK122" s="716"/>
      <c r="OL122" s="716"/>
      <c r="OM122" s="716"/>
      <c r="ON122" s="716"/>
      <c r="OO122" s="716"/>
      <c r="OP122" s="716"/>
      <c r="OQ122" s="716"/>
      <c r="OR122" s="716"/>
      <c r="OS122" s="716"/>
      <c r="OT122" s="716"/>
      <c r="OU122" s="716"/>
      <c r="OV122" s="716"/>
      <c r="OW122" s="716"/>
      <c r="OX122" s="716"/>
      <c r="OY122" s="716"/>
      <c r="OZ122" s="716"/>
      <c r="PA122" s="716"/>
      <c r="PB122" s="716"/>
      <c r="PC122" s="716"/>
      <c r="PD122" s="716"/>
      <c r="PE122" s="716"/>
      <c r="PF122" s="716"/>
      <c r="PG122" s="716"/>
      <c r="PH122" s="716"/>
      <c r="PI122" s="716"/>
      <c r="PJ122" s="716"/>
      <c r="PK122" s="716"/>
      <c r="PL122" s="716"/>
      <c r="PM122" s="716"/>
      <c r="PN122" s="716"/>
      <c r="PO122" s="716"/>
      <c r="PP122" s="716"/>
      <c r="PQ122" s="716"/>
      <c r="PR122" s="716"/>
      <c r="PS122" s="716"/>
      <c r="PT122" s="716"/>
      <c r="PU122" s="716"/>
      <c r="PV122" s="716"/>
      <c r="PW122" s="716"/>
      <c r="PX122" s="716"/>
      <c r="PY122" s="716"/>
      <c r="PZ122" s="716"/>
      <c r="QA122" s="716"/>
      <c r="QB122" s="716"/>
      <c r="QC122" s="716"/>
      <c r="QD122" s="716"/>
      <c r="QE122" s="716"/>
      <c r="QF122" s="716"/>
      <c r="QG122" s="716"/>
      <c r="QH122" s="716"/>
      <c r="QI122" s="716"/>
      <c r="QJ122" s="716"/>
      <c r="QK122" s="716"/>
      <c r="QL122" s="716"/>
      <c r="QM122" s="716"/>
      <c r="QN122" s="716"/>
      <c r="QO122" s="716"/>
      <c r="QP122" s="716"/>
      <c r="QQ122" s="716"/>
      <c r="QR122" s="716"/>
      <c r="QS122" s="716"/>
      <c r="QT122" s="716"/>
      <c r="QU122" s="716"/>
      <c r="QV122" s="716"/>
      <c r="QW122" s="716"/>
      <c r="QX122" s="716"/>
      <c r="QY122" s="716"/>
      <c r="QZ122" s="716"/>
      <c r="RA122" s="716"/>
      <c r="RB122" s="716"/>
      <c r="RC122" s="716"/>
      <c r="RD122" s="716"/>
      <c r="RE122" s="716"/>
      <c r="RF122" s="716"/>
      <c r="RG122" s="716"/>
      <c r="RH122" s="716"/>
      <c r="RI122" s="716"/>
      <c r="RJ122" s="716"/>
      <c r="RK122" s="716"/>
      <c r="RL122" s="716"/>
      <c r="RM122" s="716"/>
      <c r="RN122" s="716"/>
      <c r="RO122" s="716"/>
      <c r="RP122" s="716"/>
      <c r="RQ122" s="716"/>
      <c r="RR122" s="716"/>
      <c r="RS122" s="716"/>
      <c r="RT122" s="716"/>
      <c r="RU122" s="716"/>
      <c r="RV122" s="716"/>
      <c r="RW122" s="716"/>
      <c r="RX122" s="716"/>
      <c r="RY122" s="716"/>
      <c r="RZ122" s="716"/>
      <c r="SA122" s="716"/>
      <c r="SB122" s="716"/>
      <c r="SC122" s="716"/>
      <c r="SD122" s="716"/>
      <c r="SE122" s="716"/>
      <c r="SF122" s="716"/>
      <c r="SG122" s="716"/>
      <c r="SH122" s="716"/>
      <c r="SI122" s="716"/>
      <c r="SJ122" s="716"/>
      <c r="SK122" s="716"/>
      <c r="SL122" s="716"/>
      <c r="SM122" s="716"/>
      <c r="SN122" s="716"/>
      <c r="SO122" s="716"/>
      <c r="SP122" s="716"/>
      <c r="SQ122" s="716"/>
      <c r="SR122" s="716"/>
      <c r="SS122" s="716"/>
      <c r="ST122" s="716"/>
      <c r="SU122" s="716"/>
      <c r="SV122" s="716"/>
      <c r="SW122" s="716"/>
      <c r="SX122" s="716"/>
      <c r="SY122" s="716"/>
      <c r="SZ122" s="716"/>
      <c r="TA122" s="716"/>
      <c r="TB122" s="716"/>
      <c r="TC122" s="716"/>
      <c r="TD122" s="716"/>
      <c r="TE122" s="716"/>
      <c r="TF122" s="716"/>
      <c r="TG122" s="716"/>
      <c r="TH122" s="716"/>
      <c r="TI122" s="716"/>
      <c r="TJ122" s="716"/>
      <c r="TK122" s="716"/>
      <c r="TL122" s="716"/>
      <c r="TM122" s="716"/>
      <c r="TN122" s="716"/>
      <c r="TO122" s="716"/>
      <c r="TP122" s="716"/>
      <c r="TQ122" s="716"/>
      <c r="TR122" s="716"/>
      <c r="TS122" s="716"/>
      <c r="TT122" s="716"/>
      <c r="TU122" s="716"/>
      <c r="TV122" s="716"/>
      <c r="TW122" s="716"/>
      <c r="TX122" s="716"/>
      <c r="TY122" s="716"/>
      <c r="TZ122" s="716"/>
      <c r="UA122" s="716"/>
      <c r="UB122" s="716"/>
      <c r="UC122" s="716"/>
      <c r="UD122" s="716"/>
      <c r="UE122" s="716"/>
      <c r="UF122" s="716"/>
      <c r="UG122" s="716"/>
      <c r="UH122" s="716"/>
      <c r="UI122" s="716"/>
      <c r="UJ122" s="716"/>
      <c r="UK122" s="716"/>
      <c r="UL122" s="716"/>
      <c r="UM122" s="716"/>
      <c r="UN122" s="716"/>
      <c r="UO122" s="716"/>
      <c r="UP122" s="716"/>
      <c r="UQ122" s="716"/>
      <c r="UR122" s="716"/>
      <c r="US122" s="716"/>
      <c r="UT122" s="716"/>
      <c r="UU122" s="716"/>
      <c r="UV122" s="716"/>
      <c r="UW122" s="716"/>
      <c r="UX122" s="716"/>
      <c r="UY122" s="716"/>
      <c r="UZ122" s="716"/>
      <c r="VA122" s="716"/>
      <c r="VB122" s="716"/>
      <c r="VC122" s="716"/>
      <c r="VD122" s="716"/>
      <c r="VE122" s="716"/>
      <c r="VF122" s="716"/>
      <c r="VG122" s="716"/>
      <c r="VH122" s="716"/>
      <c r="VI122" s="716"/>
      <c r="VJ122" s="716"/>
      <c r="VK122" s="716"/>
      <c r="VL122" s="716"/>
      <c r="VM122" s="716"/>
      <c r="VN122" s="716"/>
      <c r="VO122" s="716"/>
      <c r="VP122" s="716"/>
      <c r="VQ122" s="716"/>
      <c r="VR122" s="716"/>
      <c r="VS122" s="716"/>
      <c r="VT122" s="716"/>
      <c r="VU122" s="716"/>
      <c r="VV122" s="716"/>
      <c r="VW122" s="716"/>
      <c r="VX122" s="716"/>
      <c r="VY122" s="716"/>
      <c r="VZ122" s="716"/>
      <c r="WA122" s="716"/>
      <c r="WB122" s="716"/>
      <c r="WC122" s="716"/>
      <c r="WD122" s="716"/>
      <c r="WE122" s="716"/>
      <c r="WF122" s="716"/>
      <c r="WG122" s="716"/>
      <c r="WH122" s="716"/>
      <c r="WI122" s="716"/>
      <c r="WJ122" s="716"/>
      <c r="WK122" s="716"/>
      <c r="WL122" s="716"/>
      <c r="WM122" s="716"/>
      <c r="WN122" s="716"/>
      <c r="WO122" s="716"/>
      <c r="WP122" s="716"/>
      <c r="WQ122" s="716"/>
      <c r="WR122" s="716"/>
      <c r="WS122" s="716"/>
      <c r="WT122" s="716"/>
      <c r="WU122" s="716"/>
      <c r="WV122" s="716"/>
      <c r="WW122" s="716"/>
      <c r="WX122" s="716"/>
      <c r="WY122" s="716"/>
      <c r="WZ122" s="716"/>
      <c r="XA122" s="716"/>
      <c r="XB122" s="716"/>
      <c r="XC122" s="716"/>
      <c r="XD122" s="716"/>
      <c r="XE122" s="716"/>
      <c r="XF122" s="716"/>
      <c r="XG122" s="716"/>
      <c r="XH122" s="716"/>
      <c r="XI122" s="716"/>
      <c r="XJ122" s="716"/>
      <c r="XK122" s="716"/>
      <c r="XL122" s="716"/>
      <c r="XM122" s="716"/>
      <c r="XN122" s="716"/>
      <c r="XO122" s="716"/>
      <c r="XP122" s="716"/>
      <c r="XQ122" s="716"/>
      <c r="XR122" s="716"/>
      <c r="XS122" s="716"/>
      <c r="XT122" s="716"/>
      <c r="XU122" s="716"/>
      <c r="XV122" s="716"/>
      <c r="XW122" s="716"/>
      <c r="XX122" s="716"/>
      <c r="XY122" s="716"/>
      <c r="XZ122" s="716"/>
      <c r="YA122" s="716"/>
      <c r="YB122" s="716"/>
      <c r="YC122" s="716"/>
      <c r="YD122" s="716"/>
      <c r="YE122" s="716"/>
      <c r="YF122" s="716"/>
      <c r="YG122" s="716"/>
      <c r="YH122" s="716"/>
      <c r="YI122" s="716"/>
      <c r="YJ122" s="716"/>
      <c r="YK122" s="716"/>
      <c r="YL122" s="716"/>
      <c r="YM122" s="716"/>
      <c r="YN122" s="716"/>
      <c r="YO122" s="716"/>
      <c r="YP122" s="716"/>
      <c r="YQ122" s="716"/>
      <c r="YR122" s="716"/>
      <c r="YS122" s="716"/>
      <c r="YT122" s="716"/>
      <c r="YU122" s="716"/>
      <c r="YV122" s="716"/>
      <c r="YW122" s="716"/>
      <c r="YX122" s="716"/>
      <c r="YY122" s="716"/>
      <c r="YZ122" s="716"/>
      <c r="ZA122" s="716"/>
      <c r="ZB122" s="716"/>
      <c r="ZC122" s="716"/>
      <c r="ZD122" s="716"/>
      <c r="ZE122" s="716"/>
      <c r="ZF122" s="716"/>
      <c r="ZG122" s="716"/>
      <c r="ZH122" s="716"/>
      <c r="ZI122" s="716"/>
      <c r="ZJ122" s="716"/>
      <c r="ZK122" s="716"/>
      <c r="ZL122" s="716"/>
      <c r="ZM122" s="716"/>
      <c r="ZN122" s="716"/>
      <c r="ZO122" s="716"/>
      <c r="ZP122" s="716"/>
      <c r="ZQ122" s="716"/>
      <c r="ZR122" s="716"/>
      <c r="ZS122" s="716"/>
      <c r="ZT122" s="716"/>
      <c r="ZU122" s="716"/>
      <c r="ZV122" s="716"/>
      <c r="ZW122" s="716"/>
      <c r="ZX122" s="716"/>
      <c r="ZY122" s="716"/>
      <c r="ZZ122" s="716"/>
      <c r="AAA122" s="716"/>
      <c r="AAB122" s="716"/>
      <c r="AAC122" s="716"/>
      <c r="AAD122" s="716"/>
      <c r="AAE122" s="716"/>
      <c r="AAF122" s="716"/>
      <c r="AAG122" s="716"/>
      <c r="AAH122" s="716"/>
      <c r="AAI122" s="716"/>
      <c r="AAJ122" s="716"/>
      <c r="AAK122" s="716"/>
      <c r="AAL122" s="716"/>
      <c r="AAM122" s="716"/>
      <c r="AAN122" s="716"/>
      <c r="AAO122" s="716"/>
      <c r="AAP122" s="716"/>
      <c r="AAQ122" s="716"/>
      <c r="AAR122" s="716"/>
      <c r="AAS122" s="716"/>
      <c r="AAT122" s="716"/>
      <c r="AAU122" s="716"/>
      <c r="AAV122" s="716"/>
      <c r="AAW122" s="716"/>
      <c r="AAX122" s="716"/>
      <c r="AAY122" s="716"/>
      <c r="AAZ122" s="716"/>
      <c r="ABA122" s="716"/>
      <c r="ABB122" s="716"/>
      <c r="ABC122" s="716"/>
      <c r="ABD122" s="716"/>
      <c r="ABE122" s="716"/>
      <c r="ABF122" s="716"/>
      <c r="ABG122" s="716"/>
      <c r="ABH122" s="716"/>
      <c r="ABI122" s="716"/>
      <c r="ABJ122" s="716"/>
      <c r="ABK122" s="716"/>
      <c r="ABL122" s="716"/>
      <c r="ABM122" s="716"/>
      <c r="ABN122" s="716"/>
      <c r="ABO122" s="716"/>
      <c r="ABP122" s="716"/>
      <c r="ABQ122" s="716"/>
      <c r="ABR122" s="716"/>
      <c r="ABS122" s="716"/>
      <c r="ABT122" s="716"/>
      <c r="ABU122" s="716"/>
      <c r="ABV122" s="716"/>
      <c r="ABW122" s="716"/>
      <c r="ABX122" s="716"/>
      <c r="ABY122" s="716"/>
      <c r="ABZ122" s="716"/>
      <c r="ACA122" s="716"/>
      <c r="ACB122" s="716"/>
      <c r="ACC122" s="716"/>
      <c r="ACD122" s="716"/>
      <c r="ACE122" s="716"/>
      <c r="ACF122" s="716"/>
      <c r="ACG122" s="716"/>
      <c r="ACH122" s="716"/>
      <c r="ACI122" s="716"/>
      <c r="ACJ122" s="716"/>
      <c r="ACK122" s="716"/>
      <c r="ACL122" s="716"/>
      <c r="ACM122" s="716"/>
      <c r="ACN122" s="716"/>
      <c r="ACO122" s="716"/>
      <c r="ACP122" s="716"/>
      <c r="ACQ122" s="716"/>
      <c r="ACR122" s="716"/>
      <c r="ACS122" s="716"/>
      <c r="ACT122" s="716"/>
      <c r="ACU122" s="716"/>
      <c r="ACV122" s="716"/>
      <c r="ACW122" s="716"/>
      <c r="ACX122" s="716"/>
      <c r="ACY122" s="716"/>
      <c r="ACZ122" s="716"/>
      <c r="ADA122" s="716"/>
      <c r="ADB122" s="716"/>
      <c r="ADC122" s="716"/>
      <c r="ADD122" s="716"/>
      <c r="ADE122" s="716"/>
      <c r="ADF122" s="716"/>
      <c r="ADG122" s="716"/>
      <c r="ADH122" s="716"/>
      <c r="ADI122" s="716"/>
      <c r="ADJ122" s="716"/>
      <c r="ADK122" s="716"/>
      <c r="ADL122" s="716"/>
      <c r="ADM122" s="716"/>
      <c r="ADN122" s="716"/>
      <c r="ADO122" s="716"/>
      <c r="ADP122" s="716"/>
      <c r="ADQ122" s="716"/>
      <c r="ADR122" s="716"/>
      <c r="ADS122" s="716"/>
      <c r="ADT122" s="716"/>
      <c r="ADU122" s="716"/>
      <c r="ADV122" s="716"/>
      <c r="ADW122" s="716"/>
      <c r="ADX122" s="716"/>
      <c r="ADY122" s="716"/>
      <c r="ADZ122" s="716"/>
      <c r="AEA122" s="716"/>
      <c r="AEB122" s="716"/>
      <c r="AEC122" s="716"/>
      <c r="AED122" s="716"/>
      <c r="AEE122" s="716"/>
      <c r="AEF122" s="716"/>
      <c r="AEG122" s="716"/>
      <c r="AEH122" s="716"/>
      <c r="AEI122" s="716"/>
      <c r="AEJ122" s="716"/>
      <c r="AEK122" s="716"/>
      <c r="AEL122" s="716"/>
      <c r="AEM122" s="716"/>
      <c r="AEN122" s="716"/>
      <c r="AEO122" s="716"/>
      <c r="AEP122" s="716"/>
      <c r="AEQ122" s="716"/>
      <c r="AER122" s="716"/>
      <c r="AES122" s="716"/>
      <c r="AET122" s="716"/>
      <c r="AEU122" s="716"/>
      <c r="AEV122" s="716"/>
      <c r="AEW122" s="716"/>
      <c r="AEX122" s="716"/>
      <c r="AEY122" s="716"/>
      <c r="AEZ122" s="716"/>
      <c r="AFA122" s="716"/>
      <c r="AFB122" s="716"/>
      <c r="AFC122" s="716"/>
      <c r="AFD122" s="716"/>
      <c r="AFE122" s="716"/>
      <c r="AFF122" s="716"/>
      <c r="AFG122" s="716"/>
      <c r="AFH122" s="716"/>
      <c r="AFI122" s="716"/>
      <c r="AFJ122" s="716"/>
      <c r="AFK122" s="716"/>
      <c r="AFL122" s="716"/>
      <c r="AFM122" s="716"/>
      <c r="AFN122" s="716"/>
      <c r="AFO122" s="716"/>
      <c r="AFP122" s="716"/>
      <c r="AFQ122" s="716"/>
      <c r="AFR122" s="716"/>
      <c r="AFS122" s="716"/>
      <c r="AFT122" s="716"/>
      <c r="AFU122" s="716"/>
      <c r="AFV122" s="716"/>
      <c r="AFW122" s="716"/>
      <c r="AFX122" s="716"/>
      <c r="AFY122" s="716"/>
      <c r="AFZ122" s="716"/>
      <c r="AGA122" s="716"/>
      <c r="AGB122" s="716"/>
      <c r="AGC122" s="716"/>
      <c r="AGD122" s="716"/>
      <c r="AGE122" s="716"/>
      <c r="AGF122" s="716"/>
      <c r="AGG122" s="716"/>
      <c r="AGH122" s="716"/>
      <c r="AGI122" s="716"/>
      <c r="AGJ122" s="716"/>
      <c r="AGK122" s="716"/>
      <c r="AGL122" s="716"/>
      <c r="AGM122" s="716"/>
      <c r="AGN122" s="716"/>
      <c r="AGO122" s="716"/>
      <c r="AGP122" s="716"/>
      <c r="AGQ122" s="716"/>
      <c r="AGR122" s="716"/>
      <c r="AGS122" s="716"/>
      <c r="AGT122" s="716"/>
      <c r="AGU122" s="716"/>
      <c r="AGV122" s="716"/>
      <c r="AGW122" s="716"/>
      <c r="AGX122" s="716"/>
      <c r="AGY122" s="716"/>
      <c r="AGZ122" s="716"/>
      <c r="AHA122" s="716"/>
      <c r="AHB122" s="716"/>
      <c r="AHC122" s="716"/>
      <c r="AHD122" s="716"/>
      <c r="AHE122" s="716"/>
      <c r="AHF122" s="716"/>
      <c r="AHG122" s="716"/>
      <c r="AHH122" s="716"/>
      <c r="AHI122" s="716"/>
      <c r="AHJ122" s="716"/>
      <c r="AHK122" s="716"/>
      <c r="AHL122" s="716"/>
      <c r="AHM122" s="716"/>
      <c r="AHN122" s="716"/>
      <c r="AHO122" s="716"/>
      <c r="AHP122" s="716"/>
      <c r="AHQ122" s="716"/>
      <c r="AHR122" s="716"/>
      <c r="AHS122" s="716"/>
      <c r="AHT122" s="716"/>
      <c r="AHU122" s="716"/>
      <c r="AHV122" s="716"/>
      <c r="AHW122" s="716"/>
      <c r="AHX122" s="716"/>
      <c r="AHY122" s="716"/>
      <c r="AHZ122" s="716"/>
      <c r="AIA122" s="716"/>
      <c r="AIB122" s="716"/>
      <c r="AIC122" s="716"/>
      <c r="AID122" s="716"/>
      <c r="AIE122" s="716"/>
      <c r="AIF122" s="716"/>
      <c r="AIG122" s="716"/>
      <c r="AIH122" s="716"/>
      <c r="AII122" s="716"/>
      <c r="AIJ122" s="716"/>
      <c r="AIK122" s="716"/>
      <c r="AIL122" s="716"/>
      <c r="AIM122" s="716"/>
      <c r="AIN122" s="716"/>
      <c r="AIO122" s="716"/>
      <c r="AIP122" s="716"/>
      <c r="AIQ122" s="716"/>
      <c r="AIR122" s="716"/>
      <c r="AIS122" s="716"/>
      <c r="AIT122" s="716"/>
      <c r="AIU122" s="716"/>
      <c r="AIV122" s="716"/>
      <c r="AIW122" s="716"/>
      <c r="AIX122" s="716"/>
      <c r="AIY122" s="716"/>
      <c r="AIZ122" s="716"/>
      <c r="AJA122" s="716"/>
      <c r="AJB122" s="716"/>
      <c r="AJC122" s="716"/>
      <c r="AJD122" s="716"/>
      <c r="AJE122" s="716"/>
      <c r="AJF122" s="716"/>
      <c r="AJG122" s="716"/>
      <c r="AJH122" s="716"/>
      <c r="AJI122" s="716"/>
      <c r="AJJ122" s="716"/>
      <c r="AJK122" s="716"/>
      <c r="AJL122" s="716"/>
      <c r="AJM122" s="716"/>
      <c r="AJN122" s="716"/>
      <c r="AJO122" s="716"/>
      <c r="AJP122" s="716"/>
      <c r="AJQ122" s="716"/>
      <c r="AJR122" s="716"/>
      <c r="AJS122" s="716"/>
      <c r="AJT122" s="716"/>
      <c r="AJU122" s="716"/>
      <c r="AJV122" s="716"/>
      <c r="AJW122" s="716"/>
      <c r="AJX122" s="716"/>
      <c r="AJY122" s="716"/>
      <c r="AJZ122" s="716"/>
      <c r="AKA122" s="716"/>
      <c r="AKB122" s="716"/>
      <c r="AKC122" s="716"/>
      <c r="AKD122" s="716"/>
      <c r="AKE122" s="716"/>
      <c r="AKF122" s="716"/>
      <c r="AKG122" s="716"/>
      <c r="AKH122" s="716"/>
      <c r="AKI122" s="716"/>
      <c r="AKJ122" s="716"/>
      <c r="AKK122" s="716"/>
      <c r="AKL122" s="716"/>
      <c r="AKM122" s="716"/>
      <c r="AKN122" s="716"/>
      <c r="AKO122" s="716"/>
      <c r="AKP122" s="716"/>
      <c r="AKQ122" s="716"/>
      <c r="AKR122" s="716"/>
      <c r="AKS122" s="716"/>
      <c r="AKT122" s="716"/>
      <c r="AKU122" s="716"/>
      <c r="AKV122" s="716"/>
      <c r="AKW122" s="716"/>
      <c r="AKX122" s="716"/>
      <c r="AKY122" s="716"/>
      <c r="AKZ122" s="716"/>
      <c r="ALA122" s="716"/>
      <c r="ALB122" s="716"/>
      <c r="ALC122" s="716"/>
      <c r="ALD122" s="716"/>
      <c r="ALE122" s="716"/>
      <c r="ALF122" s="716"/>
      <c r="ALG122" s="716"/>
      <c r="ALH122" s="716"/>
      <c r="ALI122" s="716"/>
      <c r="ALJ122" s="716"/>
      <c r="ALK122" s="716"/>
      <c r="ALL122" s="716"/>
      <c r="ALM122" s="716"/>
      <c r="ALN122" s="716"/>
      <c r="ALO122" s="716"/>
      <c r="ALP122" s="716"/>
      <c r="ALQ122" s="716"/>
      <c r="ALR122" s="716"/>
      <c r="ALS122" s="716"/>
      <c r="ALT122" s="716"/>
      <c r="ALU122" s="716"/>
      <c r="ALV122" s="716"/>
      <c r="ALW122" s="716"/>
      <c r="ALX122" s="716"/>
      <c r="ALY122" s="716"/>
      <c r="ALZ122" s="716"/>
      <c r="AMA122" s="716"/>
      <c r="AMB122" s="716"/>
      <c r="AMC122" s="716"/>
      <c r="AMD122" s="716"/>
      <c r="AME122" s="716"/>
      <c r="AMF122" s="716"/>
      <c r="AMG122" s="716"/>
      <c r="AMH122" s="716"/>
      <c r="AMI122" s="716"/>
      <c r="AMJ122" s="716"/>
    </row>
    <row r="123" spans="1:1024" x14ac:dyDescent="0.2">
      <c r="A123" s="716"/>
      <c r="B123" s="741"/>
      <c r="C123" s="738"/>
      <c r="D123" s="735"/>
      <c r="E123" s="735"/>
      <c r="F123" s="735"/>
      <c r="G123" s="735"/>
      <c r="H123" s="735"/>
      <c r="I123" s="735"/>
      <c r="J123" s="735"/>
      <c r="K123" s="735"/>
      <c r="L123" s="735"/>
      <c r="M123" s="735"/>
      <c r="N123" s="735"/>
      <c r="O123" s="735"/>
      <c r="P123" s="735"/>
      <c r="Q123" s="735"/>
      <c r="R123" s="736"/>
      <c r="S123" s="735"/>
      <c r="T123" s="735"/>
      <c r="U123" s="728" t="s">
        <v>503</v>
      </c>
      <c r="V123" s="722" t="s">
        <v>124</v>
      </c>
      <c r="W123" s="737" t="s">
        <v>496</v>
      </c>
      <c r="X123" s="550">
        <v>1.4539941136847998</v>
      </c>
      <c r="Y123" s="550">
        <v>1.4539941136847998</v>
      </c>
      <c r="Z123" s="550">
        <v>1.4539941136847998</v>
      </c>
      <c r="AA123" s="550">
        <v>1.4539941136847998</v>
      </c>
      <c r="AB123" s="550">
        <v>1.4539941136847998</v>
      </c>
      <c r="AC123" s="550">
        <v>1.3077555245775998</v>
      </c>
      <c r="AD123" s="550">
        <v>1.3077555245775998</v>
      </c>
      <c r="AE123" s="550">
        <v>1.3077555245775998</v>
      </c>
      <c r="AF123" s="550">
        <v>1.3077555245775998</v>
      </c>
      <c r="AG123" s="550">
        <v>1.3077555245775998</v>
      </c>
      <c r="AH123" s="550">
        <v>0.41949826352799996</v>
      </c>
      <c r="AI123" s="550">
        <v>0.41949826352799996</v>
      </c>
      <c r="AJ123" s="550">
        <v>0.41949826352799996</v>
      </c>
      <c r="AK123" s="550">
        <v>0.41949826352799996</v>
      </c>
      <c r="AL123" s="550">
        <v>0.41949826352799996</v>
      </c>
      <c r="AM123" s="550">
        <v>0</v>
      </c>
      <c r="AN123" s="550">
        <v>0</v>
      </c>
      <c r="AO123" s="550">
        <v>0</v>
      </c>
      <c r="AP123" s="550">
        <v>0</v>
      </c>
      <c r="AQ123" s="550">
        <v>0</v>
      </c>
      <c r="AR123" s="550">
        <v>0</v>
      </c>
      <c r="AS123" s="550">
        <v>0</v>
      </c>
      <c r="AT123" s="550">
        <v>0</v>
      </c>
      <c r="AU123" s="550">
        <v>0</v>
      </c>
      <c r="AV123" s="550">
        <v>0</v>
      </c>
      <c r="AW123" s="550">
        <v>0</v>
      </c>
      <c r="AX123" s="550">
        <v>0</v>
      </c>
      <c r="AY123" s="550">
        <v>0</v>
      </c>
      <c r="AZ123" s="550">
        <v>0</v>
      </c>
      <c r="BA123" s="550">
        <v>0</v>
      </c>
      <c r="BB123" s="550">
        <v>0</v>
      </c>
      <c r="BC123" s="550">
        <v>0</v>
      </c>
      <c r="BD123" s="550">
        <v>0</v>
      </c>
      <c r="BE123" s="550">
        <v>0</v>
      </c>
      <c r="BF123" s="550">
        <v>0</v>
      </c>
      <c r="BG123" s="550">
        <v>0</v>
      </c>
      <c r="BH123" s="550">
        <v>0</v>
      </c>
      <c r="BI123" s="550">
        <v>0</v>
      </c>
      <c r="BJ123" s="550">
        <v>0</v>
      </c>
      <c r="BK123" s="550">
        <v>0</v>
      </c>
      <c r="BL123" s="550">
        <v>0</v>
      </c>
      <c r="BM123" s="550">
        <v>0</v>
      </c>
      <c r="BN123" s="550">
        <v>0</v>
      </c>
      <c r="BO123" s="550">
        <v>0</v>
      </c>
      <c r="BP123" s="550">
        <v>0</v>
      </c>
      <c r="BQ123" s="550">
        <v>0</v>
      </c>
      <c r="BR123" s="550">
        <v>0</v>
      </c>
      <c r="BS123" s="550">
        <v>0</v>
      </c>
      <c r="BT123" s="550">
        <v>0</v>
      </c>
      <c r="BU123" s="550">
        <v>0</v>
      </c>
      <c r="BV123" s="550">
        <v>0</v>
      </c>
      <c r="BW123" s="550">
        <v>0</v>
      </c>
      <c r="BX123" s="550">
        <v>0</v>
      </c>
      <c r="BY123" s="550">
        <v>0</v>
      </c>
      <c r="BZ123" s="550">
        <v>0</v>
      </c>
      <c r="CA123" s="550">
        <v>0</v>
      </c>
      <c r="CB123" s="550">
        <v>0</v>
      </c>
      <c r="CC123" s="550">
        <v>0</v>
      </c>
      <c r="CD123" s="550">
        <v>0</v>
      </c>
      <c r="CE123" s="550">
        <v>0</v>
      </c>
      <c r="CF123" s="550">
        <v>0</v>
      </c>
      <c r="CG123" s="550">
        <v>0</v>
      </c>
      <c r="CH123" s="550">
        <v>0</v>
      </c>
      <c r="CI123" s="550">
        <v>0</v>
      </c>
      <c r="CJ123" s="550">
        <v>0</v>
      </c>
      <c r="CK123" s="550">
        <v>0</v>
      </c>
      <c r="CL123" s="550">
        <v>0</v>
      </c>
      <c r="CM123" s="550">
        <v>0</v>
      </c>
      <c r="CN123" s="550">
        <v>0</v>
      </c>
      <c r="CO123" s="550">
        <v>0</v>
      </c>
      <c r="CP123" s="550">
        <v>0</v>
      </c>
      <c r="CQ123" s="550">
        <v>0</v>
      </c>
      <c r="CR123" s="550">
        <v>0</v>
      </c>
      <c r="CS123" s="550">
        <v>0</v>
      </c>
      <c r="CT123" s="550">
        <v>0</v>
      </c>
      <c r="CU123" s="550">
        <v>0</v>
      </c>
      <c r="CV123" s="550">
        <v>0</v>
      </c>
      <c r="CW123" s="550">
        <v>0</v>
      </c>
      <c r="CX123" s="550">
        <v>0</v>
      </c>
      <c r="CY123" s="550">
        <v>0</v>
      </c>
      <c r="CZ123" s="723">
        <v>0</v>
      </c>
      <c r="DA123" s="724">
        <v>0</v>
      </c>
      <c r="DB123" s="724">
        <v>0</v>
      </c>
      <c r="DC123" s="724">
        <v>0</v>
      </c>
      <c r="DD123" s="724">
        <v>0</v>
      </c>
      <c r="DE123" s="724">
        <v>0</v>
      </c>
      <c r="DF123" s="724">
        <v>0</v>
      </c>
      <c r="DG123" s="724">
        <v>0</v>
      </c>
      <c r="DH123" s="724">
        <v>0</v>
      </c>
      <c r="DI123" s="724">
        <v>0</v>
      </c>
      <c r="DJ123" s="724">
        <v>0</v>
      </c>
      <c r="DK123" s="724">
        <v>0</v>
      </c>
      <c r="DL123" s="724">
        <v>0</v>
      </c>
      <c r="DM123" s="724">
        <v>0</v>
      </c>
      <c r="DN123" s="724">
        <v>0</v>
      </c>
      <c r="DO123" s="724">
        <v>0</v>
      </c>
      <c r="DP123" s="724">
        <v>0</v>
      </c>
      <c r="DQ123" s="724">
        <v>0</v>
      </c>
      <c r="DR123" s="724">
        <v>0</v>
      </c>
      <c r="DS123" s="724">
        <v>0</v>
      </c>
      <c r="DT123" s="724">
        <v>0</v>
      </c>
      <c r="DU123" s="724">
        <v>0</v>
      </c>
      <c r="DV123" s="724">
        <v>0</v>
      </c>
      <c r="DW123" s="725">
        <v>0</v>
      </c>
      <c r="DX123" s="575"/>
      <c r="DY123" s="716"/>
      <c r="DZ123" s="716"/>
      <c r="EA123" s="716"/>
      <c r="EB123" s="716"/>
      <c r="EC123" s="716"/>
      <c r="ED123" s="716"/>
      <c r="EE123" s="716"/>
      <c r="EF123" s="716"/>
      <c r="EG123" s="716"/>
      <c r="EH123" s="716"/>
      <c r="EI123" s="716"/>
      <c r="EJ123" s="716"/>
      <c r="EK123" s="716"/>
      <c r="EL123" s="716"/>
      <c r="EM123" s="716"/>
      <c r="EN123" s="716"/>
      <c r="EO123" s="716"/>
      <c r="EP123" s="716"/>
      <c r="EQ123" s="716"/>
      <c r="ER123" s="716"/>
      <c r="ES123" s="716"/>
      <c r="ET123" s="716"/>
      <c r="EU123" s="716"/>
      <c r="EV123" s="716"/>
      <c r="EW123" s="716"/>
      <c r="EX123" s="716"/>
      <c r="EY123" s="716"/>
      <c r="EZ123" s="716"/>
      <c r="FA123" s="716"/>
      <c r="FB123" s="716"/>
      <c r="FC123" s="716"/>
      <c r="FD123" s="716"/>
      <c r="FE123" s="716"/>
      <c r="FF123" s="716"/>
      <c r="FG123" s="716"/>
      <c r="FH123" s="716"/>
      <c r="FI123" s="716"/>
      <c r="FJ123" s="716"/>
      <c r="FK123" s="716"/>
      <c r="FL123" s="716"/>
      <c r="FM123" s="716"/>
      <c r="FN123" s="716"/>
      <c r="FO123" s="716"/>
      <c r="FP123" s="716"/>
      <c r="FQ123" s="716"/>
      <c r="FR123" s="716"/>
      <c r="FS123" s="716"/>
      <c r="FT123" s="716"/>
      <c r="FU123" s="716"/>
      <c r="FV123" s="716"/>
      <c r="FW123" s="716"/>
      <c r="FX123" s="716"/>
      <c r="FY123" s="716"/>
      <c r="FZ123" s="716"/>
      <c r="GA123" s="716"/>
      <c r="GB123" s="716"/>
      <c r="GC123" s="716"/>
      <c r="GD123" s="716"/>
      <c r="GE123" s="716"/>
      <c r="GF123" s="716"/>
      <c r="GG123" s="716"/>
      <c r="GH123" s="716"/>
      <c r="GI123" s="716"/>
      <c r="GJ123" s="716"/>
      <c r="GK123" s="716"/>
      <c r="GL123" s="716"/>
      <c r="GM123" s="716"/>
      <c r="GN123" s="716"/>
      <c r="GO123" s="716"/>
      <c r="GP123" s="716"/>
      <c r="GQ123" s="716"/>
      <c r="GR123" s="716"/>
      <c r="GS123" s="716"/>
      <c r="GT123" s="716"/>
      <c r="GU123" s="716"/>
      <c r="GV123" s="716"/>
      <c r="GW123" s="716"/>
      <c r="GX123" s="716"/>
      <c r="GY123" s="716"/>
      <c r="GZ123" s="716"/>
      <c r="HA123" s="716"/>
      <c r="HB123" s="716"/>
      <c r="HC123" s="716"/>
      <c r="HD123" s="716"/>
      <c r="HE123" s="716"/>
      <c r="HF123" s="716"/>
      <c r="HG123" s="716"/>
      <c r="HH123" s="716"/>
      <c r="HI123" s="716"/>
      <c r="HJ123" s="716"/>
      <c r="HK123" s="716"/>
      <c r="HL123" s="716"/>
      <c r="HM123" s="716"/>
      <c r="HN123" s="716"/>
      <c r="HO123" s="716"/>
      <c r="HP123" s="716"/>
      <c r="HQ123" s="716"/>
      <c r="HR123" s="716"/>
      <c r="HS123" s="716"/>
      <c r="HT123" s="716"/>
      <c r="HU123" s="716"/>
      <c r="HV123" s="716"/>
      <c r="HW123" s="716"/>
      <c r="HX123" s="716"/>
      <c r="HY123" s="716"/>
      <c r="HZ123" s="716"/>
      <c r="IA123" s="716"/>
      <c r="IB123" s="716"/>
      <c r="IC123" s="716"/>
      <c r="ID123" s="716"/>
      <c r="IE123" s="716"/>
      <c r="IF123" s="716"/>
      <c r="IG123" s="716"/>
      <c r="IH123" s="716"/>
      <c r="II123" s="716"/>
      <c r="IJ123" s="716"/>
      <c r="IK123" s="716"/>
      <c r="IL123" s="716"/>
      <c r="IM123" s="716"/>
      <c r="IN123" s="716"/>
      <c r="IO123" s="716"/>
      <c r="IP123" s="716"/>
      <c r="IQ123" s="716"/>
      <c r="IR123" s="716"/>
      <c r="IS123" s="716"/>
      <c r="IT123" s="716"/>
      <c r="IU123" s="716"/>
      <c r="IV123" s="716"/>
      <c r="IW123" s="716"/>
      <c r="IX123" s="716"/>
      <c r="IY123" s="716"/>
      <c r="IZ123" s="716"/>
      <c r="JA123" s="716"/>
      <c r="JB123" s="716"/>
      <c r="JC123" s="716"/>
      <c r="JD123" s="716"/>
      <c r="JE123" s="716"/>
      <c r="JF123" s="716"/>
      <c r="JG123" s="716"/>
      <c r="JH123" s="716"/>
      <c r="JI123" s="716"/>
      <c r="JJ123" s="716"/>
      <c r="JK123" s="716"/>
      <c r="JL123" s="716"/>
      <c r="JM123" s="716"/>
      <c r="JN123" s="716"/>
      <c r="JO123" s="716"/>
      <c r="JP123" s="716"/>
      <c r="JQ123" s="716"/>
      <c r="JR123" s="716"/>
      <c r="JS123" s="716"/>
      <c r="JT123" s="716"/>
      <c r="JU123" s="716"/>
      <c r="JV123" s="716"/>
      <c r="JW123" s="716"/>
      <c r="JX123" s="716"/>
      <c r="JY123" s="716"/>
      <c r="JZ123" s="716"/>
      <c r="KA123" s="716"/>
      <c r="KB123" s="716"/>
      <c r="KC123" s="716"/>
      <c r="KD123" s="716"/>
      <c r="KE123" s="716"/>
      <c r="KF123" s="716"/>
      <c r="KG123" s="716"/>
      <c r="KH123" s="716"/>
      <c r="KI123" s="716"/>
      <c r="KJ123" s="716"/>
      <c r="KK123" s="716"/>
      <c r="KL123" s="716"/>
      <c r="KM123" s="716"/>
      <c r="KN123" s="716"/>
      <c r="KO123" s="716"/>
      <c r="KP123" s="716"/>
      <c r="KQ123" s="716"/>
      <c r="KR123" s="716"/>
      <c r="KS123" s="716"/>
      <c r="KT123" s="716"/>
      <c r="KU123" s="716"/>
      <c r="KV123" s="716"/>
      <c r="KW123" s="716"/>
      <c r="KX123" s="716"/>
      <c r="KY123" s="716"/>
      <c r="KZ123" s="716"/>
      <c r="LA123" s="716"/>
      <c r="LB123" s="716"/>
      <c r="LC123" s="716"/>
      <c r="LD123" s="716"/>
      <c r="LE123" s="716"/>
      <c r="LF123" s="716"/>
      <c r="LG123" s="716"/>
      <c r="LH123" s="716"/>
      <c r="LI123" s="716"/>
      <c r="LJ123" s="716"/>
      <c r="LK123" s="716"/>
      <c r="LL123" s="716"/>
      <c r="LM123" s="716"/>
      <c r="LN123" s="716"/>
      <c r="LO123" s="716"/>
      <c r="LP123" s="716"/>
      <c r="LQ123" s="716"/>
      <c r="LR123" s="716"/>
      <c r="LS123" s="716"/>
      <c r="LT123" s="716"/>
      <c r="LU123" s="716"/>
      <c r="LV123" s="716"/>
      <c r="LW123" s="716"/>
      <c r="LX123" s="716"/>
      <c r="LY123" s="716"/>
      <c r="LZ123" s="716"/>
      <c r="MA123" s="716"/>
      <c r="MB123" s="716"/>
      <c r="MC123" s="716"/>
      <c r="MD123" s="716"/>
      <c r="ME123" s="716"/>
      <c r="MF123" s="716"/>
      <c r="MG123" s="716"/>
      <c r="MH123" s="716"/>
      <c r="MI123" s="716"/>
      <c r="MJ123" s="716"/>
      <c r="MK123" s="716"/>
      <c r="ML123" s="716"/>
      <c r="MM123" s="716"/>
      <c r="MN123" s="716"/>
      <c r="MO123" s="716"/>
      <c r="MP123" s="716"/>
      <c r="MQ123" s="716"/>
      <c r="MR123" s="716"/>
      <c r="MS123" s="716"/>
      <c r="MT123" s="716"/>
      <c r="MU123" s="716"/>
      <c r="MV123" s="716"/>
      <c r="MW123" s="716"/>
      <c r="MX123" s="716"/>
      <c r="MY123" s="716"/>
      <c r="MZ123" s="716"/>
      <c r="NA123" s="716"/>
      <c r="NB123" s="716"/>
      <c r="NC123" s="716"/>
      <c r="ND123" s="716"/>
      <c r="NE123" s="716"/>
      <c r="NF123" s="716"/>
      <c r="NG123" s="716"/>
      <c r="NH123" s="716"/>
      <c r="NI123" s="716"/>
      <c r="NJ123" s="716"/>
      <c r="NK123" s="716"/>
      <c r="NL123" s="716"/>
      <c r="NM123" s="716"/>
      <c r="NN123" s="716"/>
      <c r="NO123" s="716"/>
      <c r="NP123" s="716"/>
      <c r="NQ123" s="716"/>
      <c r="NR123" s="716"/>
      <c r="NS123" s="716"/>
      <c r="NT123" s="716"/>
      <c r="NU123" s="716"/>
      <c r="NV123" s="716"/>
      <c r="NW123" s="716"/>
      <c r="NX123" s="716"/>
      <c r="NY123" s="716"/>
      <c r="NZ123" s="716"/>
      <c r="OA123" s="716"/>
      <c r="OB123" s="716"/>
      <c r="OC123" s="716"/>
      <c r="OD123" s="716"/>
      <c r="OE123" s="716"/>
      <c r="OF123" s="716"/>
      <c r="OG123" s="716"/>
      <c r="OH123" s="716"/>
      <c r="OI123" s="716"/>
      <c r="OJ123" s="716"/>
      <c r="OK123" s="716"/>
      <c r="OL123" s="716"/>
      <c r="OM123" s="716"/>
      <c r="ON123" s="716"/>
      <c r="OO123" s="716"/>
      <c r="OP123" s="716"/>
      <c r="OQ123" s="716"/>
      <c r="OR123" s="716"/>
      <c r="OS123" s="716"/>
      <c r="OT123" s="716"/>
      <c r="OU123" s="716"/>
      <c r="OV123" s="716"/>
      <c r="OW123" s="716"/>
      <c r="OX123" s="716"/>
      <c r="OY123" s="716"/>
      <c r="OZ123" s="716"/>
      <c r="PA123" s="716"/>
      <c r="PB123" s="716"/>
      <c r="PC123" s="716"/>
      <c r="PD123" s="716"/>
      <c r="PE123" s="716"/>
      <c r="PF123" s="716"/>
      <c r="PG123" s="716"/>
      <c r="PH123" s="716"/>
      <c r="PI123" s="716"/>
      <c r="PJ123" s="716"/>
      <c r="PK123" s="716"/>
      <c r="PL123" s="716"/>
      <c r="PM123" s="716"/>
      <c r="PN123" s="716"/>
      <c r="PO123" s="716"/>
      <c r="PP123" s="716"/>
      <c r="PQ123" s="716"/>
      <c r="PR123" s="716"/>
      <c r="PS123" s="716"/>
      <c r="PT123" s="716"/>
      <c r="PU123" s="716"/>
      <c r="PV123" s="716"/>
      <c r="PW123" s="716"/>
      <c r="PX123" s="716"/>
      <c r="PY123" s="716"/>
      <c r="PZ123" s="716"/>
      <c r="QA123" s="716"/>
      <c r="QB123" s="716"/>
      <c r="QC123" s="716"/>
      <c r="QD123" s="716"/>
      <c r="QE123" s="716"/>
      <c r="QF123" s="716"/>
      <c r="QG123" s="716"/>
      <c r="QH123" s="716"/>
      <c r="QI123" s="716"/>
      <c r="QJ123" s="716"/>
      <c r="QK123" s="716"/>
      <c r="QL123" s="716"/>
      <c r="QM123" s="716"/>
      <c r="QN123" s="716"/>
      <c r="QO123" s="716"/>
      <c r="QP123" s="716"/>
      <c r="QQ123" s="716"/>
      <c r="QR123" s="716"/>
      <c r="QS123" s="716"/>
      <c r="QT123" s="716"/>
      <c r="QU123" s="716"/>
      <c r="QV123" s="716"/>
      <c r="QW123" s="716"/>
      <c r="QX123" s="716"/>
      <c r="QY123" s="716"/>
      <c r="QZ123" s="716"/>
      <c r="RA123" s="716"/>
      <c r="RB123" s="716"/>
      <c r="RC123" s="716"/>
      <c r="RD123" s="716"/>
      <c r="RE123" s="716"/>
      <c r="RF123" s="716"/>
      <c r="RG123" s="716"/>
      <c r="RH123" s="716"/>
      <c r="RI123" s="716"/>
      <c r="RJ123" s="716"/>
      <c r="RK123" s="716"/>
      <c r="RL123" s="716"/>
      <c r="RM123" s="716"/>
      <c r="RN123" s="716"/>
      <c r="RO123" s="716"/>
      <c r="RP123" s="716"/>
      <c r="RQ123" s="716"/>
      <c r="RR123" s="716"/>
      <c r="RS123" s="716"/>
      <c r="RT123" s="716"/>
      <c r="RU123" s="716"/>
      <c r="RV123" s="716"/>
      <c r="RW123" s="716"/>
      <c r="RX123" s="716"/>
      <c r="RY123" s="716"/>
      <c r="RZ123" s="716"/>
      <c r="SA123" s="716"/>
      <c r="SB123" s="716"/>
      <c r="SC123" s="716"/>
      <c r="SD123" s="716"/>
      <c r="SE123" s="716"/>
      <c r="SF123" s="716"/>
      <c r="SG123" s="716"/>
      <c r="SH123" s="716"/>
      <c r="SI123" s="716"/>
      <c r="SJ123" s="716"/>
      <c r="SK123" s="716"/>
      <c r="SL123" s="716"/>
      <c r="SM123" s="716"/>
      <c r="SN123" s="716"/>
      <c r="SO123" s="716"/>
      <c r="SP123" s="716"/>
      <c r="SQ123" s="716"/>
      <c r="SR123" s="716"/>
      <c r="SS123" s="716"/>
      <c r="ST123" s="716"/>
      <c r="SU123" s="716"/>
      <c r="SV123" s="716"/>
      <c r="SW123" s="716"/>
      <c r="SX123" s="716"/>
      <c r="SY123" s="716"/>
      <c r="SZ123" s="716"/>
      <c r="TA123" s="716"/>
      <c r="TB123" s="716"/>
      <c r="TC123" s="716"/>
      <c r="TD123" s="716"/>
      <c r="TE123" s="716"/>
      <c r="TF123" s="716"/>
      <c r="TG123" s="716"/>
      <c r="TH123" s="716"/>
      <c r="TI123" s="716"/>
      <c r="TJ123" s="716"/>
      <c r="TK123" s="716"/>
      <c r="TL123" s="716"/>
      <c r="TM123" s="716"/>
      <c r="TN123" s="716"/>
      <c r="TO123" s="716"/>
      <c r="TP123" s="716"/>
      <c r="TQ123" s="716"/>
      <c r="TR123" s="716"/>
      <c r="TS123" s="716"/>
      <c r="TT123" s="716"/>
      <c r="TU123" s="716"/>
      <c r="TV123" s="716"/>
      <c r="TW123" s="716"/>
      <c r="TX123" s="716"/>
      <c r="TY123" s="716"/>
      <c r="TZ123" s="716"/>
      <c r="UA123" s="716"/>
      <c r="UB123" s="716"/>
      <c r="UC123" s="716"/>
      <c r="UD123" s="716"/>
      <c r="UE123" s="716"/>
      <c r="UF123" s="716"/>
      <c r="UG123" s="716"/>
      <c r="UH123" s="716"/>
      <c r="UI123" s="716"/>
      <c r="UJ123" s="716"/>
      <c r="UK123" s="716"/>
      <c r="UL123" s="716"/>
      <c r="UM123" s="716"/>
      <c r="UN123" s="716"/>
      <c r="UO123" s="716"/>
      <c r="UP123" s="716"/>
      <c r="UQ123" s="716"/>
      <c r="UR123" s="716"/>
      <c r="US123" s="716"/>
      <c r="UT123" s="716"/>
      <c r="UU123" s="716"/>
      <c r="UV123" s="716"/>
      <c r="UW123" s="716"/>
      <c r="UX123" s="716"/>
      <c r="UY123" s="716"/>
      <c r="UZ123" s="716"/>
      <c r="VA123" s="716"/>
      <c r="VB123" s="716"/>
      <c r="VC123" s="716"/>
      <c r="VD123" s="716"/>
      <c r="VE123" s="716"/>
      <c r="VF123" s="716"/>
      <c r="VG123" s="716"/>
      <c r="VH123" s="716"/>
      <c r="VI123" s="716"/>
      <c r="VJ123" s="716"/>
      <c r="VK123" s="716"/>
      <c r="VL123" s="716"/>
      <c r="VM123" s="716"/>
      <c r="VN123" s="716"/>
      <c r="VO123" s="716"/>
      <c r="VP123" s="716"/>
      <c r="VQ123" s="716"/>
      <c r="VR123" s="716"/>
      <c r="VS123" s="716"/>
      <c r="VT123" s="716"/>
      <c r="VU123" s="716"/>
      <c r="VV123" s="716"/>
      <c r="VW123" s="716"/>
      <c r="VX123" s="716"/>
      <c r="VY123" s="716"/>
      <c r="VZ123" s="716"/>
      <c r="WA123" s="716"/>
      <c r="WB123" s="716"/>
      <c r="WC123" s="716"/>
      <c r="WD123" s="716"/>
      <c r="WE123" s="716"/>
      <c r="WF123" s="716"/>
      <c r="WG123" s="716"/>
      <c r="WH123" s="716"/>
      <c r="WI123" s="716"/>
      <c r="WJ123" s="716"/>
      <c r="WK123" s="716"/>
      <c r="WL123" s="716"/>
      <c r="WM123" s="716"/>
      <c r="WN123" s="716"/>
      <c r="WO123" s="716"/>
      <c r="WP123" s="716"/>
      <c r="WQ123" s="716"/>
      <c r="WR123" s="716"/>
      <c r="WS123" s="716"/>
      <c r="WT123" s="716"/>
      <c r="WU123" s="716"/>
      <c r="WV123" s="716"/>
      <c r="WW123" s="716"/>
      <c r="WX123" s="716"/>
      <c r="WY123" s="716"/>
      <c r="WZ123" s="716"/>
      <c r="XA123" s="716"/>
      <c r="XB123" s="716"/>
      <c r="XC123" s="716"/>
      <c r="XD123" s="716"/>
      <c r="XE123" s="716"/>
      <c r="XF123" s="716"/>
      <c r="XG123" s="716"/>
      <c r="XH123" s="716"/>
      <c r="XI123" s="716"/>
      <c r="XJ123" s="716"/>
      <c r="XK123" s="716"/>
      <c r="XL123" s="716"/>
      <c r="XM123" s="716"/>
      <c r="XN123" s="716"/>
      <c r="XO123" s="716"/>
      <c r="XP123" s="716"/>
      <c r="XQ123" s="716"/>
      <c r="XR123" s="716"/>
      <c r="XS123" s="716"/>
      <c r="XT123" s="716"/>
      <c r="XU123" s="716"/>
      <c r="XV123" s="716"/>
      <c r="XW123" s="716"/>
      <c r="XX123" s="716"/>
      <c r="XY123" s="716"/>
      <c r="XZ123" s="716"/>
      <c r="YA123" s="716"/>
      <c r="YB123" s="716"/>
      <c r="YC123" s="716"/>
      <c r="YD123" s="716"/>
      <c r="YE123" s="716"/>
      <c r="YF123" s="716"/>
      <c r="YG123" s="716"/>
      <c r="YH123" s="716"/>
      <c r="YI123" s="716"/>
      <c r="YJ123" s="716"/>
      <c r="YK123" s="716"/>
      <c r="YL123" s="716"/>
      <c r="YM123" s="716"/>
      <c r="YN123" s="716"/>
      <c r="YO123" s="716"/>
      <c r="YP123" s="716"/>
      <c r="YQ123" s="716"/>
      <c r="YR123" s="716"/>
      <c r="YS123" s="716"/>
      <c r="YT123" s="716"/>
      <c r="YU123" s="716"/>
      <c r="YV123" s="716"/>
      <c r="YW123" s="716"/>
      <c r="YX123" s="716"/>
      <c r="YY123" s="716"/>
      <c r="YZ123" s="716"/>
      <c r="ZA123" s="716"/>
      <c r="ZB123" s="716"/>
      <c r="ZC123" s="716"/>
      <c r="ZD123" s="716"/>
      <c r="ZE123" s="716"/>
      <c r="ZF123" s="716"/>
      <c r="ZG123" s="716"/>
      <c r="ZH123" s="716"/>
      <c r="ZI123" s="716"/>
      <c r="ZJ123" s="716"/>
      <c r="ZK123" s="716"/>
      <c r="ZL123" s="716"/>
      <c r="ZM123" s="716"/>
      <c r="ZN123" s="716"/>
      <c r="ZO123" s="716"/>
      <c r="ZP123" s="716"/>
      <c r="ZQ123" s="716"/>
      <c r="ZR123" s="716"/>
      <c r="ZS123" s="716"/>
      <c r="ZT123" s="716"/>
      <c r="ZU123" s="716"/>
      <c r="ZV123" s="716"/>
      <c r="ZW123" s="716"/>
      <c r="ZX123" s="716"/>
      <c r="ZY123" s="716"/>
      <c r="ZZ123" s="716"/>
      <c r="AAA123" s="716"/>
      <c r="AAB123" s="716"/>
      <c r="AAC123" s="716"/>
      <c r="AAD123" s="716"/>
      <c r="AAE123" s="716"/>
      <c r="AAF123" s="716"/>
      <c r="AAG123" s="716"/>
      <c r="AAH123" s="716"/>
      <c r="AAI123" s="716"/>
      <c r="AAJ123" s="716"/>
      <c r="AAK123" s="716"/>
      <c r="AAL123" s="716"/>
      <c r="AAM123" s="716"/>
      <c r="AAN123" s="716"/>
      <c r="AAO123" s="716"/>
      <c r="AAP123" s="716"/>
      <c r="AAQ123" s="716"/>
      <c r="AAR123" s="716"/>
      <c r="AAS123" s="716"/>
      <c r="AAT123" s="716"/>
      <c r="AAU123" s="716"/>
      <c r="AAV123" s="716"/>
      <c r="AAW123" s="716"/>
      <c r="AAX123" s="716"/>
      <c r="AAY123" s="716"/>
      <c r="AAZ123" s="716"/>
      <c r="ABA123" s="716"/>
      <c r="ABB123" s="716"/>
      <c r="ABC123" s="716"/>
      <c r="ABD123" s="716"/>
      <c r="ABE123" s="716"/>
      <c r="ABF123" s="716"/>
      <c r="ABG123" s="716"/>
      <c r="ABH123" s="716"/>
      <c r="ABI123" s="716"/>
      <c r="ABJ123" s="716"/>
      <c r="ABK123" s="716"/>
      <c r="ABL123" s="716"/>
      <c r="ABM123" s="716"/>
      <c r="ABN123" s="716"/>
      <c r="ABO123" s="716"/>
      <c r="ABP123" s="716"/>
      <c r="ABQ123" s="716"/>
      <c r="ABR123" s="716"/>
      <c r="ABS123" s="716"/>
      <c r="ABT123" s="716"/>
      <c r="ABU123" s="716"/>
      <c r="ABV123" s="716"/>
      <c r="ABW123" s="716"/>
      <c r="ABX123" s="716"/>
      <c r="ABY123" s="716"/>
      <c r="ABZ123" s="716"/>
      <c r="ACA123" s="716"/>
      <c r="ACB123" s="716"/>
      <c r="ACC123" s="716"/>
      <c r="ACD123" s="716"/>
      <c r="ACE123" s="716"/>
      <c r="ACF123" s="716"/>
      <c r="ACG123" s="716"/>
      <c r="ACH123" s="716"/>
      <c r="ACI123" s="716"/>
      <c r="ACJ123" s="716"/>
      <c r="ACK123" s="716"/>
      <c r="ACL123" s="716"/>
      <c r="ACM123" s="716"/>
      <c r="ACN123" s="716"/>
      <c r="ACO123" s="716"/>
      <c r="ACP123" s="716"/>
      <c r="ACQ123" s="716"/>
      <c r="ACR123" s="716"/>
      <c r="ACS123" s="716"/>
      <c r="ACT123" s="716"/>
      <c r="ACU123" s="716"/>
      <c r="ACV123" s="716"/>
      <c r="ACW123" s="716"/>
      <c r="ACX123" s="716"/>
      <c r="ACY123" s="716"/>
      <c r="ACZ123" s="716"/>
      <c r="ADA123" s="716"/>
      <c r="ADB123" s="716"/>
      <c r="ADC123" s="716"/>
      <c r="ADD123" s="716"/>
      <c r="ADE123" s="716"/>
      <c r="ADF123" s="716"/>
      <c r="ADG123" s="716"/>
      <c r="ADH123" s="716"/>
      <c r="ADI123" s="716"/>
      <c r="ADJ123" s="716"/>
      <c r="ADK123" s="716"/>
      <c r="ADL123" s="716"/>
      <c r="ADM123" s="716"/>
      <c r="ADN123" s="716"/>
      <c r="ADO123" s="716"/>
      <c r="ADP123" s="716"/>
      <c r="ADQ123" s="716"/>
      <c r="ADR123" s="716"/>
      <c r="ADS123" s="716"/>
      <c r="ADT123" s="716"/>
      <c r="ADU123" s="716"/>
      <c r="ADV123" s="716"/>
      <c r="ADW123" s="716"/>
      <c r="ADX123" s="716"/>
      <c r="ADY123" s="716"/>
      <c r="ADZ123" s="716"/>
      <c r="AEA123" s="716"/>
      <c r="AEB123" s="716"/>
      <c r="AEC123" s="716"/>
      <c r="AED123" s="716"/>
      <c r="AEE123" s="716"/>
      <c r="AEF123" s="716"/>
      <c r="AEG123" s="716"/>
      <c r="AEH123" s="716"/>
      <c r="AEI123" s="716"/>
      <c r="AEJ123" s="716"/>
      <c r="AEK123" s="716"/>
      <c r="AEL123" s="716"/>
      <c r="AEM123" s="716"/>
      <c r="AEN123" s="716"/>
      <c r="AEO123" s="716"/>
      <c r="AEP123" s="716"/>
      <c r="AEQ123" s="716"/>
      <c r="AER123" s="716"/>
      <c r="AES123" s="716"/>
      <c r="AET123" s="716"/>
      <c r="AEU123" s="716"/>
      <c r="AEV123" s="716"/>
      <c r="AEW123" s="716"/>
      <c r="AEX123" s="716"/>
      <c r="AEY123" s="716"/>
      <c r="AEZ123" s="716"/>
      <c r="AFA123" s="716"/>
      <c r="AFB123" s="716"/>
      <c r="AFC123" s="716"/>
      <c r="AFD123" s="716"/>
      <c r="AFE123" s="716"/>
      <c r="AFF123" s="716"/>
      <c r="AFG123" s="716"/>
      <c r="AFH123" s="716"/>
      <c r="AFI123" s="716"/>
      <c r="AFJ123" s="716"/>
      <c r="AFK123" s="716"/>
      <c r="AFL123" s="716"/>
      <c r="AFM123" s="716"/>
      <c r="AFN123" s="716"/>
      <c r="AFO123" s="716"/>
      <c r="AFP123" s="716"/>
      <c r="AFQ123" s="716"/>
      <c r="AFR123" s="716"/>
      <c r="AFS123" s="716"/>
      <c r="AFT123" s="716"/>
      <c r="AFU123" s="716"/>
      <c r="AFV123" s="716"/>
      <c r="AFW123" s="716"/>
      <c r="AFX123" s="716"/>
      <c r="AFY123" s="716"/>
      <c r="AFZ123" s="716"/>
      <c r="AGA123" s="716"/>
      <c r="AGB123" s="716"/>
      <c r="AGC123" s="716"/>
      <c r="AGD123" s="716"/>
      <c r="AGE123" s="716"/>
      <c r="AGF123" s="716"/>
      <c r="AGG123" s="716"/>
      <c r="AGH123" s="716"/>
      <c r="AGI123" s="716"/>
      <c r="AGJ123" s="716"/>
      <c r="AGK123" s="716"/>
      <c r="AGL123" s="716"/>
      <c r="AGM123" s="716"/>
      <c r="AGN123" s="716"/>
      <c r="AGO123" s="716"/>
      <c r="AGP123" s="716"/>
      <c r="AGQ123" s="716"/>
      <c r="AGR123" s="716"/>
      <c r="AGS123" s="716"/>
      <c r="AGT123" s="716"/>
      <c r="AGU123" s="716"/>
      <c r="AGV123" s="716"/>
      <c r="AGW123" s="716"/>
      <c r="AGX123" s="716"/>
      <c r="AGY123" s="716"/>
      <c r="AGZ123" s="716"/>
      <c r="AHA123" s="716"/>
      <c r="AHB123" s="716"/>
      <c r="AHC123" s="716"/>
      <c r="AHD123" s="716"/>
      <c r="AHE123" s="716"/>
      <c r="AHF123" s="716"/>
      <c r="AHG123" s="716"/>
      <c r="AHH123" s="716"/>
      <c r="AHI123" s="716"/>
      <c r="AHJ123" s="716"/>
      <c r="AHK123" s="716"/>
      <c r="AHL123" s="716"/>
      <c r="AHM123" s="716"/>
      <c r="AHN123" s="716"/>
      <c r="AHO123" s="716"/>
      <c r="AHP123" s="716"/>
      <c r="AHQ123" s="716"/>
      <c r="AHR123" s="716"/>
      <c r="AHS123" s="716"/>
      <c r="AHT123" s="716"/>
      <c r="AHU123" s="716"/>
      <c r="AHV123" s="716"/>
      <c r="AHW123" s="716"/>
      <c r="AHX123" s="716"/>
      <c r="AHY123" s="716"/>
      <c r="AHZ123" s="716"/>
      <c r="AIA123" s="716"/>
      <c r="AIB123" s="716"/>
      <c r="AIC123" s="716"/>
      <c r="AID123" s="716"/>
      <c r="AIE123" s="716"/>
      <c r="AIF123" s="716"/>
      <c r="AIG123" s="716"/>
      <c r="AIH123" s="716"/>
      <c r="AII123" s="716"/>
      <c r="AIJ123" s="716"/>
      <c r="AIK123" s="716"/>
      <c r="AIL123" s="716"/>
      <c r="AIM123" s="716"/>
      <c r="AIN123" s="716"/>
      <c r="AIO123" s="716"/>
      <c r="AIP123" s="716"/>
      <c r="AIQ123" s="716"/>
      <c r="AIR123" s="716"/>
      <c r="AIS123" s="716"/>
      <c r="AIT123" s="716"/>
      <c r="AIU123" s="716"/>
      <c r="AIV123" s="716"/>
      <c r="AIW123" s="716"/>
      <c r="AIX123" s="716"/>
      <c r="AIY123" s="716"/>
      <c r="AIZ123" s="716"/>
      <c r="AJA123" s="716"/>
      <c r="AJB123" s="716"/>
      <c r="AJC123" s="716"/>
      <c r="AJD123" s="716"/>
      <c r="AJE123" s="716"/>
      <c r="AJF123" s="716"/>
      <c r="AJG123" s="716"/>
      <c r="AJH123" s="716"/>
      <c r="AJI123" s="716"/>
      <c r="AJJ123" s="716"/>
      <c r="AJK123" s="716"/>
      <c r="AJL123" s="716"/>
      <c r="AJM123" s="716"/>
      <c r="AJN123" s="716"/>
      <c r="AJO123" s="716"/>
      <c r="AJP123" s="716"/>
      <c r="AJQ123" s="716"/>
      <c r="AJR123" s="716"/>
      <c r="AJS123" s="716"/>
      <c r="AJT123" s="716"/>
      <c r="AJU123" s="716"/>
      <c r="AJV123" s="716"/>
      <c r="AJW123" s="716"/>
      <c r="AJX123" s="716"/>
      <c r="AJY123" s="716"/>
      <c r="AJZ123" s="716"/>
      <c r="AKA123" s="716"/>
      <c r="AKB123" s="716"/>
      <c r="AKC123" s="716"/>
      <c r="AKD123" s="716"/>
      <c r="AKE123" s="716"/>
      <c r="AKF123" s="716"/>
      <c r="AKG123" s="716"/>
      <c r="AKH123" s="716"/>
      <c r="AKI123" s="716"/>
      <c r="AKJ123" s="716"/>
      <c r="AKK123" s="716"/>
      <c r="AKL123" s="716"/>
      <c r="AKM123" s="716"/>
      <c r="AKN123" s="716"/>
      <c r="AKO123" s="716"/>
      <c r="AKP123" s="716"/>
      <c r="AKQ123" s="716"/>
      <c r="AKR123" s="716"/>
      <c r="AKS123" s="716"/>
      <c r="AKT123" s="716"/>
      <c r="AKU123" s="716"/>
      <c r="AKV123" s="716"/>
      <c r="AKW123" s="716"/>
      <c r="AKX123" s="716"/>
      <c r="AKY123" s="716"/>
      <c r="AKZ123" s="716"/>
      <c r="ALA123" s="716"/>
      <c r="ALB123" s="716"/>
      <c r="ALC123" s="716"/>
      <c r="ALD123" s="716"/>
      <c r="ALE123" s="716"/>
      <c r="ALF123" s="716"/>
      <c r="ALG123" s="716"/>
      <c r="ALH123" s="716"/>
      <c r="ALI123" s="716"/>
      <c r="ALJ123" s="716"/>
      <c r="ALK123" s="716"/>
      <c r="ALL123" s="716"/>
      <c r="ALM123" s="716"/>
      <c r="ALN123" s="716"/>
      <c r="ALO123" s="716"/>
      <c r="ALP123" s="716"/>
      <c r="ALQ123" s="716"/>
      <c r="ALR123" s="716"/>
      <c r="ALS123" s="716"/>
      <c r="ALT123" s="716"/>
      <c r="ALU123" s="716"/>
      <c r="ALV123" s="716"/>
      <c r="ALW123" s="716"/>
      <c r="ALX123" s="716"/>
      <c r="ALY123" s="716"/>
      <c r="ALZ123" s="716"/>
      <c r="AMA123" s="716"/>
      <c r="AMB123" s="716"/>
      <c r="AMC123" s="716"/>
      <c r="AMD123" s="716"/>
      <c r="AME123" s="716"/>
      <c r="AMF123" s="716"/>
      <c r="AMG123" s="716"/>
      <c r="AMH123" s="716"/>
      <c r="AMI123" s="716"/>
      <c r="AMJ123" s="716"/>
    </row>
    <row r="124" spans="1:1024" x14ac:dyDescent="0.2">
      <c r="A124" s="716"/>
      <c r="B124" s="741"/>
      <c r="C124" s="738"/>
      <c r="D124" s="735"/>
      <c r="E124" s="735"/>
      <c r="F124" s="735"/>
      <c r="G124" s="735"/>
      <c r="H124" s="735"/>
      <c r="I124" s="735"/>
      <c r="J124" s="735"/>
      <c r="K124" s="735"/>
      <c r="L124" s="735"/>
      <c r="M124" s="735"/>
      <c r="N124" s="735"/>
      <c r="O124" s="735"/>
      <c r="P124" s="735"/>
      <c r="Q124" s="735"/>
      <c r="R124" s="736"/>
      <c r="S124" s="735"/>
      <c r="T124" s="735"/>
      <c r="U124" s="728" t="s">
        <v>504</v>
      </c>
      <c r="V124" s="722" t="s">
        <v>124</v>
      </c>
      <c r="W124" s="737" t="s">
        <v>496</v>
      </c>
      <c r="X124" s="550">
        <v>406.63613400000003</v>
      </c>
      <c r="Y124" s="550">
        <v>406.63613400000003</v>
      </c>
      <c r="Z124" s="550">
        <v>406.63613400000003</v>
      </c>
      <c r="AA124" s="550">
        <v>406.63613400000003</v>
      </c>
      <c r="AB124" s="550">
        <v>406.63613400000003</v>
      </c>
      <c r="AC124" s="550">
        <v>365.73696300000006</v>
      </c>
      <c r="AD124" s="550">
        <v>365.73696300000006</v>
      </c>
      <c r="AE124" s="550">
        <v>365.73696300000006</v>
      </c>
      <c r="AF124" s="550">
        <v>365.73696300000006</v>
      </c>
      <c r="AG124" s="550">
        <v>365.73696300000006</v>
      </c>
      <c r="AH124" s="550">
        <v>117.32023500000001</v>
      </c>
      <c r="AI124" s="550">
        <v>117.32023500000001</v>
      </c>
      <c r="AJ124" s="550">
        <v>117.32023500000001</v>
      </c>
      <c r="AK124" s="550">
        <v>117.32023500000001</v>
      </c>
      <c r="AL124" s="550">
        <v>117.32023500000001</v>
      </c>
      <c r="AM124" s="550">
        <v>0</v>
      </c>
      <c r="AN124" s="550">
        <v>0</v>
      </c>
      <c r="AO124" s="550">
        <v>0</v>
      </c>
      <c r="AP124" s="550">
        <v>0</v>
      </c>
      <c r="AQ124" s="550">
        <v>0</v>
      </c>
      <c r="AR124" s="550">
        <v>0</v>
      </c>
      <c r="AS124" s="550">
        <v>0</v>
      </c>
      <c r="AT124" s="550">
        <v>0</v>
      </c>
      <c r="AU124" s="550">
        <v>0</v>
      </c>
      <c r="AV124" s="550">
        <v>0</v>
      </c>
      <c r="AW124" s="550">
        <v>0</v>
      </c>
      <c r="AX124" s="550">
        <v>0</v>
      </c>
      <c r="AY124" s="550">
        <v>0</v>
      </c>
      <c r="AZ124" s="550">
        <v>0</v>
      </c>
      <c r="BA124" s="550">
        <v>0</v>
      </c>
      <c r="BB124" s="550">
        <v>0</v>
      </c>
      <c r="BC124" s="550">
        <v>0</v>
      </c>
      <c r="BD124" s="550">
        <v>0</v>
      </c>
      <c r="BE124" s="550">
        <v>0</v>
      </c>
      <c r="BF124" s="550">
        <v>0</v>
      </c>
      <c r="BG124" s="550">
        <v>0</v>
      </c>
      <c r="BH124" s="550">
        <v>0</v>
      </c>
      <c r="BI124" s="550">
        <v>0</v>
      </c>
      <c r="BJ124" s="550">
        <v>0</v>
      </c>
      <c r="BK124" s="550">
        <v>0</v>
      </c>
      <c r="BL124" s="550">
        <v>0</v>
      </c>
      <c r="BM124" s="550">
        <v>0</v>
      </c>
      <c r="BN124" s="550">
        <v>0</v>
      </c>
      <c r="BO124" s="550">
        <v>0</v>
      </c>
      <c r="BP124" s="550">
        <v>0</v>
      </c>
      <c r="BQ124" s="550">
        <v>0</v>
      </c>
      <c r="BR124" s="550">
        <v>0</v>
      </c>
      <c r="BS124" s="550">
        <v>0</v>
      </c>
      <c r="BT124" s="550">
        <v>0</v>
      </c>
      <c r="BU124" s="550">
        <v>0</v>
      </c>
      <c r="BV124" s="550">
        <v>0</v>
      </c>
      <c r="BW124" s="550">
        <v>0</v>
      </c>
      <c r="BX124" s="550">
        <v>0</v>
      </c>
      <c r="BY124" s="550">
        <v>0</v>
      </c>
      <c r="BZ124" s="550">
        <v>0</v>
      </c>
      <c r="CA124" s="550">
        <v>0</v>
      </c>
      <c r="CB124" s="550">
        <v>0</v>
      </c>
      <c r="CC124" s="550">
        <v>0</v>
      </c>
      <c r="CD124" s="550">
        <v>0</v>
      </c>
      <c r="CE124" s="550">
        <v>0</v>
      </c>
      <c r="CF124" s="550">
        <v>0</v>
      </c>
      <c r="CG124" s="550">
        <v>0</v>
      </c>
      <c r="CH124" s="550">
        <v>0</v>
      </c>
      <c r="CI124" s="550">
        <v>0</v>
      </c>
      <c r="CJ124" s="550">
        <v>0</v>
      </c>
      <c r="CK124" s="550">
        <v>0</v>
      </c>
      <c r="CL124" s="550">
        <v>0</v>
      </c>
      <c r="CM124" s="550">
        <v>0</v>
      </c>
      <c r="CN124" s="550">
        <v>0</v>
      </c>
      <c r="CO124" s="550">
        <v>0</v>
      </c>
      <c r="CP124" s="550">
        <v>0</v>
      </c>
      <c r="CQ124" s="550">
        <v>0</v>
      </c>
      <c r="CR124" s="550">
        <v>0</v>
      </c>
      <c r="CS124" s="550">
        <v>0</v>
      </c>
      <c r="CT124" s="550">
        <v>0</v>
      </c>
      <c r="CU124" s="550">
        <v>0</v>
      </c>
      <c r="CV124" s="550">
        <v>0</v>
      </c>
      <c r="CW124" s="550">
        <v>0</v>
      </c>
      <c r="CX124" s="550">
        <v>0</v>
      </c>
      <c r="CY124" s="550">
        <v>0</v>
      </c>
      <c r="CZ124" s="723">
        <v>0</v>
      </c>
      <c r="DA124" s="724">
        <v>0</v>
      </c>
      <c r="DB124" s="724">
        <v>0</v>
      </c>
      <c r="DC124" s="724">
        <v>0</v>
      </c>
      <c r="DD124" s="724">
        <v>0</v>
      </c>
      <c r="DE124" s="724">
        <v>0</v>
      </c>
      <c r="DF124" s="724">
        <v>0</v>
      </c>
      <c r="DG124" s="724">
        <v>0</v>
      </c>
      <c r="DH124" s="724">
        <v>0</v>
      </c>
      <c r="DI124" s="724">
        <v>0</v>
      </c>
      <c r="DJ124" s="724">
        <v>0</v>
      </c>
      <c r="DK124" s="724">
        <v>0</v>
      </c>
      <c r="DL124" s="724">
        <v>0</v>
      </c>
      <c r="DM124" s="724">
        <v>0</v>
      </c>
      <c r="DN124" s="724">
        <v>0</v>
      </c>
      <c r="DO124" s="724">
        <v>0</v>
      </c>
      <c r="DP124" s="724">
        <v>0</v>
      </c>
      <c r="DQ124" s="724">
        <v>0</v>
      </c>
      <c r="DR124" s="724">
        <v>0</v>
      </c>
      <c r="DS124" s="724">
        <v>0</v>
      </c>
      <c r="DT124" s="724">
        <v>0</v>
      </c>
      <c r="DU124" s="724">
        <v>0</v>
      </c>
      <c r="DV124" s="724">
        <v>0</v>
      </c>
      <c r="DW124" s="725">
        <v>0</v>
      </c>
      <c r="DX124" s="575"/>
      <c r="DY124" s="716"/>
      <c r="DZ124" s="716"/>
      <c r="EA124" s="716"/>
      <c r="EB124" s="716"/>
      <c r="EC124" s="716"/>
      <c r="ED124" s="716"/>
      <c r="EE124" s="716"/>
      <c r="EF124" s="716"/>
      <c r="EG124" s="716"/>
      <c r="EH124" s="716"/>
      <c r="EI124" s="716"/>
      <c r="EJ124" s="716"/>
      <c r="EK124" s="716"/>
      <c r="EL124" s="716"/>
      <c r="EM124" s="716"/>
      <c r="EN124" s="716"/>
      <c r="EO124" s="716"/>
      <c r="EP124" s="716"/>
      <c r="EQ124" s="716"/>
      <c r="ER124" s="716"/>
      <c r="ES124" s="716"/>
      <c r="ET124" s="716"/>
      <c r="EU124" s="716"/>
      <c r="EV124" s="716"/>
      <c r="EW124" s="716"/>
      <c r="EX124" s="716"/>
      <c r="EY124" s="716"/>
      <c r="EZ124" s="716"/>
      <c r="FA124" s="716"/>
      <c r="FB124" s="716"/>
      <c r="FC124" s="716"/>
      <c r="FD124" s="716"/>
      <c r="FE124" s="716"/>
      <c r="FF124" s="716"/>
      <c r="FG124" s="716"/>
      <c r="FH124" s="716"/>
      <c r="FI124" s="716"/>
      <c r="FJ124" s="716"/>
      <c r="FK124" s="716"/>
      <c r="FL124" s="716"/>
      <c r="FM124" s="716"/>
      <c r="FN124" s="716"/>
      <c r="FO124" s="716"/>
      <c r="FP124" s="716"/>
      <c r="FQ124" s="716"/>
      <c r="FR124" s="716"/>
      <c r="FS124" s="716"/>
      <c r="FT124" s="716"/>
      <c r="FU124" s="716"/>
      <c r="FV124" s="716"/>
      <c r="FW124" s="716"/>
      <c r="FX124" s="716"/>
      <c r="FY124" s="716"/>
      <c r="FZ124" s="716"/>
      <c r="GA124" s="716"/>
      <c r="GB124" s="716"/>
      <c r="GC124" s="716"/>
      <c r="GD124" s="716"/>
      <c r="GE124" s="716"/>
      <c r="GF124" s="716"/>
      <c r="GG124" s="716"/>
      <c r="GH124" s="716"/>
      <c r="GI124" s="716"/>
      <c r="GJ124" s="716"/>
      <c r="GK124" s="716"/>
      <c r="GL124" s="716"/>
      <c r="GM124" s="716"/>
      <c r="GN124" s="716"/>
      <c r="GO124" s="716"/>
      <c r="GP124" s="716"/>
      <c r="GQ124" s="716"/>
      <c r="GR124" s="716"/>
      <c r="GS124" s="716"/>
      <c r="GT124" s="716"/>
      <c r="GU124" s="716"/>
      <c r="GV124" s="716"/>
      <c r="GW124" s="716"/>
      <c r="GX124" s="716"/>
      <c r="GY124" s="716"/>
      <c r="GZ124" s="716"/>
      <c r="HA124" s="716"/>
      <c r="HB124" s="716"/>
      <c r="HC124" s="716"/>
      <c r="HD124" s="716"/>
      <c r="HE124" s="716"/>
      <c r="HF124" s="716"/>
      <c r="HG124" s="716"/>
      <c r="HH124" s="716"/>
      <c r="HI124" s="716"/>
      <c r="HJ124" s="716"/>
      <c r="HK124" s="716"/>
      <c r="HL124" s="716"/>
      <c r="HM124" s="716"/>
      <c r="HN124" s="716"/>
      <c r="HO124" s="716"/>
      <c r="HP124" s="716"/>
      <c r="HQ124" s="716"/>
      <c r="HR124" s="716"/>
      <c r="HS124" s="716"/>
      <c r="HT124" s="716"/>
      <c r="HU124" s="716"/>
      <c r="HV124" s="716"/>
      <c r="HW124" s="716"/>
      <c r="HX124" s="716"/>
      <c r="HY124" s="716"/>
      <c r="HZ124" s="716"/>
      <c r="IA124" s="716"/>
      <c r="IB124" s="716"/>
      <c r="IC124" s="716"/>
      <c r="ID124" s="716"/>
      <c r="IE124" s="716"/>
      <c r="IF124" s="716"/>
      <c r="IG124" s="716"/>
      <c r="IH124" s="716"/>
      <c r="II124" s="716"/>
      <c r="IJ124" s="716"/>
      <c r="IK124" s="716"/>
      <c r="IL124" s="716"/>
      <c r="IM124" s="716"/>
      <c r="IN124" s="716"/>
      <c r="IO124" s="716"/>
      <c r="IP124" s="716"/>
      <c r="IQ124" s="716"/>
      <c r="IR124" s="716"/>
      <c r="IS124" s="716"/>
      <c r="IT124" s="716"/>
      <c r="IU124" s="716"/>
      <c r="IV124" s="716"/>
      <c r="IW124" s="716"/>
      <c r="IX124" s="716"/>
      <c r="IY124" s="716"/>
      <c r="IZ124" s="716"/>
      <c r="JA124" s="716"/>
      <c r="JB124" s="716"/>
      <c r="JC124" s="716"/>
      <c r="JD124" s="716"/>
      <c r="JE124" s="716"/>
      <c r="JF124" s="716"/>
      <c r="JG124" s="716"/>
      <c r="JH124" s="716"/>
      <c r="JI124" s="716"/>
      <c r="JJ124" s="716"/>
      <c r="JK124" s="716"/>
      <c r="JL124" s="716"/>
      <c r="JM124" s="716"/>
      <c r="JN124" s="716"/>
      <c r="JO124" s="716"/>
      <c r="JP124" s="716"/>
      <c r="JQ124" s="716"/>
      <c r="JR124" s="716"/>
      <c r="JS124" s="716"/>
      <c r="JT124" s="716"/>
      <c r="JU124" s="716"/>
      <c r="JV124" s="716"/>
      <c r="JW124" s="716"/>
      <c r="JX124" s="716"/>
      <c r="JY124" s="716"/>
      <c r="JZ124" s="716"/>
      <c r="KA124" s="716"/>
      <c r="KB124" s="716"/>
      <c r="KC124" s="716"/>
      <c r="KD124" s="716"/>
      <c r="KE124" s="716"/>
      <c r="KF124" s="716"/>
      <c r="KG124" s="716"/>
      <c r="KH124" s="716"/>
      <c r="KI124" s="716"/>
      <c r="KJ124" s="716"/>
      <c r="KK124" s="716"/>
      <c r="KL124" s="716"/>
      <c r="KM124" s="716"/>
      <c r="KN124" s="716"/>
      <c r="KO124" s="716"/>
      <c r="KP124" s="716"/>
      <c r="KQ124" s="716"/>
      <c r="KR124" s="716"/>
      <c r="KS124" s="716"/>
      <c r="KT124" s="716"/>
      <c r="KU124" s="716"/>
      <c r="KV124" s="716"/>
      <c r="KW124" s="716"/>
      <c r="KX124" s="716"/>
      <c r="KY124" s="716"/>
      <c r="KZ124" s="716"/>
      <c r="LA124" s="716"/>
      <c r="LB124" s="716"/>
      <c r="LC124" s="716"/>
      <c r="LD124" s="716"/>
      <c r="LE124" s="716"/>
      <c r="LF124" s="716"/>
      <c r="LG124" s="716"/>
      <c r="LH124" s="716"/>
      <c r="LI124" s="716"/>
      <c r="LJ124" s="716"/>
      <c r="LK124" s="716"/>
      <c r="LL124" s="716"/>
      <c r="LM124" s="716"/>
      <c r="LN124" s="716"/>
      <c r="LO124" s="716"/>
      <c r="LP124" s="716"/>
      <c r="LQ124" s="716"/>
      <c r="LR124" s="716"/>
      <c r="LS124" s="716"/>
      <c r="LT124" s="716"/>
      <c r="LU124" s="716"/>
      <c r="LV124" s="716"/>
      <c r="LW124" s="716"/>
      <c r="LX124" s="716"/>
      <c r="LY124" s="716"/>
      <c r="LZ124" s="716"/>
      <c r="MA124" s="716"/>
      <c r="MB124" s="716"/>
      <c r="MC124" s="716"/>
      <c r="MD124" s="716"/>
      <c r="ME124" s="716"/>
      <c r="MF124" s="716"/>
      <c r="MG124" s="716"/>
      <c r="MH124" s="716"/>
      <c r="MI124" s="716"/>
      <c r="MJ124" s="716"/>
      <c r="MK124" s="716"/>
      <c r="ML124" s="716"/>
      <c r="MM124" s="716"/>
      <c r="MN124" s="716"/>
      <c r="MO124" s="716"/>
      <c r="MP124" s="716"/>
      <c r="MQ124" s="716"/>
      <c r="MR124" s="716"/>
      <c r="MS124" s="716"/>
      <c r="MT124" s="716"/>
      <c r="MU124" s="716"/>
      <c r="MV124" s="716"/>
      <c r="MW124" s="716"/>
      <c r="MX124" s="716"/>
      <c r="MY124" s="716"/>
      <c r="MZ124" s="716"/>
      <c r="NA124" s="716"/>
      <c r="NB124" s="716"/>
      <c r="NC124" s="716"/>
      <c r="ND124" s="716"/>
      <c r="NE124" s="716"/>
      <c r="NF124" s="716"/>
      <c r="NG124" s="716"/>
      <c r="NH124" s="716"/>
      <c r="NI124" s="716"/>
      <c r="NJ124" s="716"/>
      <c r="NK124" s="716"/>
      <c r="NL124" s="716"/>
      <c r="NM124" s="716"/>
      <c r="NN124" s="716"/>
      <c r="NO124" s="716"/>
      <c r="NP124" s="716"/>
      <c r="NQ124" s="716"/>
      <c r="NR124" s="716"/>
      <c r="NS124" s="716"/>
      <c r="NT124" s="716"/>
      <c r="NU124" s="716"/>
      <c r="NV124" s="716"/>
      <c r="NW124" s="716"/>
      <c r="NX124" s="716"/>
      <c r="NY124" s="716"/>
      <c r="NZ124" s="716"/>
      <c r="OA124" s="716"/>
      <c r="OB124" s="716"/>
      <c r="OC124" s="716"/>
      <c r="OD124" s="716"/>
      <c r="OE124" s="716"/>
      <c r="OF124" s="716"/>
      <c r="OG124" s="716"/>
      <c r="OH124" s="716"/>
      <c r="OI124" s="716"/>
      <c r="OJ124" s="716"/>
      <c r="OK124" s="716"/>
      <c r="OL124" s="716"/>
      <c r="OM124" s="716"/>
      <c r="ON124" s="716"/>
      <c r="OO124" s="716"/>
      <c r="OP124" s="716"/>
      <c r="OQ124" s="716"/>
      <c r="OR124" s="716"/>
      <c r="OS124" s="716"/>
      <c r="OT124" s="716"/>
      <c r="OU124" s="716"/>
      <c r="OV124" s="716"/>
      <c r="OW124" s="716"/>
      <c r="OX124" s="716"/>
      <c r="OY124" s="716"/>
      <c r="OZ124" s="716"/>
      <c r="PA124" s="716"/>
      <c r="PB124" s="716"/>
      <c r="PC124" s="716"/>
      <c r="PD124" s="716"/>
      <c r="PE124" s="716"/>
      <c r="PF124" s="716"/>
      <c r="PG124" s="716"/>
      <c r="PH124" s="716"/>
      <c r="PI124" s="716"/>
      <c r="PJ124" s="716"/>
      <c r="PK124" s="716"/>
      <c r="PL124" s="716"/>
      <c r="PM124" s="716"/>
      <c r="PN124" s="716"/>
      <c r="PO124" s="716"/>
      <c r="PP124" s="716"/>
      <c r="PQ124" s="716"/>
      <c r="PR124" s="716"/>
      <c r="PS124" s="716"/>
      <c r="PT124" s="716"/>
      <c r="PU124" s="716"/>
      <c r="PV124" s="716"/>
      <c r="PW124" s="716"/>
      <c r="PX124" s="716"/>
      <c r="PY124" s="716"/>
      <c r="PZ124" s="716"/>
      <c r="QA124" s="716"/>
      <c r="QB124" s="716"/>
      <c r="QC124" s="716"/>
      <c r="QD124" s="716"/>
      <c r="QE124" s="716"/>
      <c r="QF124" s="716"/>
      <c r="QG124" s="716"/>
      <c r="QH124" s="716"/>
      <c r="QI124" s="716"/>
      <c r="QJ124" s="716"/>
      <c r="QK124" s="716"/>
      <c r="QL124" s="716"/>
      <c r="QM124" s="716"/>
      <c r="QN124" s="716"/>
      <c r="QO124" s="716"/>
      <c r="QP124" s="716"/>
      <c r="QQ124" s="716"/>
      <c r="QR124" s="716"/>
      <c r="QS124" s="716"/>
      <c r="QT124" s="716"/>
      <c r="QU124" s="716"/>
      <c r="QV124" s="716"/>
      <c r="QW124" s="716"/>
      <c r="QX124" s="716"/>
      <c r="QY124" s="716"/>
      <c r="QZ124" s="716"/>
      <c r="RA124" s="716"/>
      <c r="RB124" s="716"/>
      <c r="RC124" s="716"/>
      <c r="RD124" s="716"/>
      <c r="RE124" s="716"/>
      <c r="RF124" s="716"/>
      <c r="RG124" s="716"/>
      <c r="RH124" s="716"/>
      <c r="RI124" s="716"/>
      <c r="RJ124" s="716"/>
      <c r="RK124" s="716"/>
      <c r="RL124" s="716"/>
      <c r="RM124" s="716"/>
      <c r="RN124" s="716"/>
      <c r="RO124" s="716"/>
      <c r="RP124" s="716"/>
      <c r="RQ124" s="716"/>
      <c r="RR124" s="716"/>
      <c r="RS124" s="716"/>
      <c r="RT124" s="716"/>
      <c r="RU124" s="716"/>
      <c r="RV124" s="716"/>
      <c r="RW124" s="716"/>
      <c r="RX124" s="716"/>
      <c r="RY124" s="716"/>
      <c r="RZ124" s="716"/>
      <c r="SA124" s="716"/>
      <c r="SB124" s="716"/>
      <c r="SC124" s="716"/>
      <c r="SD124" s="716"/>
      <c r="SE124" s="716"/>
      <c r="SF124" s="716"/>
      <c r="SG124" s="716"/>
      <c r="SH124" s="716"/>
      <c r="SI124" s="716"/>
      <c r="SJ124" s="716"/>
      <c r="SK124" s="716"/>
      <c r="SL124" s="716"/>
      <c r="SM124" s="716"/>
      <c r="SN124" s="716"/>
      <c r="SO124" s="716"/>
      <c r="SP124" s="716"/>
      <c r="SQ124" s="716"/>
      <c r="SR124" s="716"/>
      <c r="SS124" s="716"/>
      <c r="ST124" s="716"/>
      <c r="SU124" s="716"/>
      <c r="SV124" s="716"/>
      <c r="SW124" s="716"/>
      <c r="SX124" s="716"/>
      <c r="SY124" s="716"/>
      <c r="SZ124" s="716"/>
      <c r="TA124" s="716"/>
      <c r="TB124" s="716"/>
      <c r="TC124" s="716"/>
      <c r="TD124" s="716"/>
      <c r="TE124" s="716"/>
      <c r="TF124" s="716"/>
      <c r="TG124" s="716"/>
      <c r="TH124" s="716"/>
      <c r="TI124" s="716"/>
      <c r="TJ124" s="716"/>
      <c r="TK124" s="716"/>
      <c r="TL124" s="716"/>
      <c r="TM124" s="716"/>
      <c r="TN124" s="716"/>
      <c r="TO124" s="716"/>
      <c r="TP124" s="716"/>
      <c r="TQ124" s="716"/>
      <c r="TR124" s="716"/>
      <c r="TS124" s="716"/>
      <c r="TT124" s="716"/>
      <c r="TU124" s="716"/>
      <c r="TV124" s="716"/>
      <c r="TW124" s="716"/>
      <c r="TX124" s="716"/>
      <c r="TY124" s="716"/>
      <c r="TZ124" s="716"/>
      <c r="UA124" s="716"/>
      <c r="UB124" s="716"/>
      <c r="UC124" s="716"/>
      <c r="UD124" s="716"/>
      <c r="UE124" s="716"/>
      <c r="UF124" s="716"/>
      <c r="UG124" s="716"/>
      <c r="UH124" s="716"/>
      <c r="UI124" s="716"/>
      <c r="UJ124" s="716"/>
      <c r="UK124" s="716"/>
      <c r="UL124" s="716"/>
      <c r="UM124" s="716"/>
      <c r="UN124" s="716"/>
      <c r="UO124" s="716"/>
      <c r="UP124" s="716"/>
      <c r="UQ124" s="716"/>
      <c r="UR124" s="716"/>
      <c r="US124" s="716"/>
      <c r="UT124" s="716"/>
      <c r="UU124" s="716"/>
      <c r="UV124" s="716"/>
      <c r="UW124" s="716"/>
      <c r="UX124" s="716"/>
      <c r="UY124" s="716"/>
      <c r="UZ124" s="716"/>
      <c r="VA124" s="716"/>
      <c r="VB124" s="716"/>
      <c r="VC124" s="716"/>
      <c r="VD124" s="716"/>
      <c r="VE124" s="716"/>
      <c r="VF124" s="716"/>
      <c r="VG124" s="716"/>
      <c r="VH124" s="716"/>
      <c r="VI124" s="716"/>
      <c r="VJ124" s="716"/>
      <c r="VK124" s="716"/>
      <c r="VL124" s="716"/>
      <c r="VM124" s="716"/>
      <c r="VN124" s="716"/>
      <c r="VO124" s="716"/>
      <c r="VP124" s="716"/>
      <c r="VQ124" s="716"/>
      <c r="VR124" s="716"/>
      <c r="VS124" s="716"/>
      <c r="VT124" s="716"/>
      <c r="VU124" s="716"/>
      <c r="VV124" s="716"/>
      <c r="VW124" s="716"/>
      <c r="VX124" s="716"/>
      <c r="VY124" s="716"/>
      <c r="VZ124" s="716"/>
      <c r="WA124" s="716"/>
      <c r="WB124" s="716"/>
      <c r="WC124" s="716"/>
      <c r="WD124" s="716"/>
      <c r="WE124" s="716"/>
      <c r="WF124" s="716"/>
      <c r="WG124" s="716"/>
      <c r="WH124" s="716"/>
      <c r="WI124" s="716"/>
      <c r="WJ124" s="716"/>
      <c r="WK124" s="716"/>
      <c r="WL124" s="716"/>
      <c r="WM124" s="716"/>
      <c r="WN124" s="716"/>
      <c r="WO124" s="716"/>
      <c r="WP124" s="716"/>
      <c r="WQ124" s="716"/>
      <c r="WR124" s="716"/>
      <c r="WS124" s="716"/>
      <c r="WT124" s="716"/>
      <c r="WU124" s="716"/>
      <c r="WV124" s="716"/>
      <c r="WW124" s="716"/>
      <c r="WX124" s="716"/>
      <c r="WY124" s="716"/>
      <c r="WZ124" s="716"/>
      <c r="XA124" s="716"/>
      <c r="XB124" s="716"/>
      <c r="XC124" s="716"/>
      <c r="XD124" s="716"/>
      <c r="XE124" s="716"/>
      <c r="XF124" s="716"/>
      <c r="XG124" s="716"/>
      <c r="XH124" s="716"/>
      <c r="XI124" s="716"/>
      <c r="XJ124" s="716"/>
      <c r="XK124" s="716"/>
      <c r="XL124" s="716"/>
      <c r="XM124" s="716"/>
      <c r="XN124" s="716"/>
      <c r="XO124" s="716"/>
      <c r="XP124" s="716"/>
      <c r="XQ124" s="716"/>
      <c r="XR124" s="716"/>
      <c r="XS124" s="716"/>
      <c r="XT124" s="716"/>
      <c r="XU124" s="716"/>
      <c r="XV124" s="716"/>
      <c r="XW124" s="716"/>
      <c r="XX124" s="716"/>
      <c r="XY124" s="716"/>
      <c r="XZ124" s="716"/>
      <c r="YA124" s="716"/>
      <c r="YB124" s="716"/>
      <c r="YC124" s="716"/>
      <c r="YD124" s="716"/>
      <c r="YE124" s="716"/>
      <c r="YF124" s="716"/>
      <c r="YG124" s="716"/>
      <c r="YH124" s="716"/>
      <c r="YI124" s="716"/>
      <c r="YJ124" s="716"/>
      <c r="YK124" s="716"/>
      <c r="YL124" s="716"/>
      <c r="YM124" s="716"/>
      <c r="YN124" s="716"/>
      <c r="YO124" s="716"/>
      <c r="YP124" s="716"/>
      <c r="YQ124" s="716"/>
      <c r="YR124" s="716"/>
      <c r="YS124" s="716"/>
      <c r="YT124" s="716"/>
      <c r="YU124" s="716"/>
      <c r="YV124" s="716"/>
      <c r="YW124" s="716"/>
      <c r="YX124" s="716"/>
      <c r="YY124" s="716"/>
      <c r="YZ124" s="716"/>
      <c r="ZA124" s="716"/>
      <c r="ZB124" s="716"/>
      <c r="ZC124" s="716"/>
      <c r="ZD124" s="716"/>
      <c r="ZE124" s="716"/>
      <c r="ZF124" s="716"/>
      <c r="ZG124" s="716"/>
      <c r="ZH124" s="716"/>
      <c r="ZI124" s="716"/>
      <c r="ZJ124" s="716"/>
      <c r="ZK124" s="716"/>
      <c r="ZL124" s="716"/>
      <c r="ZM124" s="716"/>
      <c r="ZN124" s="716"/>
      <c r="ZO124" s="716"/>
      <c r="ZP124" s="716"/>
      <c r="ZQ124" s="716"/>
      <c r="ZR124" s="716"/>
      <c r="ZS124" s="716"/>
      <c r="ZT124" s="716"/>
      <c r="ZU124" s="716"/>
      <c r="ZV124" s="716"/>
      <c r="ZW124" s="716"/>
      <c r="ZX124" s="716"/>
      <c r="ZY124" s="716"/>
      <c r="ZZ124" s="716"/>
      <c r="AAA124" s="716"/>
      <c r="AAB124" s="716"/>
      <c r="AAC124" s="716"/>
      <c r="AAD124" s="716"/>
      <c r="AAE124" s="716"/>
      <c r="AAF124" s="716"/>
      <c r="AAG124" s="716"/>
      <c r="AAH124" s="716"/>
      <c r="AAI124" s="716"/>
      <c r="AAJ124" s="716"/>
      <c r="AAK124" s="716"/>
      <c r="AAL124" s="716"/>
      <c r="AAM124" s="716"/>
      <c r="AAN124" s="716"/>
      <c r="AAO124" s="716"/>
      <c r="AAP124" s="716"/>
      <c r="AAQ124" s="716"/>
      <c r="AAR124" s="716"/>
      <c r="AAS124" s="716"/>
      <c r="AAT124" s="716"/>
      <c r="AAU124" s="716"/>
      <c r="AAV124" s="716"/>
      <c r="AAW124" s="716"/>
      <c r="AAX124" s="716"/>
      <c r="AAY124" s="716"/>
      <c r="AAZ124" s="716"/>
      <c r="ABA124" s="716"/>
      <c r="ABB124" s="716"/>
      <c r="ABC124" s="716"/>
      <c r="ABD124" s="716"/>
      <c r="ABE124" s="716"/>
      <c r="ABF124" s="716"/>
      <c r="ABG124" s="716"/>
      <c r="ABH124" s="716"/>
      <c r="ABI124" s="716"/>
      <c r="ABJ124" s="716"/>
      <c r="ABK124" s="716"/>
      <c r="ABL124" s="716"/>
      <c r="ABM124" s="716"/>
      <c r="ABN124" s="716"/>
      <c r="ABO124" s="716"/>
      <c r="ABP124" s="716"/>
      <c r="ABQ124" s="716"/>
      <c r="ABR124" s="716"/>
      <c r="ABS124" s="716"/>
      <c r="ABT124" s="716"/>
      <c r="ABU124" s="716"/>
      <c r="ABV124" s="716"/>
      <c r="ABW124" s="716"/>
      <c r="ABX124" s="716"/>
      <c r="ABY124" s="716"/>
      <c r="ABZ124" s="716"/>
      <c r="ACA124" s="716"/>
      <c r="ACB124" s="716"/>
      <c r="ACC124" s="716"/>
      <c r="ACD124" s="716"/>
      <c r="ACE124" s="716"/>
      <c r="ACF124" s="716"/>
      <c r="ACG124" s="716"/>
      <c r="ACH124" s="716"/>
      <c r="ACI124" s="716"/>
      <c r="ACJ124" s="716"/>
      <c r="ACK124" s="716"/>
      <c r="ACL124" s="716"/>
      <c r="ACM124" s="716"/>
      <c r="ACN124" s="716"/>
      <c r="ACO124" s="716"/>
      <c r="ACP124" s="716"/>
      <c r="ACQ124" s="716"/>
      <c r="ACR124" s="716"/>
      <c r="ACS124" s="716"/>
      <c r="ACT124" s="716"/>
      <c r="ACU124" s="716"/>
      <c r="ACV124" s="716"/>
      <c r="ACW124" s="716"/>
      <c r="ACX124" s="716"/>
      <c r="ACY124" s="716"/>
      <c r="ACZ124" s="716"/>
      <c r="ADA124" s="716"/>
      <c r="ADB124" s="716"/>
      <c r="ADC124" s="716"/>
      <c r="ADD124" s="716"/>
      <c r="ADE124" s="716"/>
      <c r="ADF124" s="716"/>
      <c r="ADG124" s="716"/>
      <c r="ADH124" s="716"/>
      <c r="ADI124" s="716"/>
      <c r="ADJ124" s="716"/>
      <c r="ADK124" s="716"/>
      <c r="ADL124" s="716"/>
      <c r="ADM124" s="716"/>
      <c r="ADN124" s="716"/>
      <c r="ADO124" s="716"/>
      <c r="ADP124" s="716"/>
      <c r="ADQ124" s="716"/>
      <c r="ADR124" s="716"/>
      <c r="ADS124" s="716"/>
      <c r="ADT124" s="716"/>
      <c r="ADU124" s="716"/>
      <c r="ADV124" s="716"/>
      <c r="ADW124" s="716"/>
      <c r="ADX124" s="716"/>
      <c r="ADY124" s="716"/>
      <c r="ADZ124" s="716"/>
      <c r="AEA124" s="716"/>
      <c r="AEB124" s="716"/>
      <c r="AEC124" s="716"/>
      <c r="AED124" s="716"/>
      <c r="AEE124" s="716"/>
      <c r="AEF124" s="716"/>
      <c r="AEG124" s="716"/>
      <c r="AEH124" s="716"/>
      <c r="AEI124" s="716"/>
      <c r="AEJ124" s="716"/>
      <c r="AEK124" s="716"/>
      <c r="AEL124" s="716"/>
      <c r="AEM124" s="716"/>
      <c r="AEN124" s="716"/>
      <c r="AEO124" s="716"/>
      <c r="AEP124" s="716"/>
      <c r="AEQ124" s="716"/>
      <c r="AER124" s="716"/>
      <c r="AES124" s="716"/>
      <c r="AET124" s="716"/>
      <c r="AEU124" s="716"/>
      <c r="AEV124" s="716"/>
      <c r="AEW124" s="716"/>
      <c r="AEX124" s="716"/>
      <c r="AEY124" s="716"/>
      <c r="AEZ124" s="716"/>
      <c r="AFA124" s="716"/>
      <c r="AFB124" s="716"/>
      <c r="AFC124" s="716"/>
      <c r="AFD124" s="716"/>
      <c r="AFE124" s="716"/>
      <c r="AFF124" s="716"/>
      <c r="AFG124" s="716"/>
      <c r="AFH124" s="716"/>
      <c r="AFI124" s="716"/>
      <c r="AFJ124" s="716"/>
      <c r="AFK124" s="716"/>
      <c r="AFL124" s="716"/>
      <c r="AFM124" s="716"/>
      <c r="AFN124" s="716"/>
      <c r="AFO124" s="716"/>
      <c r="AFP124" s="716"/>
      <c r="AFQ124" s="716"/>
      <c r="AFR124" s="716"/>
      <c r="AFS124" s="716"/>
      <c r="AFT124" s="716"/>
      <c r="AFU124" s="716"/>
      <c r="AFV124" s="716"/>
      <c r="AFW124" s="716"/>
      <c r="AFX124" s="716"/>
      <c r="AFY124" s="716"/>
      <c r="AFZ124" s="716"/>
      <c r="AGA124" s="716"/>
      <c r="AGB124" s="716"/>
      <c r="AGC124" s="716"/>
      <c r="AGD124" s="716"/>
      <c r="AGE124" s="716"/>
      <c r="AGF124" s="716"/>
      <c r="AGG124" s="716"/>
      <c r="AGH124" s="716"/>
      <c r="AGI124" s="716"/>
      <c r="AGJ124" s="716"/>
      <c r="AGK124" s="716"/>
      <c r="AGL124" s="716"/>
      <c r="AGM124" s="716"/>
      <c r="AGN124" s="716"/>
      <c r="AGO124" s="716"/>
      <c r="AGP124" s="716"/>
      <c r="AGQ124" s="716"/>
      <c r="AGR124" s="716"/>
      <c r="AGS124" s="716"/>
      <c r="AGT124" s="716"/>
      <c r="AGU124" s="716"/>
      <c r="AGV124" s="716"/>
      <c r="AGW124" s="716"/>
      <c r="AGX124" s="716"/>
      <c r="AGY124" s="716"/>
      <c r="AGZ124" s="716"/>
      <c r="AHA124" s="716"/>
      <c r="AHB124" s="716"/>
      <c r="AHC124" s="716"/>
      <c r="AHD124" s="716"/>
      <c r="AHE124" s="716"/>
      <c r="AHF124" s="716"/>
      <c r="AHG124" s="716"/>
      <c r="AHH124" s="716"/>
      <c r="AHI124" s="716"/>
      <c r="AHJ124" s="716"/>
      <c r="AHK124" s="716"/>
      <c r="AHL124" s="716"/>
      <c r="AHM124" s="716"/>
      <c r="AHN124" s="716"/>
      <c r="AHO124" s="716"/>
      <c r="AHP124" s="716"/>
      <c r="AHQ124" s="716"/>
      <c r="AHR124" s="716"/>
      <c r="AHS124" s="716"/>
      <c r="AHT124" s="716"/>
      <c r="AHU124" s="716"/>
      <c r="AHV124" s="716"/>
      <c r="AHW124" s="716"/>
      <c r="AHX124" s="716"/>
      <c r="AHY124" s="716"/>
      <c r="AHZ124" s="716"/>
      <c r="AIA124" s="716"/>
      <c r="AIB124" s="716"/>
      <c r="AIC124" s="716"/>
      <c r="AID124" s="716"/>
      <c r="AIE124" s="716"/>
      <c r="AIF124" s="716"/>
      <c r="AIG124" s="716"/>
      <c r="AIH124" s="716"/>
      <c r="AII124" s="716"/>
      <c r="AIJ124" s="716"/>
      <c r="AIK124" s="716"/>
      <c r="AIL124" s="716"/>
      <c r="AIM124" s="716"/>
      <c r="AIN124" s="716"/>
      <c r="AIO124" s="716"/>
      <c r="AIP124" s="716"/>
      <c r="AIQ124" s="716"/>
      <c r="AIR124" s="716"/>
      <c r="AIS124" s="716"/>
      <c r="AIT124" s="716"/>
      <c r="AIU124" s="716"/>
      <c r="AIV124" s="716"/>
      <c r="AIW124" s="716"/>
      <c r="AIX124" s="716"/>
      <c r="AIY124" s="716"/>
      <c r="AIZ124" s="716"/>
      <c r="AJA124" s="716"/>
      <c r="AJB124" s="716"/>
      <c r="AJC124" s="716"/>
      <c r="AJD124" s="716"/>
      <c r="AJE124" s="716"/>
      <c r="AJF124" s="716"/>
      <c r="AJG124" s="716"/>
      <c r="AJH124" s="716"/>
      <c r="AJI124" s="716"/>
      <c r="AJJ124" s="716"/>
      <c r="AJK124" s="716"/>
      <c r="AJL124" s="716"/>
      <c r="AJM124" s="716"/>
      <c r="AJN124" s="716"/>
      <c r="AJO124" s="716"/>
      <c r="AJP124" s="716"/>
      <c r="AJQ124" s="716"/>
      <c r="AJR124" s="716"/>
      <c r="AJS124" s="716"/>
      <c r="AJT124" s="716"/>
      <c r="AJU124" s="716"/>
      <c r="AJV124" s="716"/>
      <c r="AJW124" s="716"/>
      <c r="AJX124" s="716"/>
      <c r="AJY124" s="716"/>
      <c r="AJZ124" s="716"/>
      <c r="AKA124" s="716"/>
      <c r="AKB124" s="716"/>
      <c r="AKC124" s="716"/>
      <c r="AKD124" s="716"/>
      <c r="AKE124" s="716"/>
      <c r="AKF124" s="716"/>
      <c r="AKG124" s="716"/>
      <c r="AKH124" s="716"/>
      <c r="AKI124" s="716"/>
      <c r="AKJ124" s="716"/>
      <c r="AKK124" s="716"/>
      <c r="AKL124" s="716"/>
      <c r="AKM124" s="716"/>
      <c r="AKN124" s="716"/>
      <c r="AKO124" s="716"/>
      <c r="AKP124" s="716"/>
      <c r="AKQ124" s="716"/>
      <c r="AKR124" s="716"/>
      <c r="AKS124" s="716"/>
      <c r="AKT124" s="716"/>
      <c r="AKU124" s="716"/>
      <c r="AKV124" s="716"/>
      <c r="AKW124" s="716"/>
      <c r="AKX124" s="716"/>
      <c r="AKY124" s="716"/>
      <c r="AKZ124" s="716"/>
      <c r="ALA124" s="716"/>
      <c r="ALB124" s="716"/>
      <c r="ALC124" s="716"/>
      <c r="ALD124" s="716"/>
      <c r="ALE124" s="716"/>
      <c r="ALF124" s="716"/>
      <c r="ALG124" s="716"/>
      <c r="ALH124" s="716"/>
      <c r="ALI124" s="716"/>
      <c r="ALJ124" s="716"/>
      <c r="ALK124" s="716"/>
      <c r="ALL124" s="716"/>
      <c r="ALM124" s="716"/>
      <c r="ALN124" s="716"/>
      <c r="ALO124" s="716"/>
      <c r="ALP124" s="716"/>
      <c r="ALQ124" s="716"/>
      <c r="ALR124" s="716"/>
      <c r="ALS124" s="716"/>
      <c r="ALT124" s="716"/>
      <c r="ALU124" s="716"/>
      <c r="ALV124" s="716"/>
      <c r="ALW124" s="716"/>
      <c r="ALX124" s="716"/>
      <c r="ALY124" s="716"/>
      <c r="ALZ124" s="716"/>
      <c r="AMA124" s="716"/>
      <c r="AMB124" s="716"/>
      <c r="AMC124" s="716"/>
      <c r="AMD124" s="716"/>
      <c r="AME124" s="716"/>
      <c r="AMF124" s="716"/>
      <c r="AMG124" s="716"/>
      <c r="AMH124" s="716"/>
      <c r="AMI124" s="716"/>
      <c r="AMJ124" s="716"/>
    </row>
    <row r="125" spans="1:1024" x14ac:dyDescent="0.2">
      <c r="A125" s="716"/>
      <c r="B125" s="741"/>
      <c r="C125" s="738"/>
      <c r="D125" s="735"/>
      <c r="E125" s="735"/>
      <c r="F125" s="735"/>
      <c r="G125" s="735"/>
      <c r="H125" s="735"/>
      <c r="I125" s="735"/>
      <c r="J125" s="735"/>
      <c r="K125" s="735"/>
      <c r="L125" s="735"/>
      <c r="M125" s="735"/>
      <c r="N125" s="735"/>
      <c r="O125" s="735"/>
      <c r="P125" s="735"/>
      <c r="Q125" s="735"/>
      <c r="R125" s="736"/>
      <c r="S125" s="735"/>
      <c r="T125" s="735"/>
      <c r="U125" s="742" t="s">
        <v>505</v>
      </c>
      <c r="V125" s="722" t="s">
        <v>124</v>
      </c>
      <c r="W125" s="737" t="s">
        <v>496</v>
      </c>
      <c r="X125" s="550"/>
      <c r="Y125" s="550"/>
      <c r="Z125" s="550"/>
      <c r="AA125" s="550"/>
      <c r="AB125" s="550"/>
      <c r="AC125" s="550"/>
      <c r="AD125" s="550"/>
      <c r="AE125" s="550"/>
      <c r="AF125" s="550"/>
      <c r="AG125" s="550"/>
      <c r="AH125" s="550"/>
      <c r="AI125" s="550"/>
      <c r="AJ125" s="550"/>
      <c r="AK125" s="550"/>
      <c r="AL125" s="550"/>
      <c r="AM125" s="550"/>
      <c r="AN125" s="550"/>
      <c r="AO125" s="550"/>
      <c r="AP125" s="550"/>
      <c r="AQ125" s="550"/>
      <c r="AR125" s="550"/>
      <c r="AS125" s="550"/>
      <c r="AT125" s="550"/>
      <c r="AU125" s="550"/>
      <c r="AV125" s="550"/>
      <c r="AW125" s="550"/>
      <c r="AX125" s="550"/>
      <c r="AY125" s="550"/>
      <c r="AZ125" s="550"/>
      <c r="BA125" s="550"/>
      <c r="BB125" s="550"/>
      <c r="BC125" s="550"/>
      <c r="BD125" s="550"/>
      <c r="BE125" s="550"/>
      <c r="BF125" s="550"/>
      <c r="BG125" s="550"/>
      <c r="BH125" s="550"/>
      <c r="BI125" s="550"/>
      <c r="BJ125" s="550"/>
      <c r="BK125" s="550"/>
      <c r="BL125" s="550"/>
      <c r="BM125" s="550"/>
      <c r="BN125" s="550"/>
      <c r="BO125" s="550"/>
      <c r="BP125" s="550"/>
      <c r="BQ125" s="550"/>
      <c r="BR125" s="550"/>
      <c r="BS125" s="550"/>
      <c r="BT125" s="550"/>
      <c r="BU125" s="550"/>
      <c r="BV125" s="550"/>
      <c r="BW125" s="550"/>
      <c r="BX125" s="550"/>
      <c r="BY125" s="550"/>
      <c r="BZ125" s="550"/>
      <c r="CA125" s="550"/>
      <c r="CB125" s="550"/>
      <c r="CC125" s="550"/>
      <c r="CD125" s="550"/>
      <c r="CE125" s="550"/>
      <c r="CF125" s="550"/>
      <c r="CG125" s="550"/>
      <c r="CH125" s="550"/>
      <c r="CI125" s="550"/>
      <c r="CJ125" s="550"/>
      <c r="CK125" s="550"/>
      <c r="CL125" s="550"/>
      <c r="CM125" s="550"/>
      <c r="CN125" s="550"/>
      <c r="CO125" s="550"/>
      <c r="CP125" s="550"/>
      <c r="CQ125" s="550"/>
      <c r="CR125" s="550"/>
      <c r="CS125" s="550"/>
      <c r="CT125" s="550"/>
      <c r="CU125" s="550"/>
      <c r="CV125" s="550"/>
      <c r="CW125" s="550"/>
      <c r="CX125" s="550"/>
      <c r="CY125" s="550"/>
      <c r="CZ125" s="723">
        <v>0</v>
      </c>
      <c r="DA125" s="724">
        <v>0</v>
      </c>
      <c r="DB125" s="724">
        <v>0</v>
      </c>
      <c r="DC125" s="724">
        <v>0</v>
      </c>
      <c r="DD125" s="724">
        <v>0</v>
      </c>
      <c r="DE125" s="724">
        <v>0</v>
      </c>
      <c r="DF125" s="724">
        <v>0</v>
      </c>
      <c r="DG125" s="724">
        <v>0</v>
      </c>
      <c r="DH125" s="724">
        <v>0</v>
      </c>
      <c r="DI125" s="724">
        <v>0</v>
      </c>
      <c r="DJ125" s="724">
        <v>0</v>
      </c>
      <c r="DK125" s="724">
        <v>0</v>
      </c>
      <c r="DL125" s="724">
        <v>0</v>
      </c>
      <c r="DM125" s="724">
        <v>0</v>
      </c>
      <c r="DN125" s="724">
        <v>0</v>
      </c>
      <c r="DO125" s="724">
        <v>0</v>
      </c>
      <c r="DP125" s="724">
        <v>0</v>
      </c>
      <c r="DQ125" s="724">
        <v>0</v>
      </c>
      <c r="DR125" s="724">
        <v>0</v>
      </c>
      <c r="DS125" s="724">
        <v>0</v>
      </c>
      <c r="DT125" s="724">
        <v>0</v>
      </c>
      <c r="DU125" s="724">
        <v>0</v>
      </c>
      <c r="DV125" s="724">
        <v>0</v>
      </c>
      <c r="DW125" s="725">
        <v>0</v>
      </c>
      <c r="DX125" s="575"/>
      <c r="DY125" s="716"/>
      <c r="DZ125" s="716"/>
      <c r="EA125" s="716"/>
      <c r="EB125" s="716"/>
      <c r="EC125" s="716"/>
      <c r="ED125" s="716"/>
      <c r="EE125" s="716"/>
      <c r="EF125" s="716"/>
      <c r="EG125" s="716"/>
      <c r="EH125" s="716"/>
      <c r="EI125" s="716"/>
      <c r="EJ125" s="716"/>
      <c r="EK125" s="716"/>
      <c r="EL125" s="716"/>
      <c r="EM125" s="716"/>
      <c r="EN125" s="716"/>
      <c r="EO125" s="716"/>
      <c r="EP125" s="716"/>
      <c r="EQ125" s="716"/>
      <c r="ER125" s="716"/>
      <c r="ES125" s="716"/>
      <c r="ET125" s="716"/>
      <c r="EU125" s="716"/>
      <c r="EV125" s="716"/>
      <c r="EW125" s="716"/>
      <c r="EX125" s="716"/>
      <c r="EY125" s="716"/>
      <c r="EZ125" s="716"/>
      <c r="FA125" s="716"/>
      <c r="FB125" s="716"/>
      <c r="FC125" s="716"/>
      <c r="FD125" s="716"/>
      <c r="FE125" s="716"/>
      <c r="FF125" s="716"/>
      <c r="FG125" s="716"/>
      <c r="FH125" s="716"/>
      <c r="FI125" s="716"/>
      <c r="FJ125" s="716"/>
      <c r="FK125" s="716"/>
      <c r="FL125" s="716"/>
      <c r="FM125" s="716"/>
      <c r="FN125" s="716"/>
      <c r="FO125" s="716"/>
      <c r="FP125" s="716"/>
      <c r="FQ125" s="716"/>
      <c r="FR125" s="716"/>
      <c r="FS125" s="716"/>
      <c r="FT125" s="716"/>
      <c r="FU125" s="716"/>
      <c r="FV125" s="716"/>
      <c r="FW125" s="716"/>
      <c r="FX125" s="716"/>
      <c r="FY125" s="716"/>
      <c r="FZ125" s="716"/>
      <c r="GA125" s="716"/>
      <c r="GB125" s="716"/>
      <c r="GC125" s="716"/>
      <c r="GD125" s="716"/>
      <c r="GE125" s="716"/>
      <c r="GF125" s="716"/>
      <c r="GG125" s="716"/>
      <c r="GH125" s="716"/>
      <c r="GI125" s="716"/>
      <c r="GJ125" s="716"/>
      <c r="GK125" s="716"/>
      <c r="GL125" s="716"/>
      <c r="GM125" s="716"/>
      <c r="GN125" s="716"/>
      <c r="GO125" s="716"/>
      <c r="GP125" s="716"/>
      <c r="GQ125" s="716"/>
      <c r="GR125" s="716"/>
      <c r="GS125" s="716"/>
      <c r="GT125" s="716"/>
      <c r="GU125" s="716"/>
      <c r="GV125" s="716"/>
      <c r="GW125" s="716"/>
      <c r="GX125" s="716"/>
      <c r="GY125" s="716"/>
      <c r="GZ125" s="716"/>
      <c r="HA125" s="716"/>
      <c r="HB125" s="716"/>
      <c r="HC125" s="716"/>
      <c r="HD125" s="716"/>
      <c r="HE125" s="716"/>
      <c r="HF125" s="716"/>
      <c r="HG125" s="716"/>
      <c r="HH125" s="716"/>
      <c r="HI125" s="716"/>
      <c r="HJ125" s="716"/>
      <c r="HK125" s="716"/>
      <c r="HL125" s="716"/>
      <c r="HM125" s="716"/>
      <c r="HN125" s="716"/>
      <c r="HO125" s="716"/>
      <c r="HP125" s="716"/>
      <c r="HQ125" s="716"/>
      <c r="HR125" s="716"/>
      <c r="HS125" s="716"/>
      <c r="HT125" s="716"/>
      <c r="HU125" s="716"/>
      <c r="HV125" s="716"/>
      <c r="HW125" s="716"/>
      <c r="HX125" s="716"/>
      <c r="HY125" s="716"/>
      <c r="HZ125" s="716"/>
      <c r="IA125" s="716"/>
      <c r="IB125" s="716"/>
      <c r="IC125" s="716"/>
      <c r="ID125" s="716"/>
      <c r="IE125" s="716"/>
      <c r="IF125" s="716"/>
      <c r="IG125" s="716"/>
      <c r="IH125" s="716"/>
      <c r="II125" s="716"/>
      <c r="IJ125" s="716"/>
      <c r="IK125" s="716"/>
      <c r="IL125" s="716"/>
      <c r="IM125" s="716"/>
      <c r="IN125" s="716"/>
      <c r="IO125" s="716"/>
      <c r="IP125" s="716"/>
      <c r="IQ125" s="716"/>
      <c r="IR125" s="716"/>
      <c r="IS125" s="716"/>
      <c r="IT125" s="716"/>
      <c r="IU125" s="716"/>
      <c r="IV125" s="716"/>
      <c r="IW125" s="716"/>
      <c r="IX125" s="716"/>
      <c r="IY125" s="716"/>
      <c r="IZ125" s="716"/>
      <c r="JA125" s="716"/>
      <c r="JB125" s="716"/>
      <c r="JC125" s="716"/>
      <c r="JD125" s="716"/>
      <c r="JE125" s="716"/>
      <c r="JF125" s="716"/>
      <c r="JG125" s="716"/>
      <c r="JH125" s="716"/>
      <c r="JI125" s="716"/>
      <c r="JJ125" s="716"/>
      <c r="JK125" s="716"/>
      <c r="JL125" s="716"/>
      <c r="JM125" s="716"/>
      <c r="JN125" s="716"/>
      <c r="JO125" s="716"/>
      <c r="JP125" s="716"/>
      <c r="JQ125" s="716"/>
      <c r="JR125" s="716"/>
      <c r="JS125" s="716"/>
      <c r="JT125" s="716"/>
      <c r="JU125" s="716"/>
      <c r="JV125" s="716"/>
      <c r="JW125" s="716"/>
      <c r="JX125" s="716"/>
      <c r="JY125" s="716"/>
      <c r="JZ125" s="716"/>
      <c r="KA125" s="716"/>
      <c r="KB125" s="716"/>
      <c r="KC125" s="716"/>
      <c r="KD125" s="716"/>
      <c r="KE125" s="716"/>
      <c r="KF125" s="716"/>
      <c r="KG125" s="716"/>
      <c r="KH125" s="716"/>
      <c r="KI125" s="716"/>
      <c r="KJ125" s="716"/>
      <c r="KK125" s="716"/>
      <c r="KL125" s="716"/>
      <c r="KM125" s="716"/>
      <c r="KN125" s="716"/>
      <c r="KO125" s="716"/>
      <c r="KP125" s="716"/>
      <c r="KQ125" s="716"/>
      <c r="KR125" s="716"/>
      <c r="KS125" s="716"/>
      <c r="KT125" s="716"/>
      <c r="KU125" s="716"/>
      <c r="KV125" s="716"/>
      <c r="KW125" s="716"/>
      <c r="KX125" s="716"/>
      <c r="KY125" s="716"/>
      <c r="KZ125" s="716"/>
      <c r="LA125" s="716"/>
      <c r="LB125" s="716"/>
      <c r="LC125" s="716"/>
      <c r="LD125" s="716"/>
      <c r="LE125" s="716"/>
      <c r="LF125" s="716"/>
      <c r="LG125" s="716"/>
      <c r="LH125" s="716"/>
      <c r="LI125" s="716"/>
      <c r="LJ125" s="716"/>
      <c r="LK125" s="716"/>
      <c r="LL125" s="716"/>
      <c r="LM125" s="716"/>
      <c r="LN125" s="716"/>
      <c r="LO125" s="716"/>
      <c r="LP125" s="716"/>
      <c r="LQ125" s="716"/>
      <c r="LR125" s="716"/>
      <c r="LS125" s="716"/>
      <c r="LT125" s="716"/>
      <c r="LU125" s="716"/>
      <c r="LV125" s="716"/>
      <c r="LW125" s="716"/>
      <c r="LX125" s="716"/>
      <c r="LY125" s="716"/>
      <c r="LZ125" s="716"/>
      <c r="MA125" s="716"/>
      <c r="MB125" s="716"/>
      <c r="MC125" s="716"/>
      <c r="MD125" s="716"/>
      <c r="ME125" s="716"/>
      <c r="MF125" s="716"/>
      <c r="MG125" s="716"/>
      <c r="MH125" s="716"/>
      <c r="MI125" s="716"/>
      <c r="MJ125" s="716"/>
      <c r="MK125" s="716"/>
      <c r="ML125" s="716"/>
      <c r="MM125" s="716"/>
      <c r="MN125" s="716"/>
      <c r="MO125" s="716"/>
      <c r="MP125" s="716"/>
      <c r="MQ125" s="716"/>
      <c r="MR125" s="716"/>
      <c r="MS125" s="716"/>
      <c r="MT125" s="716"/>
      <c r="MU125" s="716"/>
      <c r="MV125" s="716"/>
      <c r="MW125" s="716"/>
      <c r="MX125" s="716"/>
      <c r="MY125" s="716"/>
      <c r="MZ125" s="716"/>
      <c r="NA125" s="716"/>
      <c r="NB125" s="716"/>
      <c r="NC125" s="716"/>
      <c r="ND125" s="716"/>
      <c r="NE125" s="716"/>
      <c r="NF125" s="716"/>
      <c r="NG125" s="716"/>
      <c r="NH125" s="716"/>
      <c r="NI125" s="716"/>
      <c r="NJ125" s="716"/>
      <c r="NK125" s="716"/>
      <c r="NL125" s="716"/>
      <c r="NM125" s="716"/>
      <c r="NN125" s="716"/>
      <c r="NO125" s="716"/>
      <c r="NP125" s="716"/>
      <c r="NQ125" s="716"/>
      <c r="NR125" s="716"/>
      <c r="NS125" s="716"/>
      <c r="NT125" s="716"/>
      <c r="NU125" s="716"/>
      <c r="NV125" s="716"/>
      <c r="NW125" s="716"/>
      <c r="NX125" s="716"/>
      <c r="NY125" s="716"/>
      <c r="NZ125" s="716"/>
      <c r="OA125" s="716"/>
      <c r="OB125" s="716"/>
      <c r="OC125" s="716"/>
      <c r="OD125" s="716"/>
      <c r="OE125" s="716"/>
      <c r="OF125" s="716"/>
      <c r="OG125" s="716"/>
      <c r="OH125" s="716"/>
      <c r="OI125" s="716"/>
      <c r="OJ125" s="716"/>
      <c r="OK125" s="716"/>
      <c r="OL125" s="716"/>
      <c r="OM125" s="716"/>
      <c r="ON125" s="716"/>
      <c r="OO125" s="716"/>
      <c r="OP125" s="716"/>
      <c r="OQ125" s="716"/>
      <c r="OR125" s="716"/>
      <c r="OS125" s="716"/>
      <c r="OT125" s="716"/>
      <c r="OU125" s="716"/>
      <c r="OV125" s="716"/>
      <c r="OW125" s="716"/>
      <c r="OX125" s="716"/>
      <c r="OY125" s="716"/>
      <c r="OZ125" s="716"/>
      <c r="PA125" s="716"/>
      <c r="PB125" s="716"/>
      <c r="PC125" s="716"/>
      <c r="PD125" s="716"/>
      <c r="PE125" s="716"/>
      <c r="PF125" s="716"/>
      <c r="PG125" s="716"/>
      <c r="PH125" s="716"/>
      <c r="PI125" s="716"/>
      <c r="PJ125" s="716"/>
      <c r="PK125" s="716"/>
      <c r="PL125" s="716"/>
      <c r="PM125" s="716"/>
      <c r="PN125" s="716"/>
      <c r="PO125" s="716"/>
      <c r="PP125" s="716"/>
      <c r="PQ125" s="716"/>
      <c r="PR125" s="716"/>
      <c r="PS125" s="716"/>
      <c r="PT125" s="716"/>
      <c r="PU125" s="716"/>
      <c r="PV125" s="716"/>
      <c r="PW125" s="716"/>
      <c r="PX125" s="716"/>
      <c r="PY125" s="716"/>
      <c r="PZ125" s="716"/>
      <c r="QA125" s="716"/>
      <c r="QB125" s="716"/>
      <c r="QC125" s="716"/>
      <c r="QD125" s="716"/>
      <c r="QE125" s="716"/>
      <c r="QF125" s="716"/>
      <c r="QG125" s="716"/>
      <c r="QH125" s="716"/>
      <c r="QI125" s="716"/>
      <c r="QJ125" s="716"/>
      <c r="QK125" s="716"/>
      <c r="QL125" s="716"/>
      <c r="QM125" s="716"/>
      <c r="QN125" s="716"/>
      <c r="QO125" s="716"/>
      <c r="QP125" s="716"/>
      <c r="QQ125" s="716"/>
      <c r="QR125" s="716"/>
      <c r="QS125" s="716"/>
      <c r="QT125" s="716"/>
      <c r="QU125" s="716"/>
      <c r="QV125" s="716"/>
      <c r="QW125" s="716"/>
      <c r="QX125" s="716"/>
      <c r="QY125" s="716"/>
      <c r="QZ125" s="716"/>
      <c r="RA125" s="716"/>
      <c r="RB125" s="716"/>
      <c r="RC125" s="716"/>
      <c r="RD125" s="716"/>
      <c r="RE125" s="716"/>
      <c r="RF125" s="716"/>
      <c r="RG125" s="716"/>
      <c r="RH125" s="716"/>
      <c r="RI125" s="716"/>
      <c r="RJ125" s="716"/>
      <c r="RK125" s="716"/>
      <c r="RL125" s="716"/>
      <c r="RM125" s="716"/>
      <c r="RN125" s="716"/>
      <c r="RO125" s="716"/>
      <c r="RP125" s="716"/>
      <c r="RQ125" s="716"/>
      <c r="RR125" s="716"/>
      <c r="RS125" s="716"/>
      <c r="RT125" s="716"/>
      <c r="RU125" s="716"/>
      <c r="RV125" s="716"/>
      <c r="RW125" s="716"/>
      <c r="RX125" s="716"/>
      <c r="RY125" s="716"/>
      <c r="RZ125" s="716"/>
      <c r="SA125" s="716"/>
      <c r="SB125" s="716"/>
      <c r="SC125" s="716"/>
      <c r="SD125" s="716"/>
      <c r="SE125" s="716"/>
      <c r="SF125" s="716"/>
      <c r="SG125" s="716"/>
      <c r="SH125" s="716"/>
      <c r="SI125" s="716"/>
      <c r="SJ125" s="716"/>
      <c r="SK125" s="716"/>
      <c r="SL125" s="716"/>
      <c r="SM125" s="716"/>
      <c r="SN125" s="716"/>
      <c r="SO125" s="716"/>
      <c r="SP125" s="716"/>
      <c r="SQ125" s="716"/>
      <c r="SR125" s="716"/>
      <c r="SS125" s="716"/>
      <c r="ST125" s="716"/>
      <c r="SU125" s="716"/>
      <c r="SV125" s="716"/>
      <c r="SW125" s="716"/>
      <c r="SX125" s="716"/>
      <c r="SY125" s="716"/>
      <c r="SZ125" s="716"/>
      <c r="TA125" s="716"/>
      <c r="TB125" s="716"/>
      <c r="TC125" s="716"/>
      <c r="TD125" s="716"/>
      <c r="TE125" s="716"/>
      <c r="TF125" s="716"/>
      <c r="TG125" s="716"/>
      <c r="TH125" s="716"/>
      <c r="TI125" s="716"/>
      <c r="TJ125" s="716"/>
      <c r="TK125" s="716"/>
      <c r="TL125" s="716"/>
      <c r="TM125" s="716"/>
      <c r="TN125" s="716"/>
      <c r="TO125" s="716"/>
      <c r="TP125" s="716"/>
      <c r="TQ125" s="716"/>
      <c r="TR125" s="716"/>
      <c r="TS125" s="716"/>
      <c r="TT125" s="716"/>
      <c r="TU125" s="716"/>
      <c r="TV125" s="716"/>
      <c r="TW125" s="716"/>
      <c r="TX125" s="716"/>
      <c r="TY125" s="716"/>
      <c r="TZ125" s="716"/>
      <c r="UA125" s="716"/>
      <c r="UB125" s="716"/>
      <c r="UC125" s="716"/>
      <c r="UD125" s="716"/>
      <c r="UE125" s="716"/>
      <c r="UF125" s="716"/>
      <c r="UG125" s="716"/>
      <c r="UH125" s="716"/>
      <c r="UI125" s="716"/>
      <c r="UJ125" s="716"/>
      <c r="UK125" s="716"/>
      <c r="UL125" s="716"/>
      <c r="UM125" s="716"/>
      <c r="UN125" s="716"/>
      <c r="UO125" s="716"/>
      <c r="UP125" s="716"/>
      <c r="UQ125" s="716"/>
      <c r="UR125" s="716"/>
      <c r="US125" s="716"/>
      <c r="UT125" s="716"/>
      <c r="UU125" s="716"/>
      <c r="UV125" s="716"/>
      <c r="UW125" s="716"/>
      <c r="UX125" s="716"/>
      <c r="UY125" s="716"/>
      <c r="UZ125" s="716"/>
      <c r="VA125" s="716"/>
      <c r="VB125" s="716"/>
      <c r="VC125" s="716"/>
      <c r="VD125" s="716"/>
      <c r="VE125" s="716"/>
      <c r="VF125" s="716"/>
      <c r="VG125" s="716"/>
      <c r="VH125" s="716"/>
      <c r="VI125" s="716"/>
      <c r="VJ125" s="716"/>
      <c r="VK125" s="716"/>
      <c r="VL125" s="716"/>
      <c r="VM125" s="716"/>
      <c r="VN125" s="716"/>
      <c r="VO125" s="716"/>
      <c r="VP125" s="716"/>
      <c r="VQ125" s="716"/>
      <c r="VR125" s="716"/>
      <c r="VS125" s="716"/>
      <c r="VT125" s="716"/>
      <c r="VU125" s="716"/>
      <c r="VV125" s="716"/>
      <c r="VW125" s="716"/>
      <c r="VX125" s="716"/>
      <c r="VY125" s="716"/>
      <c r="VZ125" s="716"/>
      <c r="WA125" s="716"/>
      <c r="WB125" s="716"/>
      <c r="WC125" s="716"/>
      <c r="WD125" s="716"/>
      <c r="WE125" s="716"/>
      <c r="WF125" s="716"/>
      <c r="WG125" s="716"/>
      <c r="WH125" s="716"/>
      <c r="WI125" s="716"/>
      <c r="WJ125" s="716"/>
      <c r="WK125" s="716"/>
      <c r="WL125" s="716"/>
      <c r="WM125" s="716"/>
      <c r="WN125" s="716"/>
      <c r="WO125" s="716"/>
      <c r="WP125" s="716"/>
      <c r="WQ125" s="716"/>
      <c r="WR125" s="716"/>
      <c r="WS125" s="716"/>
      <c r="WT125" s="716"/>
      <c r="WU125" s="716"/>
      <c r="WV125" s="716"/>
      <c r="WW125" s="716"/>
      <c r="WX125" s="716"/>
      <c r="WY125" s="716"/>
      <c r="WZ125" s="716"/>
      <c r="XA125" s="716"/>
      <c r="XB125" s="716"/>
      <c r="XC125" s="716"/>
      <c r="XD125" s="716"/>
      <c r="XE125" s="716"/>
      <c r="XF125" s="716"/>
      <c r="XG125" s="716"/>
      <c r="XH125" s="716"/>
      <c r="XI125" s="716"/>
      <c r="XJ125" s="716"/>
      <c r="XK125" s="716"/>
      <c r="XL125" s="716"/>
      <c r="XM125" s="716"/>
      <c r="XN125" s="716"/>
      <c r="XO125" s="716"/>
      <c r="XP125" s="716"/>
      <c r="XQ125" s="716"/>
      <c r="XR125" s="716"/>
      <c r="XS125" s="716"/>
      <c r="XT125" s="716"/>
      <c r="XU125" s="716"/>
      <c r="XV125" s="716"/>
      <c r="XW125" s="716"/>
      <c r="XX125" s="716"/>
      <c r="XY125" s="716"/>
      <c r="XZ125" s="716"/>
      <c r="YA125" s="716"/>
      <c r="YB125" s="716"/>
      <c r="YC125" s="716"/>
      <c r="YD125" s="716"/>
      <c r="YE125" s="716"/>
      <c r="YF125" s="716"/>
      <c r="YG125" s="716"/>
      <c r="YH125" s="716"/>
      <c r="YI125" s="716"/>
      <c r="YJ125" s="716"/>
      <c r="YK125" s="716"/>
      <c r="YL125" s="716"/>
      <c r="YM125" s="716"/>
      <c r="YN125" s="716"/>
      <c r="YO125" s="716"/>
      <c r="YP125" s="716"/>
      <c r="YQ125" s="716"/>
      <c r="YR125" s="716"/>
      <c r="YS125" s="716"/>
      <c r="YT125" s="716"/>
      <c r="YU125" s="716"/>
      <c r="YV125" s="716"/>
      <c r="YW125" s="716"/>
      <c r="YX125" s="716"/>
      <c r="YY125" s="716"/>
      <c r="YZ125" s="716"/>
      <c r="ZA125" s="716"/>
      <c r="ZB125" s="716"/>
      <c r="ZC125" s="716"/>
      <c r="ZD125" s="716"/>
      <c r="ZE125" s="716"/>
      <c r="ZF125" s="716"/>
      <c r="ZG125" s="716"/>
      <c r="ZH125" s="716"/>
      <c r="ZI125" s="716"/>
      <c r="ZJ125" s="716"/>
      <c r="ZK125" s="716"/>
      <c r="ZL125" s="716"/>
      <c r="ZM125" s="716"/>
      <c r="ZN125" s="716"/>
      <c r="ZO125" s="716"/>
      <c r="ZP125" s="716"/>
      <c r="ZQ125" s="716"/>
      <c r="ZR125" s="716"/>
      <c r="ZS125" s="716"/>
      <c r="ZT125" s="716"/>
      <c r="ZU125" s="716"/>
      <c r="ZV125" s="716"/>
      <c r="ZW125" s="716"/>
      <c r="ZX125" s="716"/>
      <c r="ZY125" s="716"/>
      <c r="ZZ125" s="716"/>
      <c r="AAA125" s="716"/>
      <c r="AAB125" s="716"/>
      <c r="AAC125" s="716"/>
      <c r="AAD125" s="716"/>
      <c r="AAE125" s="716"/>
      <c r="AAF125" s="716"/>
      <c r="AAG125" s="716"/>
      <c r="AAH125" s="716"/>
      <c r="AAI125" s="716"/>
      <c r="AAJ125" s="716"/>
      <c r="AAK125" s="716"/>
      <c r="AAL125" s="716"/>
      <c r="AAM125" s="716"/>
      <c r="AAN125" s="716"/>
      <c r="AAO125" s="716"/>
      <c r="AAP125" s="716"/>
      <c r="AAQ125" s="716"/>
      <c r="AAR125" s="716"/>
      <c r="AAS125" s="716"/>
      <c r="AAT125" s="716"/>
      <c r="AAU125" s="716"/>
      <c r="AAV125" s="716"/>
      <c r="AAW125" s="716"/>
      <c r="AAX125" s="716"/>
      <c r="AAY125" s="716"/>
      <c r="AAZ125" s="716"/>
      <c r="ABA125" s="716"/>
      <c r="ABB125" s="716"/>
      <c r="ABC125" s="716"/>
      <c r="ABD125" s="716"/>
      <c r="ABE125" s="716"/>
      <c r="ABF125" s="716"/>
      <c r="ABG125" s="716"/>
      <c r="ABH125" s="716"/>
      <c r="ABI125" s="716"/>
      <c r="ABJ125" s="716"/>
      <c r="ABK125" s="716"/>
      <c r="ABL125" s="716"/>
      <c r="ABM125" s="716"/>
      <c r="ABN125" s="716"/>
      <c r="ABO125" s="716"/>
      <c r="ABP125" s="716"/>
      <c r="ABQ125" s="716"/>
      <c r="ABR125" s="716"/>
      <c r="ABS125" s="716"/>
      <c r="ABT125" s="716"/>
      <c r="ABU125" s="716"/>
      <c r="ABV125" s="716"/>
      <c r="ABW125" s="716"/>
      <c r="ABX125" s="716"/>
      <c r="ABY125" s="716"/>
      <c r="ABZ125" s="716"/>
      <c r="ACA125" s="716"/>
      <c r="ACB125" s="716"/>
      <c r="ACC125" s="716"/>
      <c r="ACD125" s="716"/>
      <c r="ACE125" s="716"/>
      <c r="ACF125" s="716"/>
      <c r="ACG125" s="716"/>
      <c r="ACH125" s="716"/>
      <c r="ACI125" s="716"/>
      <c r="ACJ125" s="716"/>
      <c r="ACK125" s="716"/>
      <c r="ACL125" s="716"/>
      <c r="ACM125" s="716"/>
      <c r="ACN125" s="716"/>
      <c r="ACO125" s="716"/>
      <c r="ACP125" s="716"/>
      <c r="ACQ125" s="716"/>
      <c r="ACR125" s="716"/>
      <c r="ACS125" s="716"/>
      <c r="ACT125" s="716"/>
      <c r="ACU125" s="716"/>
      <c r="ACV125" s="716"/>
      <c r="ACW125" s="716"/>
      <c r="ACX125" s="716"/>
      <c r="ACY125" s="716"/>
      <c r="ACZ125" s="716"/>
      <c r="ADA125" s="716"/>
      <c r="ADB125" s="716"/>
      <c r="ADC125" s="716"/>
      <c r="ADD125" s="716"/>
      <c r="ADE125" s="716"/>
      <c r="ADF125" s="716"/>
      <c r="ADG125" s="716"/>
      <c r="ADH125" s="716"/>
      <c r="ADI125" s="716"/>
      <c r="ADJ125" s="716"/>
      <c r="ADK125" s="716"/>
      <c r="ADL125" s="716"/>
      <c r="ADM125" s="716"/>
      <c r="ADN125" s="716"/>
      <c r="ADO125" s="716"/>
      <c r="ADP125" s="716"/>
      <c r="ADQ125" s="716"/>
      <c r="ADR125" s="716"/>
      <c r="ADS125" s="716"/>
      <c r="ADT125" s="716"/>
      <c r="ADU125" s="716"/>
      <c r="ADV125" s="716"/>
      <c r="ADW125" s="716"/>
      <c r="ADX125" s="716"/>
      <c r="ADY125" s="716"/>
      <c r="ADZ125" s="716"/>
      <c r="AEA125" s="716"/>
      <c r="AEB125" s="716"/>
      <c r="AEC125" s="716"/>
      <c r="AED125" s="716"/>
      <c r="AEE125" s="716"/>
      <c r="AEF125" s="716"/>
      <c r="AEG125" s="716"/>
      <c r="AEH125" s="716"/>
      <c r="AEI125" s="716"/>
      <c r="AEJ125" s="716"/>
      <c r="AEK125" s="716"/>
      <c r="AEL125" s="716"/>
      <c r="AEM125" s="716"/>
      <c r="AEN125" s="716"/>
      <c r="AEO125" s="716"/>
      <c r="AEP125" s="716"/>
      <c r="AEQ125" s="716"/>
      <c r="AER125" s="716"/>
      <c r="AES125" s="716"/>
      <c r="AET125" s="716"/>
      <c r="AEU125" s="716"/>
      <c r="AEV125" s="716"/>
      <c r="AEW125" s="716"/>
      <c r="AEX125" s="716"/>
      <c r="AEY125" s="716"/>
      <c r="AEZ125" s="716"/>
      <c r="AFA125" s="716"/>
      <c r="AFB125" s="716"/>
      <c r="AFC125" s="716"/>
      <c r="AFD125" s="716"/>
      <c r="AFE125" s="716"/>
      <c r="AFF125" s="716"/>
      <c r="AFG125" s="716"/>
      <c r="AFH125" s="716"/>
      <c r="AFI125" s="716"/>
      <c r="AFJ125" s="716"/>
      <c r="AFK125" s="716"/>
      <c r="AFL125" s="716"/>
      <c r="AFM125" s="716"/>
      <c r="AFN125" s="716"/>
      <c r="AFO125" s="716"/>
      <c r="AFP125" s="716"/>
      <c r="AFQ125" s="716"/>
      <c r="AFR125" s="716"/>
      <c r="AFS125" s="716"/>
      <c r="AFT125" s="716"/>
      <c r="AFU125" s="716"/>
      <c r="AFV125" s="716"/>
      <c r="AFW125" s="716"/>
      <c r="AFX125" s="716"/>
      <c r="AFY125" s="716"/>
      <c r="AFZ125" s="716"/>
      <c r="AGA125" s="716"/>
      <c r="AGB125" s="716"/>
      <c r="AGC125" s="716"/>
      <c r="AGD125" s="716"/>
      <c r="AGE125" s="716"/>
      <c r="AGF125" s="716"/>
      <c r="AGG125" s="716"/>
      <c r="AGH125" s="716"/>
      <c r="AGI125" s="716"/>
      <c r="AGJ125" s="716"/>
      <c r="AGK125" s="716"/>
      <c r="AGL125" s="716"/>
      <c r="AGM125" s="716"/>
      <c r="AGN125" s="716"/>
      <c r="AGO125" s="716"/>
      <c r="AGP125" s="716"/>
      <c r="AGQ125" s="716"/>
      <c r="AGR125" s="716"/>
      <c r="AGS125" s="716"/>
      <c r="AGT125" s="716"/>
      <c r="AGU125" s="716"/>
      <c r="AGV125" s="716"/>
      <c r="AGW125" s="716"/>
      <c r="AGX125" s="716"/>
      <c r="AGY125" s="716"/>
      <c r="AGZ125" s="716"/>
      <c r="AHA125" s="716"/>
      <c r="AHB125" s="716"/>
      <c r="AHC125" s="716"/>
      <c r="AHD125" s="716"/>
      <c r="AHE125" s="716"/>
      <c r="AHF125" s="716"/>
      <c r="AHG125" s="716"/>
      <c r="AHH125" s="716"/>
      <c r="AHI125" s="716"/>
      <c r="AHJ125" s="716"/>
      <c r="AHK125" s="716"/>
      <c r="AHL125" s="716"/>
      <c r="AHM125" s="716"/>
      <c r="AHN125" s="716"/>
      <c r="AHO125" s="716"/>
      <c r="AHP125" s="716"/>
      <c r="AHQ125" s="716"/>
      <c r="AHR125" s="716"/>
      <c r="AHS125" s="716"/>
      <c r="AHT125" s="716"/>
      <c r="AHU125" s="716"/>
      <c r="AHV125" s="716"/>
      <c r="AHW125" s="716"/>
      <c r="AHX125" s="716"/>
      <c r="AHY125" s="716"/>
      <c r="AHZ125" s="716"/>
      <c r="AIA125" s="716"/>
      <c r="AIB125" s="716"/>
      <c r="AIC125" s="716"/>
      <c r="AID125" s="716"/>
      <c r="AIE125" s="716"/>
      <c r="AIF125" s="716"/>
      <c r="AIG125" s="716"/>
      <c r="AIH125" s="716"/>
      <c r="AII125" s="716"/>
      <c r="AIJ125" s="716"/>
      <c r="AIK125" s="716"/>
      <c r="AIL125" s="716"/>
      <c r="AIM125" s="716"/>
      <c r="AIN125" s="716"/>
      <c r="AIO125" s="716"/>
      <c r="AIP125" s="716"/>
      <c r="AIQ125" s="716"/>
      <c r="AIR125" s="716"/>
      <c r="AIS125" s="716"/>
      <c r="AIT125" s="716"/>
      <c r="AIU125" s="716"/>
      <c r="AIV125" s="716"/>
      <c r="AIW125" s="716"/>
      <c r="AIX125" s="716"/>
      <c r="AIY125" s="716"/>
      <c r="AIZ125" s="716"/>
      <c r="AJA125" s="716"/>
      <c r="AJB125" s="716"/>
      <c r="AJC125" s="716"/>
      <c r="AJD125" s="716"/>
      <c r="AJE125" s="716"/>
      <c r="AJF125" s="716"/>
      <c r="AJG125" s="716"/>
      <c r="AJH125" s="716"/>
      <c r="AJI125" s="716"/>
      <c r="AJJ125" s="716"/>
      <c r="AJK125" s="716"/>
      <c r="AJL125" s="716"/>
      <c r="AJM125" s="716"/>
      <c r="AJN125" s="716"/>
      <c r="AJO125" s="716"/>
      <c r="AJP125" s="716"/>
      <c r="AJQ125" s="716"/>
      <c r="AJR125" s="716"/>
      <c r="AJS125" s="716"/>
      <c r="AJT125" s="716"/>
      <c r="AJU125" s="716"/>
      <c r="AJV125" s="716"/>
      <c r="AJW125" s="716"/>
      <c r="AJX125" s="716"/>
      <c r="AJY125" s="716"/>
      <c r="AJZ125" s="716"/>
      <c r="AKA125" s="716"/>
      <c r="AKB125" s="716"/>
      <c r="AKC125" s="716"/>
      <c r="AKD125" s="716"/>
      <c r="AKE125" s="716"/>
      <c r="AKF125" s="716"/>
      <c r="AKG125" s="716"/>
      <c r="AKH125" s="716"/>
      <c r="AKI125" s="716"/>
      <c r="AKJ125" s="716"/>
      <c r="AKK125" s="716"/>
      <c r="AKL125" s="716"/>
      <c r="AKM125" s="716"/>
      <c r="AKN125" s="716"/>
      <c r="AKO125" s="716"/>
      <c r="AKP125" s="716"/>
      <c r="AKQ125" s="716"/>
      <c r="AKR125" s="716"/>
      <c r="AKS125" s="716"/>
      <c r="AKT125" s="716"/>
      <c r="AKU125" s="716"/>
      <c r="AKV125" s="716"/>
      <c r="AKW125" s="716"/>
      <c r="AKX125" s="716"/>
      <c r="AKY125" s="716"/>
      <c r="AKZ125" s="716"/>
      <c r="ALA125" s="716"/>
      <c r="ALB125" s="716"/>
      <c r="ALC125" s="716"/>
      <c r="ALD125" s="716"/>
      <c r="ALE125" s="716"/>
      <c r="ALF125" s="716"/>
      <c r="ALG125" s="716"/>
      <c r="ALH125" s="716"/>
      <c r="ALI125" s="716"/>
      <c r="ALJ125" s="716"/>
      <c r="ALK125" s="716"/>
      <c r="ALL125" s="716"/>
      <c r="ALM125" s="716"/>
      <c r="ALN125" s="716"/>
      <c r="ALO125" s="716"/>
      <c r="ALP125" s="716"/>
      <c r="ALQ125" s="716"/>
      <c r="ALR125" s="716"/>
      <c r="ALS125" s="716"/>
      <c r="ALT125" s="716"/>
      <c r="ALU125" s="716"/>
      <c r="ALV125" s="716"/>
      <c r="ALW125" s="716"/>
      <c r="ALX125" s="716"/>
      <c r="ALY125" s="716"/>
      <c r="ALZ125" s="716"/>
      <c r="AMA125" s="716"/>
      <c r="AMB125" s="716"/>
      <c r="AMC125" s="716"/>
      <c r="AMD125" s="716"/>
      <c r="AME125" s="716"/>
      <c r="AMF125" s="716"/>
      <c r="AMG125" s="716"/>
      <c r="AMH125" s="716"/>
      <c r="AMI125" s="716"/>
      <c r="AMJ125" s="716"/>
    </row>
    <row r="126" spans="1:1024" ht="15.75" thickBot="1" x14ac:dyDescent="0.25">
      <c r="A126" s="716"/>
      <c r="B126" s="743"/>
      <c r="C126" s="744"/>
      <c r="D126" s="745"/>
      <c r="E126" s="745"/>
      <c r="F126" s="745"/>
      <c r="G126" s="745"/>
      <c r="H126" s="745"/>
      <c r="I126" s="745"/>
      <c r="J126" s="745"/>
      <c r="K126" s="745"/>
      <c r="L126" s="745"/>
      <c r="M126" s="745"/>
      <c r="N126" s="745"/>
      <c r="O126" s="745"/>
      <c r="P126" s="745"/>
      <c r="Q126" s="745"/>
      <c r="R126" s="746"/>
      <c r="S126" s="745"/>
      <c r="T126" s="745"/>
      <c r="U126" s="747" t="s">
        <v>127</v>
      </c>
      <c r="V126" s="748" t="s">
        <v>506</v>
      </c>
      <c r="W126" s="749" t="s">
        <v>496</v>
      </c>
      <c r="X126" s="599">
        <f>SUM(X115:X125)</f>
        <v>1312.0455739667188</v>
      </c>
      <c r="Y126" s="599">
        <f t="shared" ref="Y126:CJ126" si="73">SUM(Y115:Y125)</f>
        <v>1363.9990429830302</v>
      </c>
      <c r="Z126" s="599">
        <f t="shared" si="73"/>
        <v>1262.0484091200756</v>
      </c>
      <c r="AA126" s="599">
        <f t="shared" si="73"/>
        <v>1358.326045254689</v>
      </c>
      <c r="AB126" s="599">
        <f t="shared" si="73"/>
        <v>1309.09985392406</v>
      </c>
      <c r="AC126" s="599">
        <f t="shared" si="73"/>
        <v>1300.8662253199936</v>
      </c>
      <c r="AD126" s="599">
        <f t="shared" si="73"/>
        <v>1342.5191281807347</v>
      </c>
      <c r="AE126" s="599">
        <f t="shared" si="73"/>
        <v>1381.7443414120235</v>
      </c>
      <c r="AF126" s="599">
        <f t="shared" si="73"/>
        <v>1418.6777641757642</v>
      </c>
      <c r="AG126" s="599">
        <f t="shared" si="73"/>
        <v>1453.4477798984726</v>
      </c>
      <c r="AH126" s="599">
        <f t="shared" si="73"/>
        <v>1236.8907866666618</v>
      </c>
      <c r="AI126" s="599">
        <f t="shared" si="73"/>
        <v>1257.815191737441</v>
      </c>
      <c r="AJ126" s="599">
        <f t="shared" si="73"/>
        <v>1016.015152005528</v>
      </c>
      <c r="AK126" s="599">
        <f t="shared" si="73"/>
        <v>1312.7414200973208</v>
      </c>
      <c r="AL126" s="599">
        <f t="shared" si="73"/>
        <v>1194.5033119496704</v>
      </c>
      <c r="AM126" s="599">
        <f t="shared" si="73"/>
        <v>701.0467006980133</v>
      </c>
      <c r="AN126" s="599">
        <f t="shared" si="73"/>
        <v>0</v>
      </c>
      <c r="AO126" s="599">
        <f t="shared" si="73"/>
        <v>0</v>
      </c>
      <c r="AP126" s="599">
        <f t="shared" si="73"/>
        <v>0</v>
      </c>
      <c r="AQ126" s="599">
        <f t="shared" si="73"/>
        <v>0</v>
      </c>
      <c r="AR126" s="599">
        <f t="shared" si="73"/>
        <v>0</v>
      </c>
      <c r="AS126" s="599">
        <f t="shared" si="73"/>
        <v>0</v>
      </c>
      <c r="AT126" s="599">
        <f t="shared" si="73"/>
        <v>0</v>
      </c>
      <c r="AU126" s="599">
        <f t="shared" si="73"/>
        <v>0</v>
      </c>
      <c r="AV126" s="599">
        <f t="shared" si="73"/>
        <v>0</v>
      </c>
      <c r="AW126" s="599">
        <f t="shared" si="73"/>
        <v>0</v>
      </c>
      <c r="AX126" s="599">
        <f t="shared" si="73"/>
        <v>0</v>
      </c>
      <c r="AY126" s="599">
        <f t="shared" si="73"/>
        <v>0</v>
      </c>
      <c r="AZ126" s="599">
        <f t="shared" si="73"/>
        <v>0</v>
      </c>
      <c r="BA126" s="599">
        <f t="shared" si="73"/>
        <v>0</v>
      </c>
      <c r="BB126" s="599">
        <f t="shared" si="73"/>
        <v>0</v>
      </c>
      <c r="BC126" s="599">
        <f t="shared" si="73"/>
        <v>0</v>
      </c>
      <c r="BD126" s="599">
        <f t="shared" si="73"/>
        <v>0</v>
      </c>
      <c r="BE126" s="599">
        <f t="shared" si="73"/>
        <v>0</v>
      </c>
      <c r="BF126" s="599">
        <f t="shared" si="73"/>
        <v>0</v>
      </c>
      <c r="BG126" s="599">
        <f t="shared" si="73"/>
        <v>0</v>
      </c>
      <c r="BH126" s="599">
        <f t="shared" si="73"/>
        <v>0</v>
      </c>
      <c r="BI126" s="599">
        <f t="shared" si="73"/>
        <v>0</v>
      </c>
      <c r="BJ126" s="599">
        <f t="shared" si="73"/>
        <v>0</v>
      </c>
      <c r="BK126" s="599">
        <f t="shared" si="73"/>
        <v>0</v>
      </c>
      <c r="BL126" s="599">
        <f t="shared" si="73"/>
        <v>0</v>
      </c>
      <c r="BM126" s="599">
        <f t="shared" si="73"/>
        <v>0</v>
      </c>
      <c r="BN126" s="599">
        <f t="shared" si="73"/>
        <v>0</v>
      </c>
      <c r="BO126" s="599">
        <f t="shared" si="73"/>
        <v>0</v>
      </c>
      <c r="BP126" s="599">
        <f t="shared" si="73"/>
        <v>0</v>
      </c>
      <c r="BQ126" s="599">
        <f t="shared" si="73"/>
        <v>0</v>
      </c>
      <c r="BR126" s="599">
        <f t="shared" si="73"/>
        <v>0</v>
      </c>
      <c r="BS126" s="599">
        <f t="shared" si="73"/>
        <v>0</v>
      </c>
      <c r="BT126" s="599">
        <f t="shared" si="73"/>
        <v>0</v>
      </c>
      <c r="BU126" s="599">
        <f t="shared" si="73"/>
        <v>0</v>
      </c>
      <c r="BV126" s="599">
        <f t="shared" si="73"/>
        <v>0</v>
      </c>
      <c r="BW126" s="599">
        <f t="shared" si="73"/>
        <v>0</v>
      </c>
      <c r="BX126" s="599">
        <f t="shared" si="73"/>
        <v>0</v>
      </c>
      <c r="BY126" s="599">
        <f t="shared" si="73"/>
        <v>0</v>
      </c>
      <c r="BZ126" s="599">
        <f t="shared" si="73"/>
        <v>0</v>
      </c>
      <c r="CA126" s="599">
        <f t="shared" si="73"/>
        <v>0</v>
      </c>
      <c r="CB126" s="599">
        <f t="shared" si="73"/>
        <v>0</v>
      </c>
      <c r="CC126" s="599">
        <f t="shared" si="73"/>
        <v>0</v>
      </c>
      <c r="CD126" s="599">
        <f t="shared" si="73"/>
        <v>0</v>
      </c>
      <c r="CE126" s="599">
        <f t="shared" si="73"/>
        <v>0</v>
      </c>
      <c r="CF126" s="599">
        <f t="shared" si="73"/>
        <v>0</v>
      </c>
      <c r="CG126" s="599">
        <f t="shared" si="73"/>
        <v>0</v>
      </c>
      <c r="CH126" s="599">
        <f t="shared" si="73"/>
        <v>0</v>
      </c>
      <c r="CI126" s="599">
        <f t="shared" si="73"/>
        <v>0</v>
      </c>
      <c r="CJ126" s="599">
        <f t="shared" si="73"/>
        <v>0</v>
      </c>
      <c r="CK126" s="599">
        <f t="shared" ref="CK126:DW126" si="74">SUM(CK115:CK125)</f>
        <v>0</v>
      </c>
      <c r="CL126" s="599">
        <f t="shared" si="74"/>
        <v>0</v>
      </c>
      <c r="CM126" s="599">
        <f t="shared" si="74"/>
        <v>0</v>
      </c>
      <c r="CN126" s="599">
        <f t="shared" si="74"/>
        <v>0</v>
      </c>
      <c r="CO126" s="599">
        <f t="shared" si="74"/>
        <v>0</v>
      </c>
      <c r="CP126" s="599">
        <f t="shared" si="74"/>
        <v>0</v>
      </c>
      <c r="CQ126" s="599">
        <f t="shared" si="74"/>
        <v>0</v>
      </c>
      <c r="CR126" s="599">
        <f t="shared" si="74"/>
        <v>0</v>
      </c>
      <c r="CS126" s="599">
        <f t="shared" si="74"/>
        <v>0</v>
      </c>
      <c r="CT126" s="599">
        <f t="shared" si="74"/>
        <v>0</v>
      </c>
      <c r="CU126" s="599">
        <f t="shared" si="74"/>
        <v>0</v>
      </c>
      <c r="CV126" s="599">
        <f t="shared" si="74"/>
        <v>0</v>
      </c>
      <c r="CW126" s="599">
        <f t="shared" si="74"/>
        <v>0</v>
      </c>
      <c r="CX126" s="599">
        <f t="shared" si="74"/>
        <v>0</v>
      </c>
      <c r="CY126" s="600">
        <f t="shared" si="74"/>
        <v>0</v>
      </c>
      <c r="CZ126" s="750">
        <f t="shared" si="74"/>
        <v>0</v>
      </c>
      <c r="DA126" s="751">
        <f t="shared" si="74"/>
        <v>0</v>
      </c>
      <c r="DB126" s="751">
        <f t="shared" si="74"/>
        <v>0</v>
      </c>
      <c r="DC126" s="751">
        <f t="shared" si="74"/>
        <v>0</v>
      </c>
      <c r="DD126" s="751">
        <f t="shared" si="74"/>
        <v>0</v>
      </c>
      <c r="DE126" s="751">
        <f t="shared" si="74"/>
        <v>0</v>
      </c>
      <c r="DF126" s="751">
        <f t="shared" si="74"/>
        <v>0</v>
      </c>
      <c r="DG126" s="751">
        <f t="shared" si="74"/>
        <v>0</v>
      </c>
      <c r="DH126" s="751">
        <f t="shared" si="74"/>
        <v>0</v>
      </c>
      <c r="DI126" s="751">
        <f t="shared" si="74"/>
        <v>0</v>
      </c>
      <c r="DJ126" s="751">
        <f t="shared" si="74"/>
        <v>0</v>
      </c>
      <c r="DK126" s="751">
        <f t="shared" si="74"/>
        <v>0</v>
      </c>
      <c r="DL126" s="751">
        <f t="shared" si="74"/>
        <v>0</v>
      </c>
      <c r="DM126" s="751">
        <f t="shared" si="74"/>
        <v>0</v>
      </c>
      <c r="DN126" s="751">
        <f t="shared" si="74"/>
        <v>0</v>
      </c>
      <c r="DO126" s="751">
        <f t="shared" si="74"/>
        <v>0</v>
      </c>
      <c r="DP126" s="751">
        <f t="shared" si="74"/>
        <v>0</v>
      </c>
      <c r="DQ126" s="751">
        <f t="shared" si="74"/>
        <v>0</v>
      </c>
      <c r="DR126" s="751">
        <f t="shared" si="74"/>
        <v>0</v>
      </c>
      <c r="DS126" s="751">
        <f t="shared" si="74"/>
        <v>0</v>
      </c>
      <c r="DT126" s="751">
        <f t="shared" si="74"/>
        <v>0</v>
      </c>
      <c r="DU126" s="751">
        <f t="shared" si="74"/>
        <v>0</v>
      </c>
      <c r="DV126" s="751">
        <f t="shared" si="74"/>
        <v>0</v>
      </c>
      <c r="DW126" s="752">
        <f t="shared" si="74"/>
        <v>0</v>
      </c>
      <c r="DX126" s="575"/>
      <c r="DY126" s="716"/>
      <c r="DZ126" s="716"/>
      <c r="EA126" s="716"/>
      <c r="EB126" s="716"/>
      <c r="EC126" s="716"/>
      <c r="ED126" s="716"/>
      <c r="EE126" s="716"/>
      <c r="EF126" s="716"/>
      <c r="EG126" s="716"/>
      <c r="EH126" s="716"/>
      <c r="EI126" s="716"/>
      <c r="EJ126" s="716"/>
      <c r="EK126" s="716"/>
      <c r="EL126" s="716"/>
      <c r="EM126" s="716"/>
      <c r="EN126" s="716"/>
      <c r="EO126" s="716"/>
      <c r="EP126" s="716"/>
      <c r="EQ126" s="716"/>
      <c r="ER126" s="716"/>
      <c r="ES126" s="716"/>
      <c r="ET126" s="716"/>
      <c r="EU126" s="716"/>
      <c r="EV126" s="716"/>
      <c r="EW126" s="716"/>
      <c r="EX126" s="716"/>
      <c r="EY126" s="716"/>
      <c r="EZ126" s="716"/>
      <c r="FA126" s="716"/>
      <c r="FB126" s="716"/>
      <c r="FC126" s="716"/>
      <c r="FD126" s="716"/>
      <c r="FE126" s="716"/>
      <c r="FF126" s="716"/>
      <c r="FG126" s="716"/>
      <c r="FH126" s="716"/>
      <c r="FI126" s="716"/>
      <c r="FJ126" s="716"/>
      <c r="FK126" s="716"/>
      <c r="FL126" s="716"/>
      <c r="FM126" s="716"/>
      <c r="FN126" s="716"/>
      <c r="FO126" s="716"/>
      <c r="FP126" s="716"/>
      <c r="FQ126" s="716"/>
      <c r="FR126" s="716"/>
      <c r="FS126" s="716"/>
      <c r="FT126" s="716"/>
      <c r="FU126" s="716"/>
      <c r="FV126" s="716"/>
      <c r="FW126" s="716"/>
      <c r="FX126" s="716"/>
      <c r="FY126" s="716"/>
      <c r="FZ126" s="716"/>
      <c r="GA126" s="716"/>
      <c r="GB126" s="716"/>
      <c r="GC126" s="716"/>
      <c r="GD126" s="716"/>
      <c r="GE126" s="716"/>
      <c r="GF126" s="716"/>
      <c r="GG126" s="716"/>
      <c r="GH126" s="716"/>
      <c r="GI126" s="716"/>
      <c r="GJ126" s="716"/>
      <c r="GK126" s="716"/>
      <c r="GL126" s="716"/>
      <c r="GM126" s="716"/>
      <c r="GN126" s="716"/>
      <c r="GO126" s="716"/>
      <c r="GP126" s="716"/>
      <c r="GQ126" s="716"/>
      <c r="GR126" s="716"/>
      <c r="GS126" s="716"/>
      <c r="GT126" s="716"/>
      <c r="GU126" s="716"/>
      <c r="GV126" s="716"/>
      <c r="GW126" s="716"/>
      <c r="GX126" s="716"/>
      <c r="GY126" s="716"/>
      <c r="GZ126" s="716"/>
      <c r="HA126" s="716"/>
      <c r="HB126" s="716"/>
      <c r="HC126" s="716"/>
      <c r="HD126" s="716"/>
      <c r="HE126" s="716"/>
      <c r="HF126" s="716"/>
      <c r="HG126" s="716"/>
      <c r="HH126" s="716"/>
      <c r="HI126" s="716"/>
      <c r="HJ126" s="716"/>
      <c r="HK126" s="716"/>
      <c r="HL126" s="716"/>
      <c r="HM126" s="716"/>
      <c r="HN126" s="716"/>
      <c r="HO126" s="716"/>
      <c r="HP126" s="716"/>
      <c r="HQ126" s="716"/>
      <c r="HR126" s="716"/>
      <c r="HS126" s="716"/>
      <c r="HT126" s="716"/>
      <c r="HU126" s="716"/>
      <c r="HV126" s="716"/>
      <c r="HW126" s="716"/>
      <c r="HX126" s="716"/>
      <c r="HY126" s="716"/>
      <c r="HZ126" s="716"/>
      <c r="IA126" s="716"/>
      <c r="IB126" s="716"/>
      <c r="IC126" s="716"/>
      <c r="ID126" s="716"/>
      <c r="IE126" s="716"/>
      <c r="IF126" s="716"/>
      <c r="IG126" s="716"/>
      <c r="IH126" s="716"/>
      <c r="II126" s="716"/>
      <c r="IJ126" s="716"/>
      <c r="IK126" s="716"/>
      <c r="IL126" s="716"/>
      <c r="IM126" s="716"/>
      <c r="IN126" s="716"/>
      <c r="IO126" s="716"/>
      <c r="IP126" s="716"/>
      <c r="IQ126" s="716"/>
      <c r="IR126" s="716"/>
      <c r="IS126" s="716"/>
      <c r="IT126" s="716"/>
      <c r="IU126" s="716"/>
      <c r="IV126" s="716"/>
      <c r="IW126" s="716"/>
      <c r="IX126" s="716"/>
      <c r="IY126" s="716"/>
      <c r="IZ126" s="716"/>
      <c r="JA126" s="716"/>
      <c r="JB126" s="716"/>
      <c r="JC126" s="716"/>
      <c r="JD126" s="716"/>
      <c r="JE126" s="716"/>
      <c r="JF126" s="716"/>
      <c r="JG126" s="716"/>
      <c r="JH126" s="716"/>
      <c r="JI126" s="716"/>
      <c r="JJ126" s="716"/>
      <c r="JK126" s="716"/>
      <c r="JL126" s="716"/>
      <c r="JM126" s="716"/>
      <c r="JN126" s="716"/>
      <c r="JO126" s="716"/>
      <c r="JP126" s="716"/>
      <c r="JQ126" s="716"/>
      <c r="JR126" s="716"/>
      <c r="JS126" s="716"/>
      <c r="JT126" s="716"/>
      <c r="JU126" s="716"/>
      <c r="JV126" s="716"/>
      <c r="JW126" s="716"/>
      <c r="JX126" s="716"/>
      <c r="JY126" s="716"/>
      <c r="JZ126" s="716"/>
      <c r="KA126" s="716"/>
      <c r="KB126" s="716"/>
      <c r="KC126" s="716"/>
      <c r="KD126" s="716"/>
      <c r="KE126" s="716"/>
      <c r="KF126" s="716"/>
      <c r="KG126" s="716"/>
      <c r="KH126" s="716"/>
      <c r="KI126" s="716"/>
      <c r="KJ126" s="716"/>
      <c r="KK126" s="716"/>
      <c r="KL126" s="716"/>
      <c r="KM126" s="716"/>
      <c r="KN126" s="716"/>
      <c r="KO126" s="716"/>
      <c r="KP126" s="716"/>
      <c r="KQ126" s="716"/>
      <c r="KR126" s="716"/>
      <c r="KS126" s="716"/>
      <c r="KT126" s="716"/>
      <c r="KU126" s="716"/>
      <c r="KV126" s="716"/>
      <c r="KW126" s="716"/>
      <c r="KX126" s="716"/>
      <c r="KY126" s="716"/>
      <c r="KZ126" s="716"/>
      <c r="LA126" s="716"/>
      <c r="LB126" s="716"/>
      <c r="LC126" s="716"/>
      <c r="LD126" s="716"/>
      <c r="LE126" s="716"/>
      <c r="LF126" s="716"/>
      <c r="LG126" s="716"/>
      <c r="LH126" s="716"/>
      <c r="LI126" s="716"/>
      <c r="LJ126" s="716"/>
      <c r="LK126" s="716"/>
      <c r="LL126" s="716"/>
      <c r="LM126" s="716"/>
      <c r="LN126" s="716"/>
      <c r="LO126" s="716"/>
      <c r="LP126" s="716"/>
      <c r="LQ126" s="716"/>
      <c r="LR126" s="716"/>
      <c r="LS126" s="716"/>
      <c r="LT126" s="716"/>
      <c r="LU126" s="716"/>
      <c r="LV126" s="716"/>
      <c r="LW126" s="716"/>
      <c r="LX126" s="716"/>
      <c r="LY126" s="716"/>
      <c r="LZ126" s="716"/>
      <c r="MA126" s="716"/>
      <c r="MB126" s="716"/>
      <c r="MC126" s="716"/>
      <c r="MD126" s="716"/>
      <c r="ME126" s="716"/>
      <c r="MF126" s="716"/>
      <c r="MG126" s="716"/>
      <c r="MH126" s="716"/>
      <c r="MI126" s="716"/>
      <c r="MJ126" s="716"/>
      <c r="MK126" s="716"/>
      <c r="ML126" s="716"/>
      <c r="MM126" s="716"/>
      <c r="MN126" s="716"/>
      <c r="MO126" s="716"/>
      <c r="MP126" s="716"/>
      <c r="MQ126" s="716"/>
      <c r="MR126" s="716"/>
      <c r="MS126" s="716"/>
      <c r="MT126" s="716"/>
      <c r="MU126" s="716"/>
      <c r="MV126" s="716"/>
      <c r="MW126" s="716"/>
      <c r="MX126" s="716"/>
      <c r="MY126" s="716"/>
      <c r="MZ126" s="716"/>
      <c r="NA126" s="716"/>
      <c r="NB126" s="716"/>
      <c r="NC126" s="716"/>
      <c r="ND126" s="716"/>
      <c r="NE126" s="716"/>
      <c r="NF126" s="716"/>
      <c r="NG126" s="716"/>
      <c r="NH126" s="716"/>
      <c r="NI126" s="716"/>
      <c r="NJ126" s="716"/>
      <c r="NK126" s="716"/>
      <c r="NL126" s="716"/>
      <c r="NM126" s="716"/>
      <c r="NN126" s="716"/>
      <c r="NO126" s="716"/>
      <c r="NP126" s="716"/>
      <c r="NQ126" s="716"/>
      <c r="NR126" s="716"/>
      <c r="NS126" s="716"/>
      <c r="NT126" s="716"/>
      <c r="NU126" s="716"/>
      <c r="NV126" s="716"/>
      <c r="NW126" s="716"/>
      <c r="NX126" s="716"/>
      <c r="NY126" s="716"/>
      <c r="NZ126" s="716"/>
      <c r="OA126" s="716"/>
      <c r="OB126" s="716"/>
      <c r="OC126" s="716"/>
      <c r="OD126" s="716"/>
      <c r="OE126" s="716"/>
      <c r="OF126" s="716"/>
      <c r="OG126" s="716"/>
      <c r="OH126" s="716"/>
      <c r="OI126" s="716"/>
      <c r="OJ126" s="716"/>
      <c r="OK126" s="716"/>
      <c r="OL126" s="716"/>
      <c r="OM126" s="716"/>
      <c r="ON126" s="716"/>
      <c r="OO126" s="716"/>
      <c r="OP126" s="716"/>
      <c r="OQ126" s="716"/>
      <c r="OR126" s="716"/>
      <c r="OS126" s="716"/>
      <c r="OT126" s="716"/>
      <c r="OU126" s="716"/>
      <c r="OV126" s="716"/>
      <c r="OW126" s="716"/>
      <c r="OX126" s="716"/>
      <c r="OY126" s="716"/>
      <c r="OZ126" s="716"/>
      <c r="PA126" s="716"/>
      <c r="PB126" s="716"/>
      <c r="PC126" s="716"/>
      <c r="PD126" s="716"/>
      <c r="PE126" s="716"/>
      <c r="PF126" s="716"/>
      <c r="PG126" s="716"/>
      <c r="PH126" s="716"/>
      <c r="PI126" s="716"/>
      <c r="PJ126" s="716"/>
      <c r="PK126" s="716"/>
      <c r="PL126" s="716"/>
      <c r="PM126" s="716"/>
      <c r="PN126" s="716"/>
      <c r="PO126" s="716"/>
      <c r="PP126" s="716"/>
      <c r="PQ126" s="716"/>
      <c r="PR126" s="716"/>
      <c r="PS126" s="716"/>
      <c r="PT126" s="716"/>
      <c r="PU126" s="716"/>
      <c r="PV126" s="716"/>
      <c r="PW126" s="716"/>
      <c r="PX126" s="716"/>
      <c r="PY126" s="716"/>
      <c r="PZ126" s="716"/>
      <c r="QA126" s="716"/>
      <c r="QB126" s="716"/>
      <c r="QC126" s="716"/>
      <c r="QD126" s="716"/>
      <c r="QE126" s="716"/>
      <c r="QF126" s="716"/>
      <c r="QG126" s="716"/>
      <c r="QH126" s="716"/>
      <c r="QI126" s="716"/>
      <c r="QJ126" s="716"/>
      <c r="QK126" s="716"/>
      <c r="QL126" s="716"/>
      <c r="QM126" s="716"/>
      <c r="QN126" s="716"/>
      <c r="QO126" s="716"/>
      <c r="QP126" s="716"/>
      <c r="QQ126" s="716"/>
      <c r="QR126" s="716"/>
      <c r="QS126" s="716"/>
      <c r="QT126" s="716"/>
      <c r="QU126" s="716"/>
      <c r="QV126" s="716"/>
      <c r="QW126" s="716"/>
      <c r="QX126" s="716"/>
      <c r="QY126" s="716"/>
      <c r="QZ126" s="716"/>
      <c r="RA126" s="716"/>
      <c r="RB126" s="716"/>
      <c r="RC126" s="716"/>
      <c r="RD126" s="716"/>
      <c r="RE126" s="716"/>
      <c r="RF126" s="716"/>
      <c r="RG126" s="716"/>
      <c r="RH126" s="716"/>
      <c r="RI126" s="716"/>
      <c r="RJ126" s="716"/>
      <c r="RK126" s="716"/>
      <c r="RL126" s="716"/>
      <c r="RM126" s="716"/>
      <c r="RN126" s="716"/>
      <c r="RO126" s="716"/>
      <c r="RP126" s="716"/>
      <c r="RQ126" s="716"/>
      <c r="RR126" s="716"/>
      <c r="RS126" s="716"/>
      <c r="RT126" s="716"/>
      <c r="RU126" s="716"/>
      <c r="RV126" s="716"/>
      <c r="RW126" s="716"/>
      <c r="RX126" s="716"/>
      <c r="RY126" s="716"/>
      <c r="RZ126" s="716"/>
      <c r="SA126" s="716"/>
      <c r="SB126" s="716"/>
      <c r="SC126" s="716"/>
      <c r="SD126" s="716"/>
      <c r="SE126" s="716"/>
      <c r="SF126" s="716"/>
      <c r="SG126" s="716"/>
      <c r="SH126" s="716"/>
      <c r="SI126" s="716"/>
      <c r="SJ126" s="716"/>
      <c r="SK126" s="716"/>
      <c r="SL126" s="716"/>
      <c r="SM126" s="716"/>
      <c r="SN126" s="716"/>
      <c r="SO126" s="716"/>
      <c r="SP126" s="716"/>
      <c r="SQ126" s="716"/>
      <c r="SR126" s="716"/>
      <c r="SS126" s="716"/>
      <c r="ST126" s="716"/>
      <c r="SU126" s="716"/>
      <c r="SV126" s="716"/>
      <c r="SW126" s="716"/>
      <c r="SX126" s="716"/>
      <c r="SY126" s="716"/>
      <c r="SZ126" s="716"/>
      <c r="TA126" s="716"/>
      <c r="TB126" s="716"/>
      <c r="TC126" s="716"/>
      <c r="TD126" s="716"/>
      <c r="TE126" s="716"/>
      <c r="TF126" s="716"/>
      <c r="TG126" s="716"/>
      <c r="TH126" s="716"/>
      <c r="TI126" s="716"/>
      <c r="TJ126" s="716"/>
      <c r="TK126" s="716"/>
      <c r="TL126" s="716"/>
      <c r="TM126" s="716"/>
      <c r="TN126" s="716"/>
      <c r="TO126" s="716"/>
      <c r="TP126" s="716"/>
      <c r="TQ126" s="716"/>
      <c r="TR126" s="716"/>
      <c r="TS126" s="716"/>
      <c r="TT126" s="716"/>
      <c r="TU126" s="716"/>
      <c r="TV126" s="716"/>
      <c r="TW126" s="716"/>
      <c r="TX126" s="716"/>
      <c r="TY126" s="716"/>
      <c r="TZ126" s="716"/>
      <c r="UA126" s="716"/>
      <c r="UB126" s="716"/>
      <c r="UC126" s="716"/>
      <c r="UD126" s="716"/>
      <c r="UE126" s="716"/>
      <c r="UF126" s="716"/>
      <c r="UG126" s="716"/>
      <c r="UH126" s="716"/>
      <c r="UI126" s="716"/>
      <c r="UJ126" s="716"/>
      <c r="UK126" s="716"/>
      <c r="UL126" s="716"/>
      <c r="UM126" s="716"/>
      <c r="UN126" s="716"/>
      <c r="UO126" s="716"/>
      <c r="UP126" s="716"/>
      <c r="UQ126" s="716"/>
      <c r="UR126" s="716"/>
      <c r="US126" s="716"/>
      <c r="UT126" s="716"/>
      <c r="UU126" s="716"/>
      <c r="UV126" s="716"/>
      <c r="UW126" s="716"/>
      <c r="UX126" s="716"/>
      <c r="UY126" s="716"/>
      <c r="UZ126" s="716"/>
      <c r="VA126" s="716"/>
      <c r="VB126" s="716"/>
      <c r="VC126" s="716"/>
      <c r="VD126" s="716"/>
      <c r="VE126" s="716"/>
      <c r="VF126" s="716"/>
      <c r="VG126" s="716"/>
      <c r="VH126" s="716"/>
      <c r="VI126" s="716"/>
      <c r="VJ126" s="716"/>
      <c r="VK126" s="716"/>
      <c r="VL126" s="716"/>
      <c r="VM126" s="716"/>
      <c r="VN126" s="716"/>
      <c r="VO126" s="716"/>
      <c r="VP126" s="716"/>
      <c r="VQ126" s="716"/>
      <c r="VR126" s="716"/>
      <c r="VS126" s="716"/>
      <c r="VT126" s="716"/>
      <c r="VU126" s="716"/>
      <c r="VV126" s="716"/>
      <c r="VW126" s="716"/>
      <c r="VX126" s="716"/>
      <c r="VY126" s="716"/>
      <c r="VZ126" s="716"/>
      <c r="WA126" s="716"/>
      <c r="WB126" s="716"/>
      <c r="WC126" s="716"/>
      <c r="WD126" s="716"/>
      <c r="WE126" s="716"/>
      <c r="WF126" s="716"/>
      <c r="WG126" s="716"/>
      <c r="WH126" s="716"/>
      <c r="WI126" s="716"/>
      <c r="WJ126" s="716"/>
      <c r="WK126" s="716"/>
      <c r="WL126" s="716"/>
      <c r="WM126" s="716"/>
      <c r="WN126" s="716"/>
      <c r="WO126" s="716"/>
      <c r="WP126" s="716"/>
      <c r="WQ126" s="716"/>
      <c r="WR126" s="716"/>
      <c r="WS126" s="716"/>
      <c r="WT126" s="716"/>
      <c r="WU126" s="716"/>
      <c r="WV126" s="716"/>
      <c r="WW126" s="716"/>
      <c r="WX126" s="716"/>
      <c r="WY126" s="716"/>
      <c r="WZ126" s="716"/>
      <c r="XA126" s="716"/>
      <c r="XB126" s="716"/>
      <c r="XC126" s="716"/>
      <c r="XD126" s="716"/>
      <c r="XE126" s="716"/>
      <c r="XF126" s="716"/>
      <c r="XG126" s="716"/>
      <c r="XH126" s="716"/>
      <c r="XI126" s="716"/>
      <c r="XJ126" s="716"/>
      <c r="XK126" s="716"/>
      <c r="XL126" s="716"/>
      <c r="XM126" s="716"/>
      <c r="XN126" s="716"/>
      <c r="XO126" s="716"/>
      <c r="XP126" s="716"/>
      <c r="XQ126" s="716"/>
      <c r="XR126" s="716"/>
      <c r="XS126" s="716"/>
      <c r="XT126" s="716"/>
      <c r="XU126" s="716"/>
      <c r="XV126" s="716"/>
      <c r="XW126" s="716"/>
      <c r="XX126" s="716"/>
      <c r="XY126" s="716"/>
      <c r="XZ126" s="716"/>
      <c r="YA126" s="716"/>
      <c r="YB126" s="716"/>
      <c r="YC126" s="716"/>
      <c r="YD126" s="716"/>
      <c r="YE126" s="716"/>
      <c r="YF126" s="716"/>
      <c r="YG126" s="716"/>
      <c r="YH126" s="716"/>
      <c r="YI126" s="716"/>
      <c r="YJ126" s="716"/>
      <c r="YK126" s="716"/>
      <c r="YL126" s="716"/>
      <c r="YM126" s="716"/>
      <c r="YN126" s="716"/>
      <c r="YO126" s="716"/>
      <c r="YP126" s="716"/>
      <c r="YQ126" s="716"/>
      <c r="YR126" s="716"/>
      <c r="YS126" s="716"/>
      <c r="YT126" s="716"/>
      <c r="YU126" s="716"/>
      <c r="YV126" s="716"/>
      <c r="YW126" s="716"/>
      <c r="YX126" s="716"/>
      <c r="YY126" s="716"/>
      <c r="YZ126" s="716"/>
      <c r="ZA126" s="716"/>
      <c r="ZB126" s="716"/>
      <c r="ZC126" s="716"/>
      <c r="ZD126" s="716"/>
      <c r="ZE126" s="716"/>
      <c r="ZF126" s="716"/>
      <c r="ZG126" s="716"/>
      <c r="ZH126" s="716"/>
      <c r="ZI126" s="716"/>
      <c r="ZJ126" s="716"/>
      <c r="ZK126" s="716"/>
      <c r="ZL126" s="716"/>
      <c r="ZM126" s="716"/>
      <c r="ZN126" s="716"/>
      <c r="ZO126" s="716"/>
      <c r="ZP126" s="716"/>
      <c r="ZQ126" s="716"/>
      <c r="ZR126" s="716"/>
      <c r="ZS126" s="716"/>
      <c r="ZT126" s="716"/>
      <c r="ZU126" s="716"/>
      <c r="ZV126" s="716"/>
      <c r="ZW126" s="716"/>
      <c r="ZX126" s="716"/>
      <c r="ZY126" s="716"/>
      <c r="ZZ126" s="716"/>
      <c r="AAA126" s="716"/>
      <c r="AAB126" s="716"/>
      <c r="AAC126" s="716"/>
      <c r="AAD126" s="716"/>
      <c r="AAE126" s="716"/>
      <c r="AAF126" s="716"/>
      <c r="AAG126" s="716"/>
      <c r="AAH126" s="716"/>
      <c r="AAI126" s="716"/>
      <c r="AAJ126" s="716"/>
      <c r="AAK126" s="716"/>
      <c r="AAL126" s="716"/>
      <c r="AAM126" s="716"/>
      <c r="AAN126" s="716"/>
      <c r="AAO126" s="716"/>
      <c r="AAP126" s="716"/>
      <c r="AAQ126" s="716"/>
      <c r="AAR126" s="716"/>
      <c r="AAS126" s="716"/>
      <c r="AAT126" s="716"/>
      <c r="AAU126" s="716"/>
      <c r="AAV126" s="716"/>
      <c r="AAW126" s="716"/>
      <c r="AAX126" s="716"/>
      <c r="AAY126" s="716"/>
      <c r="AAZ126" s="716"/>
      <c r="ABA126" s="716"/>
      <c r="ABB126" s="716"/>
      <c r="ABC126" s="716"/>
      <c r="ABD126" s="716"/>
      <c r="ABE126" s="716"/>
      <c r="ABF126" s="716"/>
      <c r="ABG126" s="716"/>
      <c r="ABH126" s="716"/>
      <c r="ABI126" s="716"/>
      <c r="ABJ126" s="716"/>
      <c r="ABK126" s="716"/>
      <c r="ABL126" s="716"/>
      <c r="ABM126" s="716"/>
      <c r="ABN126" s="716"/>
      <c r="ABO126" s="716"/>
      <c r="ABP126" s="716"/>
      <c r="ABQ126" s="716"/>
      <c r="ABR126" s="716"/>
      <c r="ABS126" s="716"/>
      <c r="ABT126" s="716"/>
      <c r="ABU126" s="716"/>
      <c r="ABV126" s="716"/>
      <c r="ABW126" s="716"/>
      <c r="ABX126" s="716"/>
      <c r="ABY126" s="716"/>
      <c r="ABZ126" s="716"/>
      <c r="ACA126" s="716"/>
      <c r="ACB126" s="716"/>
      <c r="ACC126" s="716"/>
      <c r="ACD126" s="716"/>
      <c r="ACE126" s="716"/>
      <c r="ACF126" s="716"/>
      <c r="ACG126" s="716"/>
      <c r="ACH126" s="716"/>
      <c r="ACI126" s="716"/>
      <c r="ACJ126" s="716"/>
      <c r="ACK126" s="716"/>
      <c r="ACL126" s="716"/>
      <c r="ACM126" s="716"/>
      <c r="ACN126" s="716"/>
      <c r="ACO126" s="716"/>
      <c r="ACP126" s="716"/>
      <c r="ACQ126" s="716"/>
      <c r="ACR126" s="716"/>
      <c r="ACS126" s="716"/>
      <c r="ACT126" s="716"/>
      <c r="ACU126" s="716"/>
      <c r="ACV126" s="716"/>
      <c r="ACW126" s="716"/>
      <c r="ACX126" s="716"/>
      <c r="ACY126" s="716"/>
      <c r="ACZ126" s="716"/>
      <c r="ADA126" s="716"/>
      <c r="ADB126" s="716"/>
      <c r="ADC126" s="716"/>
      <c r="ADD126" s="716"/>
      <c r="ADE126" s="716"/>
      <c r="ADF126" s="716"/>
      <c r="ADG126" s="716"/>
      <c r="ADH126" s="716"/>
      <c r="ADI126" s="716"/>
      <c r="ADJ126" s="716"/>
      <c r="ADK126" s="716"/>
      <c r="ADL126" s="716"/>
      <c r="ADM126" s="716"/>
      <c r="ADN126" s="716"/>
      <c r="ADO126" s="716"/>
      <c r="ADP126" s="716"/>
      <c r="ADQ126" s="716"/>
      <c r="ADR126" s="716"/>
      <c r="ADS126" s="716"/>
      <c r="ADT126" s="716"/>
      <c r="ADU126" s="716"/>
      <c r="ADV126" s="716"/>
      <c r="ADW126" s="716"/>
      <c r="ADX126" s="716"/>
      <c r="ADY126" s="716"/>
      <c r="ADZ126" s="716"/>
      <c r="AEA126" s="716"/>
      <c r="AEB126" s="716"/>
      <c r="AEC126" s="716"/>
      <c r="AED126" s="716"/>
      <c r="AEE126" s="716"/>
      <c r="AEF126" s="716"/>
      <c r="AEG126" s="716"/>
      <c r="AEH126" s="716"/>
      <c r="AEI126" s="716"/>
      <c r="AEJ126" s="716"/>
      <c r="AEK126" s="716"/>
      <c r="AEL126" s="716"/>
      <c r="AEM126" s="716"/>
      <c r="AEN126" s="716"/>
      <c r="AEO126" s="716"/>
      <c r="AEP126" s="716"/>
      <c r="AEQ126" s="716"/>
      <c r="AER126" s="716"/>
      <c r="AES126" s="716"/>
      <c r="AET126" s="716"/>
      <c r="AEU126" s="716"/>
      <c r="AEV126" s="716"/>
      <c r="AEW126" s="716"/>
      <c r="AEX126" s="716"/>
      <c r="AEY126" s="716"/>
      <c r="AEZ126" s="716"/>
      <c r="AFA126" s="716"/>
      <c r="AFB126" s="716"/>
      <c r="AFC126" s="716"/>
      <c r="AFD126" s="716"/>
      <c r="AFE126" s="716"/>
      <c r="AFF126" s="716"/>
      <c r="AFG126" s="716"/>
      <c r="AFH126" s="716"/>
      <c r="AFI126" s="716"/>
      <c r="AFJ126" s="716"/>
      <c r="AFK126" s="716"/>
      <c r="AFL126" s="716"/>
      <c r="AFM126" s="716"/>
      <c r="AFN126" s="716"/>
      <c r="AFO126" s="716"/>
      <c r="AFP126" s="716"/>
      <c r="AFQ126" s="716"/>
      <c r="AFR126" s="716"/>
      <c r="AFS126" s="716"/>
      <c r="AFT126" s="716"/>
      <c r="AFU126" s="716"/>
      <c r="AFV126" s="716"/>
      <c r="AFW126" s="716"/>
      <c r="AFX126" s="716"/>
      <c r="AFY126" s="716"/>
      <c r="AFZ126" s="716"/>
      <c r="AGA126" s="716"/>
      <c r="AGB126" s="716"/>
      <c r="AGC126" s="716"/>
      <c r="AGD126" s="716"/>
      <c r="AGE126" s="716"/>
      <c r="AGF126" s="716"/>
      <c r="AGG126" s="716"/>
      <c r="AGH126" s="716"/>
      <c r="AGI126" s="716"/>
      <c r="AGJ126" s="716"/>
      <c r="AGK126" s="716"/>
      <c r="AGL126" s="716"/>
      <c r="AGM126" s="716"/>
      <c r="AGN126" s="716"/>
      <c r="AGO126" s="716"/>
      <c r="AGP126" s="716"/>
      <c r="AGQ126" s="716"/>
      <c r="AGR126" s="716"/>
      <c r="AGS126" s="716"/>
      <c r="AGT126" s="716"/>
      <c r="AGU126" s="716"/>
      <c r="AGV126" s="716"/>
      <c r="AGW126" s="716"/>
      <c r="AGX126" s="716"/>
      <c r="AGY126" s="716"/>
      <c r="AGZ126" s="716"/>
      <c r="AHA126" s="716"/>
      <c r="AHB126" s="716"/>
      <c r="AHC126" s="716"/>
      <c r="AHD126" s="716"/>
      <c r="AHE126" s="716"/>
      <c r="AHF126" s="716"/>
      <c r="AHG126" s="716"/>
      <c r="AHH126" s="716"/>
      <c r="AHI126" s="716"/>
      <c r="AHJ126" s="716"/>
      <c r="AHK126" s="716"/>
      <c r="AHL126" s="716"/>
      <c r="AHM126" s="716"/>
      <c r="AHN126" s="716"/>
      <c r="AHO126" s="716"/>
      <c r="AHP126" s="716"/>
      <c r="AHQ126" s="716"/>
      <c r="AHR126" s="716"/>
      <c r="AHS126" s="716"/>
      <c r="AHT126" s="716"/>
      <c r="AHU126" s="716"/>
      <c r="AHV126" s="716"/>
      <c r="AHW126" s="716"/>
      <c r="AHX126" s="716"/>
      <c r="AHY126" s="716"/>
      <c r="AHZ126" s="716"/>
      <c r="AIA126" s="716"/>
      <c r="AIB126" s="716"/>
      <c r="AIC126" s="716"/>
      <c r="AID126" s="716"/>
      <c r="AIE126" s="716"/>
      <c r="AIF126" s="716"/>
      <c r="AIG126" s="716"/>
      <c r="AIH126" s="716"/>
      <c r="AII126" s="716"/>
      <c r="AIJ126" s="716"/>
      <c r="AIK126" s="716"/>
      <c r="AIL126" s="716"/>
      <c r="AIM126" s="716"/>
      <c r="AIN126" s="716"/>
      <c r="AIO126" s="716"/>
      <c r="AIP126" s="716"/>
      <c r="AIQ126" s="716"/>
      <c r="AIR126" s="716"/>
      <c r="AIS126" s="716"/>
      <c r="AIT126" s="716"/>
      <c r="AIU126" s="716"/>
      <c r="AIV126" s="716"/>
      <c r="AIW126" s="716"/>
      <c r="AIX126" s="716"/>
      <c r="AIY126" s="716"/>
      <c r="AIZ126" s="716"/>
      <c r="AJA126" s="716"/>
      <c r="AJB126" s="716"/>
      <c r="AJC126" s="716"/>
      <c r="AJD126" s="716"/>
      <c r="AJE126" s="716"/>
      <c r="AJF126" s="716"/>
      <c r="AJG126" s="716"/>
      <c r="AJH126" s="716"/>
      <c r="AJI126" s="716"/>
      <c r="AJJ126" s="716"/>
      <c r="AJK126" s="716"/>
      <c r="AJL126" s="716"/>
      <c r="AJM126" s="716"/>
      <c r="AJN126" s="716"/>
      <c r="AJO126" s="716"/>
      <c r="AJP126" s="716"/>
      <c r="AJQ126" s="716"/>
      <c r="AJR126" s="716"/>
      <c r="AJS126" s="716"/>
      <c r="AJT126" s="716"/>
      <c r="AJU126" s="716"/>
      <c r="AJV126" s="716"/>
      <c r="AJW126" s="716"/>
      <c r="AJX126" s="716"/>
      <c r="AJY126" s="716"/>
      <c r="AJZ126" s="716"/>
      <c r="AKA126" s="716"/>
      <c r="AKB126" s="716"/>
      <c r="AKC126" s="716"/>
      <c r="AKD126" s="716"/>
      <c r="AKE126" s="716"/>
      <c r="AKF126" s="716"/>
      <c r="AKG126" s="716"/>
      <c r="AKH126" s="716"/>
      <c r="AKI126" s="716"/>
      <c r="AKJ126" s="716"/>
      <c r="AKK126" s="716"/>
      <c r="AKL126" s="716"/>
      <c r="AKM126" s="716"/>
      <c r="AKN126" s="716"/>
      <c r="AKO126" s="716"/>
      <c r="AKP126" s="716"/>
      <c r="AKQ126" s="716"/>
      <c r="AKR126" s="716"/>
      <c r="AKS126" s="716"/>
      <c r="AKT126" s="716"/>
      <c r="AKU126" s="716"/>
      <c r="AKV126" s="716"/>
      <c r="AKW126" s="716"/>
      <c r="AKX126" s="716"/>
      <c r="AKY126" s="716"/>
      <c r="AKZ126" s="716"/>
      <c r="ALA126" s="716"/>
      <c r="ALB126" s="716"/>
      <c r="ALC126" s="716"/>
      <c r="ALD126" s="716"/>
      <c r="ALE126" s="716"/>
      <c r="ALF126" s="716"/>
      <c r="ALG126" s="716"/>
      <c r="ALH126" s="716"/>
      <c r="ALI126" s="716"/>
      <c r="ALJ126" s="716"/>
      <c r="ALK126" s="716"/>
      <c r="ALL126" s="716"/>
      <c r="ALM126" s="716"/>
      <c r="ALN126" s="716"/>
      <c r="ALO126" s="716"/>
      <c r="ALP126" s="716"/>
      <c r="ALQ126" s="716"/>
      <c r="ALR126" s="716"/>
      <c r="ALS126" s="716"/>
      <c r="ALT126" s="716"/>
      <c r="ALU126" s="716"/>
      <c r="ALV126" s="716"/>
      <c r="ALW126" s="716"/>
      <c r="ALX126" s="716"/>
      <c r="ALY126" s="716"/>
      <c r="ALZ126" s="716"/>
      <c r="AMA126" s="716"/>
      <c r="AMB126" s="716"/>
      <c r="AMC126" s="716"/>
      <c r="AMD126" s="716"/>
      <c r="AME126" s="716"/>
      <c r="AMF126" s="716"/>
      <c r="AMG126" s="716"/>
      <c r="AMH126" s="716"/>
      <c r="AMI126" s="716"/>
      <c r="AMJ126" s="716"/>
    </row>
    <row r="127" spans="1:1024" x14ac:dyDescent="0.2">
      <c r="B127" s="620" t="s">
        <v>536</v>
      </c>
      <c r="C127" s="621" t="s">
        <v>533</v>
      </c>
      <c r="D127" s="533"/>
      <c r="E127" s="533"/>
      <c r="F127" s="533"/>
      <c r="G127" s="533"/>
      <c r="H127" s="533"/>
      <c r="I127" s="533"/>
      <c r="J127" s="533"/>
      <c r="K127" s="533"/>
      <c r="L127" s="533"/>
      <c r="M127" s="533"/>
      <c r="N127" s="533"/>
      <c r="O127" s="533"/>
      <c r="P127" s="533"/>
      <c r="Q127" s="533"/>
      <c r="R127" s="535"/>
      <c r="S127" s="607"/>
      <c r="T127" s="535"/>
      <c r="U127" s="607"/>
      <c r="V127" s="533"/>
      <c r="W127" s="533"/>
      <c r="X127" s="531">
        <f t="shared" ref="X127:BC127" si="75">SUMIF($C:$C,"61.4x",X:X)</f>
        <v>0</v>
      </c>
      <c r="Y127" s="531">
        <f t="shared" si="75"/>
        <v>0</v>
      </c>
      <c r="Z127" s="531">
        <f t="shared" si="75"/>
        <v>0</v>
      </c>
      <c r="AA127" s="531">
        <f t="shared" si="75"/>
        <v>0</v>
      </c>
      <c r="AB127" s="531">
        <f t="shared" si="75"/>
        <v>0</v>
      </c>
      <c r="AC127" s="531">
        <f t="shared" si="75"/>
        <v>0</v>
      </c>
      <c r="AD127" s="531">
        <f t="shared" si="75"/>
        <v>0</v>
      </c>
      <c r="AE127" s="531">
        <f t="shared" si="75"/>
        <v>0</v>
      </c>
      <c r="AF127" s="531">
        <f t="shared" si="75"/>
        <v>0</v>
      </c>
      <c r="AG127" s="531">
        <f t="shared" si="75"/>
        <v>0</v>
      </c>
      <c r="AH127" s="531">
        <f t="shared" si="75"/>
        <v>0</v>
      </c>
      <c r="AI127" s="531">
        <f t="shared" si="75"/>
        <v>0</v>
      </c>
      <c r="AJ127" s="531">
        <f t="shared" si="75"/>
        <v>0</v>
      </c>
      <c r="AK127" s="531">
        <f t="shared" si="75"/>
        <v>0</v>
      </c>
      <c r="AL127" s="531">
        <f t="shared" si="75"/>
        <v>0</v>
      </c>
      <c r="AM127" s="531">
        <f t="shared" si="75"/>
        <v>0</v>
      </c>
      <c r="AN127" s="531">
        <f t="shared" si="75"/>
        <v>0</v>
      </c>
      <c r="AO127" s="531">
        <f t="shared" si="75"/>
        <v>0</v>
      </c>
      <c r="AP127" s="531">
        <f t="shared" si="75"/>
        <v>0</v>
      </c>
      <c r="AQ127" s="531">
        <f t="shared" si="75"/>
        <v>0</v>
      </c>
      <c r="AR127" s="531">
        <f t="shared" si="75"/>
        <v>0</v>
      </c>
      <c r="AS127" s="531">
        <f t="shared" si="75"/>
        <v>0</v>
      </c>
      <c r="AT127" s="531">
        <f t="shared" si="75"/>
        <v>0</v>
      </c>
      <c r="AU127" s="531">
        <f t="shared" si="75"/>
        <v>0</v>
      </c>
      <c r="AV127" s="531">
        <f t="shared" si="75"/>
        <v>0</v>
      </c>
      <c r="AW127" s="531">
        <f t="shared" si="75"/>
        <v>0</v>
      </c>
      <c r="AX127" s="531">
        <f t="shared" si="75"/>
        <v>0</v>
      </c>
      <c r="AY127" s="531">
        <f t="shared" si="75"/>
        <v>0</v>
      </c>
      <c r="AZ127" s="531">
        <f t="shared" si="75"/>
        <v>0</v>
      </c>
      <c r="BA127" s="531">
        <f t="shared" si="75"/>
        <v>0</v>
      </c>
      <c r="BB127" s="531">
        <f t="shared" si="75"/>
        <v>0</v>
      </c>
      <c r="BC127" s="531">
        <f t="shared" si="75"/>
        <v>0</v>
      </c>
      <c r="BD127" s="531">
        <f t="shared" ref="BD127:CI127" si="76">SUMIF($C:$C,"61.4x",BD:BD)</f>
        <v>0</v>
      </c>
      <c r="BE127" s="531">
        <f t="shared" si="76"/>
        <v>0</v>
      </c>
      <c r="BF127" s="531">
        <f t="shared" si="76"/>
        <v>0</v>
      </c>
      <c r="BG127" s="531">
        <f t="shared" si="76"/>
        <v>0</v>
      </c>
      <c r="BH127" s="531">
        <f t="shared" si="76"/>
        <v>0</v>
      </c>
      <c r="BI127" s="531">
        <f t="shared" si="76"/>
        <v>0</v>
      </c>
      <c r="BJ127" s="531">
        <f t="shared" si="76"/>
        <v>0</v>
      </c>
      <c r="BK127" s="531">
        <f t="shared" si="76"/>
        <v>0</v>
      </c>
      <c r="BL127" s="531">
        <f t="shared" si="76"/>
        <v>0</v>
      </c>
      <c r="BM127" s="531">
        <f t="shared" si="76"/>
        <v>0</v>
      </c>
      <c r="BN127" s="531">
        <f t="shared" si="76"/>
        <v>0</v>
      </c>
      <c r="BO127" s="531">
        <f t="shared" si="76"/>
        <v>0</v>
      </c>
      <c r="BP127" s="531">
        <f t="shared" si="76"/>
        <v>0</v>
      </c>
      <c r="BQ127" s="531">
        <f t="shared" si="76"/>
        <v>0</v>
      </c>
      <c r="BR127" s="531">
        <f t="shared" si="76"/>
        <v>0</v>
      </c>
      <c r="BS127" s="531">
        <f t="shared" si="76"/>
        <v>0</v>
      </c>
      <c r="BT127" s="531">
        <f t="shared" si="76"/>
        <v>0</v>
      </c>
      <c r="BU127" s="531">
        <f t="shared" si="76"/>
        <v>0</v>
      </c>
      <c r="BV127" s="531">
        <f t="shared" si="76"/>
        <v>0</v>
      </c>
      <c r="BW127" s="531">
        <f t="shared" si="76"/>
        <v>0</v>
      </c>
      <c r="BX127" s="531">
        <f t="shared" si="76"/>
        <v>0</v>
      </c>
      <c r="BY127" s="531">
        <f t="shared" si="76"/>
        <v>0</v>
      </c>
      <c r="BZ127" s="531">
        <f t="shared" si="76"/>
        <v>0</v>
      </c>
      <c r="CA127" s="531">
        <f t="shared" si="76"/>
        <v>0</v>
      </c>
      <c r="CB127" s="531">
        <f t="shared" si="76"/>
        <v>0</v>
      </c>
      <c r="CC127" s="531">
        <f t="shared" si="76"/>
        <v>0</v>
      </c>
      <c r="CD127" s="531">
        <f t="shared" si="76"/>
        <v>0</v>
      </c>
      <c r="CE127" s="531">
        <f t="shared" si="76"/>
        <v>0</v>
      </c>
      <c r="CF127" s="531">
        <f t="shared" si="76"/>
        <v>0</v>
      </c>
      <c r="CG127" s="531">
        <f t="shared" si="76"/>
        <v>0</v>
      </c>
      <c r="CH127" s="531">
        <f t="shared" si="76"/>
        <v>0</v>
      </c>
      <c r="CI127" s="531">
        <f t="shared" si="76"/>
        <v>0</v>
      </c>
      <c r="CJ127" s="531">
        <f t="shared" ref="CJ127:DO127" si="77">SUMIF($C:$C,"61.4x",CJ:CJ)</f>
        <v>0</v>
      </c>
      <c r="CK127" s="531">
        <f t="shared" si="77"/>
        <v>0</v>
      </c>
      <c r="CL127" s="531">
        <f t="shared" si="77"/>
        <v>0</v>
      </c>
      <c r="CM127" s="531">
        <f t="shared" si="77"/>
        <v>0</v>
      </c>
      <c r="CN127" s="531">
        <f t="shared" si="77"/>
        <v>0</v>
      </c>
      <c r="CO127" s="531">
        <f t="shared" si="77"/>
        <v>0</v>
      </c>
      <c r="CP127" s="531">
        <f t="shared" si="77"/>
        <v>0</v>
      </c>
      <c r="CQ127" s="531">
        <f t="shared" si="77"/>
        <v>0</v>
      </c>
      <c r="CR127" s="531">
        <f t="shared" si="77"/>
        <v>0</v>
      </c>
      <c r="CS127" s="531">
        <f t="shared" si="77"/>
        <v>0</v>
      </c>
      <c r="CT127" s="531">
        <f t="shared" si="77"/>
        <v>0</v>
      </c>
      <c r="CU127" s="531">
        <f t="shared" si="77"/>
        <v>0</v>
      </c>
      <c r="CV127" s="531">
        <f t="shared" si="77"/>
        <v>0</v>
      </c>
      <c r="CW127" s="531">
        <f t="shared" si="77"/>
        <v>0</v>
      </c>
      <c r="CX127" s="531">
        <f t="shared" si="77"/>
        <v>0</v>
      </c>
      <c r="CY127" s="546">
        <f t="shared" si="77"/>
        <v>0</v>
      </c>
      <c r="CZ127" s="547">
        <f t="shared" si="77"/>
        <v>0</v>
      </c>
      <c r="DA127" s="547">
        <f t="shared" si="77"/>
        <v>0</v>
      </c>
      <c r="DB127" s="547">
        <f t="shared" si="77"/>
        <v>0</v>
      </c>
      <c r="DC127" s="547">
        <f t="shared" si="77"/>
        <v>0</v>
      </c>
      <c r="DD127" s="547">
        <f t="shared" si="77"/>
        <v>0</v>
      </c>
      <c r="DE127" s="547">
        <f t="shared" si="77"/>
        <v>0</v>
      </c>
      <c r="DF127" s="547">
        <f t="shared" si="77"/>
        <v>0</v>
      </c>
      <c r="DG127" s="547">
        <f t="shared" si="77"/>
        <v>0</v>
      </c>
      <c r="DH127" s="547">
        <f t="shared" si="77"/>
        <v>0</v>
      </c>
      <c r="DI127" s="547">
        <f t="shared" si="77"/>
        <v>0</v>
      </c>
      <c r="DJ127" s="547">
        <f t="shared" si="77"/>
        <v>0</v>
      </c>
      <c r="DK127" s="547">
        <f t="shared" si="77"/>
        <v>0</v>
      </c>
      <c r="DL127" s="547">
        <f t="shared" si="77"/>
        <v>0</v>
      </c>
      <c r="DM127" s="547">
        <f t="shared" si="77"/>
        <v>0</v>
      </c>
      <c r="DN127" s="547">
        <f t="shared" si="77"/>
        <v>0</v>
      </c>
      <c r="DO127" s="547">
        <f t="shared" si="77"/>
        <v>0</v>
      </c>
      <c r="DP127" s="547">
        <f t="shared" ref="DP127:DW127" si="78">SUMIF($C:$C,"61.4x",DP:DP)</f>
        <v>0</v>
      </c>
      <c r="DQ127" s="547">
        <f t="shared" si="78"/>
        <v>0</v>
      </c>
      <c r="DR127" s="547">
        <f t="shared" si="78"/>
        <v>0</v>
      </c>
      <c r="DS127" s="547">
        <f t="shared" si="78"/>
        <v>0</v>
      </c>
      <c r="DT127" s="547">
        <f t="shared" si="78"/>
        <v>0</v>
      </c>
      <c r="DU127" s="547">
        <f t="shared" si="78"/>
        <v>0</v>
      </c>
      <c r="DV127" s="547">
        <f t="shared" si="78"/>
        <v>0</v>
      </c>
      <c r="DW127" s="608">
        <f t="shared" si="78"/>
        <v>0</v>
      </c>
    </row>
    <row r="128" spans="1:1024" ht="25.5" x14ac:dyDescent="0.2">
      <c r="B128" s="549" t="s">
        <v>491</v>
      </c>
      <c r="C128" s="604" t="s">
        <v>822</v>
      </c>
      <c r="D128" s="605" t="s">
        <v>836</v>
      </c>
      <c r="E128" s="551" t="s">
        <v>584</v>
      </c>
      <c r="F128" s="550" t="s">
        <v>760</v>
      </c>
      <c r="G128" s="606" t="s">
        <v>54</v>
      </c>
      <c r="H128" s="550" t="s">
        <v>493</v>
      </c>
      <c r="I128" s="552">
        <f>MAX(X128:AV128)</f>
        <v>41.539999999999992</v>
      </c>
      <c r="J128" s="552">
        <f>SUMPRODUCT($X$2:$CY$2,$X128:$CY128)*365</f>
        <v>260373.73527183887</v>
      </c>
      <c r="K128" s="552">
        <f>SUMPRODUCT($X$2:$CY$2,$X129:$CY129)+SUMPRODUCT($X$2:$CY$2,$X130:$CY130)+SUMPRODUCT($X$2:$CY$2,$X131:$CY131)</f>
        <v>439070.70841890108</v>
      </c>
      <c r="L128" s="552">
        <f>SUMPRODUCT($X$2:$CY$2,$X132:$CY132) +SUMPRODUCT($X$2:$CY$2,$X133:$CY133)</f>
        <v>328248.26351906266</v>
      </c>
      <c r="M128" s="552">
        <f>SUMPRODUCT($X$2:$CY$2,$X134:$CY134)*-1</f>
        <v>-30851.627717166957</v>
      </c>
      <c r="N128" s="552">
        <f>SUMPRODUCT($X$2:$CY$2,$X137:$CY137) +SUMPRODUCT($X$2:$CY$2,$X138:$CY138)</f>
        <v>11101.600819128873</v>
      </c>
      <c r="O128" s="552">
        <f>SUMPRODUCT($X$2:$CY$2,$X135:$CY135) +SUMPRODUCT($X$2:$CY$2,$X136:$CY136) +SUMPRODUCT($X$2:$CY$2,$X139:$CY139)</f>
        <v>185038.02405995835</v>
      </c>
      <c r="P128" s="552">
        <f>SUM(K128:O128)</f>
        <v>932606.96909988415</v>
      </c>
      <c r="Q128" s="552">
        <f>(SUM(K128:M128)*100000)/(J128*1000)</f>
        <v>282.85008987250586</v>
      </c>
      <c r="R128" s="553">
        <f>(P128*100000)/(J128*1000)</f>
        <v>358.18012447615399</v>
      </c>
      <c r="S128" s="612">
        <v>3</v>
      </c>
      <c r="T128" s="613">
        <v>3</v>
      </c>
      <c r="U128" s="556" t="s">
        <v>494</v>
      </c>
      <c r="V128" s="557" t="s">
        <v>124</v>
      </c>
      <c r="W128" s="558" t="s">
        <v>75</v>
      </c>
      <c r="X128" s="470">
        <v>1.5099999999999998</v>
      </c>
      <c r="Y128" s="470">
        <v>3.5399999999999991</v>
      </c>
      <c r="Z128" s="470">
        <v>5.7399999999999993</v>
      </c>
      <c r="AA128" s="470">
        <v>8.2899999999999991</v>
      </c>
      <c r="AB128" s="470">
        <v>11.36999999999999</v>
      </c>
      <c r="AC128" s="470">
        <v>15.379999999999988</v>
      </c>
      <c r="AD128" s="470">
        <v>19.559999999999988</v>
      </c>
      <c r="AE128" s="470">
        <v>23.95000000000001</v>
      </c>
      <c r="AF128" s="470">
        <v>28.20000000000001</v>
      </c>
      <c r="AG128" s="470">
        <v>32.149999999999991</v>
      </c>
      <c r="AH128" s="470">
        <v>36.749999999999993</v>
      </c>
      <c r="AI128" s="470">
        <v>39.710000000000015</v>
      </c>
      <c r="AJ128" s="470">
        <v>41.539999999999992</v>
      </c>
      <c r="AK128" s="470">
        <v>41.39</v>
      </c>
      <c r="AL128" s="470">
        <v>40.009999999999984</v>
      </c>
      <c r="AM128" s="470">
        <v>38.400000000000041</v>
      </c>
      <c r="AN128" s="470">
        <v>36.849999999999966</v>
      </c>
      <c r="AO128" s="470">
        <v>35.36</v>
      </c>
      <c r="AP128" s="470">
        <v>33.879999999999995</v>
      </c>
      <c r="AQ128" s="470">
        <v>32.42</v>
      </c>
      <c r="AR128" s="470">
        <v>30.980000000000025</v>
      </c>
      <c r="AS128" s="470">
        <v>29.61</v>
      </c>
      <c r="AT128" s="470">
        <v>28.259999999999977</v>
      </c>
      <c r="AU128" s="470">
        <v>26.93</v>
      </c>
      <c r="AV128" s="470">
        <v>25.750000000000007</v>
      </c>
      <c r="AW128" s="470">
        <v>25.750000000000007</v>
      </c>
      <c r="AX128" s="470">
        <v>25.750000000000007</v>
      </c>
      <c r="AY128" s="470">
        <v>25.750000000000007</v>
      </c>
      <c r="AZ128" s="470">
        <v>25.750000000000007</v>
      </c>
      <c r="BA128" s="470">
        <v>25.750000000000007</v>
      </c>
      <c r="BB128" s="470">
        <v>25.750000000000007</v>
      </c>
      <c r="BC128" s="470">
        <v>25.750000000000007</v>
      </c>
      <c r="BD128" s="470">
        <v>25.750000000000007</v>
      </c>
      <c r="BE128" s="470">
        <v>25.750000000000007</v>
      </c>
      <c r="BF128" s="470">
        <v>25.750000000000007</v>
      </c>
      <c r="BG128" s="470">
        <v>25.750000000000007</v>
      </c>
      <c r="BH128" s="470">
        <v>25.750000000000007</v>
      </c>
      <c r="BI128" s="470">
        <v>25.750000000000007</v>
      </c>
      <c r="BJ128" s="470">
        <v>25.750000000000007</v>
      </c>
      <c r="BK128" s="470">
        <v>25.750000000000007</v>
      </c>
      <c r="BL128" s="470">
        <v>25.750000000000007</v>
      </c>
      <c r="BM128" s="470">
        <v>25.750000000000007</v>
      </c>
      <c r="BN128" s="470">
        <v>25.750000000000007</v>
      </c>
      <c r="BO128" s="470">
        <v>25.750000000000007</v>
      </c>
      <c r="BP128" s="470">
        <v>25.750000000000007</v>
      </c>
      <c r="BQ128" s="470">
        <v>25.750000000000007</v>
      </c>
      <c r="BR128" s="470">
        <v>25.750000000000007</v>
      </c>
      <c r="BS128" s="470">
        <v>25.750000000000007</v>
      </c>
      <c r="BT128" s="470">
        <v>25.750000000000007</v>
      </c>
      <c r="BU128" s="470">
        <v>25.750000000000007</v>
      </c>
      <c r="BV128" s="470">
        <v>25.750000000000007</v>
      </c>
      <c r="BW128" s="470">
        <v>25.750000000000007</v>
      </c>
      <c r="BX128" s="470">
        <v>25.750000000000007</v>
      </c>
      <c r="BY128" s="470">
        <v>25.750000000000007</v>
      </c>
      <c r="BZ128" s="470">
        <v>25.750000000000007</v>
      </c>
      <c r="CA128" s="470">
        <v>25.750000000000007</v>
      </c>
      <c r="CB128" s="470">
        <v>25.750000000000007</v>
      </c>
      <c r="CC128" s="470">
        <v>25.750000000000007</v>
      </c>
      <c r="CD128" s="470">
        <v>25.750000000000007</v>
      </c>
      <c r="CE128" s="470">
        <v>25.750000000000007</v>
      </c>
      <c r="CF128" s="470">
        <v>25.750000000000007</v>
      </c>
      <c r="CG128" s="470">
        <v>25.750000000000007</v>
      </c>
      <c r="CH128" s="470">
        <v>25.750000000000007</v>
      </c>
      <c r="CI128" s="470">
        <v>25.750000000000007</v>
      </c>
      <c r="CJ128" s="470">
        <v>25.750000000000007</v>
      </c>
      <c r="CK128" s="470">
        <v>25.750000000000007</v>
      </c>
      <c r="CL128" s="470">
        <v>25.750000000000007</v>
      </c>
      <c r="CM128" s="470">
        <v>25.750000000000007</v>
      </c>
      <c r="CN128" s="470">
        <v>25.750000000000007</v>
      </c>
      <c r="CO128" s="470">
        <v>25.750000000000007</v>
      </c>
      <c r="CP128" s="470">
        <v>25.750000000000007</v>
      </c>
      <c r="CQ128" s="470">
        <v>25.750000000000007</v>
      </c>
      <c r="CR128" s="470">
        <v>25.750000000000007</v>
      </c>
      <c r="CS128" s="470">
        <v>25.750000000000007</v>
      </c>
      <c r="CT128" s="470">
        <v>25.750000000000007</v>
      </c>
      <c r="CU128" s="470">
        <v>25.750000000000007</v>
      </c>
      <c r="CV128" s="470">
        <v>25.750000000000007</v>
      </c>
      <c r="CW128" s="470">
        <v>25.750000000000007</v>
      </c>
      <c r="CX128" s="470">
        <v>25.750000000000007</v>
      </c>
      <c r="CY128" s="470">
        <v>25.750000000000007</v>
      </c>
      <c r="CZ128" s="561">
        <v>0</v>
      </c>
      <c r="DA128" s="562">
        <v>0</v>
      </c>
      <c r="DB128" s="562">
        <v>0</v>
      </c>
      <c r="DC128" s="562">
        <v>0</v>
      </c>
      <c r="DD128" s="562">
        <v>0</v>
      </c>
      <c r="DE128" s="562">
        <v>0</v>
      </c>
      <c r="DF128" s="562">
        <v>0</v>
      </c>
      <c r="DG128" s="562">
        <v>0</v>
      </c>
      <c r="DH128" s="562">
        <v>0</v>
      </c>
      <c r="DI128" s="562">
        <v>0</v>
      </c>
      <c r="DJ128" s="562">
        <v>0</v>
      </c>
      <c r="DK128" s="562">
        <v>0</v>
      </c>
      <c r="DL128" s="562">
        <v>0</v>
      </c>
      <c r="DM128" s="562">
        <v>0</v>
      </c>
      <c r="DN128" s="562">
        <v>0</v>
      </c>
      <c r="DO128" s="562">
        <v>0</v>
      </c>
      <c r="DP128" s="562">
        <v>0</v>
      </c>
      <c r="DQ128" s="562">
        <v>0</v>
      </c>
      <c r="DR128" s="562">
        <v>0</v>
      </c>
      <c r="DS128" s="562">
        <v>0</v>
      </c>
      <c r="DT128" s="562">
        <v>0</v>
      </c>
      <c r="DU128" s="562">
        <v>0</v>
      </c>
      <c r="DV128" s="562">
        <v>0</v>
      </c>
      <c r="DW128" s="563">
        <v>0</v>
      </c>
    </row>
    <row r="129" spans="2:127" x14ac:dyDescent="0.2">
      <c r="B129" s="564"/>
      <c r="C129" s="622" t="s">
        <v>823</v>
      </c>
      <c r="D129" s="566"/>
      <c r="E129" s="567"/>
      <c r="F129" s="567"/>
      <c r="G129" s="566"/>
      <c r="H129" s="567"/>
      <c r="I129" s="567"/>
      <c r="J129" s="567"/>
      <c r="K129" s="567"/>
      <c r="L129" s="567"/>
      <c r="M129" s="567"/>
      <c r="N129" s="567"/>
      <c r="O129" s="567"/>
      <c r="P129" s="567"/>
      <c r="Q129" s="567"/>
      <c r="R129" s="568"/>
      <c r="S129" s="567"/>
      <c r="T129" s="567"/>
      <c r="U129" s="569" t="s">
        <v>495</v>
      </c>
      <c r="V129" s="557" t="s">
        <v>124</v>
      </c>
      <c r="W129" s="558" t="s">
        <v>496</v>
      </c>
      <c r="X129" s="623">
        <v>9026.9182008486332</v>
      </c>
      <c r="Y129" s="623">
        <v>12461.605833292959</v>
      </c>
      <c r="Z129" s="623">
        <v>14080.549845413656</v>
      </c>
      <c r="AA129" s="623">
        <v>16727.138330808692</v>
      </c>
      <c r="AB129" s="623">
        <v>21293.653991805961</v>
      </c>
      <c r="AC129" s="623">
        <v>25773.682614984791</v>
      </c>
      <c r="AD129" s="623">
        <v>26309.13715573616</v>
      </c>
      <c r="AE129" s="623">
        <v>28939.351630688208</v>
      </c>
      <c r="AF129" s="623">
        <v>29699.787385720003</v>
      </c>
      <c r="AG129" s="623">
        <v>30103.871697770479</v>
      </c>
      <c r="AH129" s="623">
        <v>36925.223977296286</v>
      </c>
      <c r="AI129" s="623">
        <v>27676.424742998886</v>
      </c>
      <c r="AJ129" s="623">
        <v>19952.762448560457</v>
      </c>
      <c r="AK129" s="623">
        <v>15944.265197170687</v>
      </c>
      <c r="AL129" s="623">
        <v>5189.7767467233634</v>
      </c>
      <c r="AM129" s="623">
        <v>6281.6677102083331</v>
      </c>
      <c r="AN129" s="623">
        <v>6412.1708885537801</v>
      </c>
      <c r="AO129" s="623">
        <v>7053.2175556149668</v>
      </c>
      <c r="AP129" s="623">
        <v>7238.5540788983672</v>
      </c>
      <c r="AQ129" s="623">
        <v>7337.039165920175</v>
      </c>
      <c r="AR129" s="623">
        <v>13391.528928584063</v>
      </c>
      <c r="AS129" s="623">
        <v>12808.48844492876</v>
      </c>
      <c r="AT129" s="623">
        <v>11713.727687781171</v>
      </c>
      <c r="AU129" s="623">
        <v>12024.432915128156</v>
      </c>
      <c r="AV129" s="623">
        <v>11625.099912660333</v>
      </c>
      <c r="AW129" s="623">
        <v>14070.935670866666</v>
      </c>
      <c r="AX129" s="623">
        <v>14363.262790360468</v>
      </c>
      <c r="AY129" s="623">
        <v>15799.207324577525</v>
      </c>
      <c r="AZ129" s="623">
        <v>16214.361136732343</v>
      </c>
      <c r="BA129" s="623">
        <v>16434.967731661192</v>
      </c>
      <c r="BB129" s="623">
        <v>21157.993222224381</v>
      </c>
      <c r="BC129" s="623">
        <v>16488.784627038236</v>
      </c>
      <c r="BD129" s="623">
        <v>12451.273281918173</v>
      </c>
      <c r="BE129" s="623">
        <v>10555.750700431305</v>
      </c>
      <c r="BF129" s="623">
        <v>5189.7767467233634</v>
      </c>
      <c r="BG129" s="623">
        <v>6281.6677102083331</v>
      </c>
      <c r="BH129" s="623">
        <v>6412.1708885537801</v>
      </c>
      <c r="BI129" s="623">
        <v>7053.2175556149668</v>
      </c>
      <c r="BJ129" s="623">
        <v>7238.5540788983672</v>
      </c>
      <c r="BK129" s="623">
        <v>7337.039165920175</v>
      </c>
      <c r="BL129" s="623">
        <v>13391.528928584063</v>
      </c>
      <c r="BM129" s="623">
        <v>12808.48844492876</v>
      </c>
      <c r="BN129" s="623">
        <v>11713.727687781171</v>
      </c>
      <c r="BO129" s="623">
        <v>12024.432915128156</v>
      </c>
      <c r="BP129" s="623">
        <v>11625.099912660333</v>
      </c>
      <c r="BQ129" s="623">
        <v>14070.935670866666</v>
      </c>
      <c r="BR129" s="623">
        <v>14363.262790360468</v>
      </c>
      <c r="BS129" s="623">
        <v>15799.207324577525</v>
      </c>
      <c r="BT129" s="623">
        <v>16214.361136732343</v>
      </c>
      <c r="BU129" s="623">
        <v>16434.967731661192</v>
      </c>
      <c r="BV129" s="623">
        <v>21157.993222224381</v>
      </c>
      <c r="BW129" s="623">
        <v>16488.784627038236</v>
      </c>
      <c r="BX129" s="623">
        <v>12451.273281918173</v>
      </c>
      <c r="BY129" s="623">
        <v>10555.750700431305</v>
      </c>
      <c r="BZ129" s="623">
        <v>5189.7767467233634</v>
      </c>
      <c r="CA129" s="623">
        <v>6281.6677102083331</v>
      </c>
      <c r="CB129" s="623">
        <v>6412.1708885537801</v>
      </c>
      <c r="CC129" s="623">
        <v>7053.2175556149668</v>
      </c>
      <c r="CD129" s="623">
        <v>7238.5540788983672</v>
      </c>
      <c r="CE129" s="623">
        <v>7337.039165920175</v>
      </c>
      <c r="CF129" s="623">
        <v>13391.528928584063</v>
      </c>
      <c r="CG129" s="623">
        <v>12808.48844492876</v>
      </c>
      <c r="CH129" s="623">
        <v>11713.727687781171</v>
      </c>
      <c r="CI129" s="623">
        <v>12024.432915128156</v>
      </c>
      <c r="CJ129" s="623">
        <v>11625.099912660333</v>
      </c>
      <c r="CK129" s="623">
        <v>14070.935670866666</v>
      </c>
      <c r="CL129" s="623">
        <v>14363.262790360468</v>
      </c>
      <c r="CM129" s="623">
        <v>15799.207324577525</v>
      </c>
      <c r="CN129" s="623">
        <v>16214.361136732343</v>
      </c>
      <c r="CO129" s="623">
        <v>16434.967731661192</v>
      </c>
      <c r="CP129" s="623">
        <v>21157.993222224381</v>
      </c>
      <c r="CQ129" s="623">
        <v>16488.784627038236</v>
      </c>
      <c r="CR129" s="623">
        <v>12451.273281918173</v>
      </c>
      <c r="CS129" s="623">
        <v>10555.750700431305</v>
      </c>
      <c r="CT129" s="623">
        <v>5189.7767467233634</v>
      </c>
      <c r="CU129" s="623">
        <v>6281.6677102083331</v>
      </c>
      <c r="CV129" s="623">
        <v>6412.1708885537801</v>
      </c>
      <c r="CW129" s="623">
        <v>7053.2175556149668</v>
      </c>
      <c r="CX129" s="623">
        <v>7238.5540788983672</v>
      </c>
      <c r="CY129" s="623">
        <v>7337.039165920175</v>
      </c>
      <c r="CZ129" s="561">
        <v>0</v>
      </c>
      <c r="DA129" s="562">
        <v>0</v>
      </c>
      <c r="DB129" s="562">
        <v>0</v>
      </c>
      <c r="DC129" s="562">
        <v>0</v>
      </c>
      <c r="DD129" s="562">
        <v>0</v>
      </c>
      <c r="DE129" s="562">
        <v>0</v>
      </c>
      <c r="DF129" s="562">
        <v>0</v>
      </c>
      <c r="DG129" s="562">
        <v>0</v>
      </c>
      <c r="DH129" s="562">
        <v>0</v>
      </c>
      <c r="DI129" s="562">
        <v>0</v>
      </c>
      <c r="DJ129" s="562">
        <v>0</v>
      </c>
      <c r="DK129" s="562">
        <v>0</v>
      </c>
      <c r="DL129" s="562">
        <v>0</v>
      </c>
      <c r="DM129" s="562">
        <v>0</v>
      </c>
      <c r="DN129" s="562">
        <v>0</v>
      </c>
      <c r="DO129" s="562">
        <v>0</v>
      </c>
      <c r="DP129" s="562">
        <v>0</v>
      </c>
      <c r="DQ129" s="562">
        <v>0</v>
      </c>
      <c r="DR129" s="562">
        <v>0</v>
      </c>
      <c r="DS129" s="562">
        <v>0</v>
      </c>
      <c r="DT129" s="562">
        <v>0</v>
      </c>
      <c r="DU129" s="562">
        <v>0</v>
      </c>
      <c r="DV129" s="562">
        <v>0</v>
      </c>
      <c r="DW129" s="563">
        <v>0</v>
      </c>
    </row>
    <row r="130" spans="2:127" x14ac:dyDescent="0.2">
      <c r="B130" s="570"/>
      <c r="C130" s="571"/>
      <c r="D130" s="572"/>
      <c r="E130" s="572"/>
      <c r="F130" s="572"/>
      <c r="G130" s="572"/>
      <c r="H130" s="572"/>
      <c r="I130" s="573"/>
      <c r="J130" s="573"/>
      <c r="K130" s="573"/>
      <c r="L130" s="573"/>
      <c r="M130" s="573"/>
      <c r="N130" s="573"/>
      <c r="O130" s="573"/>
      <c r="P130" s="573"/>
      <c r="Q130" s="573"/>
      <c r="R130" s="574"/>
      <c r="S130" s="573"/>
      <c r="T130" s="573"/>
      <c r="U130" s="569" t="s">
        <v>497</v>
      </c>
      <c r="V130" s="557" t="s">
        <v>124</v>
      </c>
      <c r="W130" s="558" t="s">
        <v>496</v>
      </c>
      <c r="X130" s="470">
        <v>0</v>
      </c>
      <c r="Y130" s="470">
        <v>0</v>
      </c>
      <c r="Z130" s="470">
        <v>0</v>
      </c>
      <c r="AA130" s="470">
        <v>0</v>
      </c>
      <c r="AB130" s="470">
        <v>0</v>
      </c>
      <c r="AC130" s="470">
        <v>0</v>
      </c>
      <c r="AD130" s="470">
        <v>0</v>
      </c>
      <c r="AE130" s="470">
        <v>0</v>
      </c>
      <c r="AF130" s="470">
        <v>0</v>
      </c>
      <c r="AG130" s="470">
        <v>0</v>
      </c>
      <c r="AH130" s="470">
        <v>0</v>
      </c>
      <c r="AI130" s="470">
        <v>0</v>
      </c>
      <c r="AJ130" s="470">
        <v>0</v>
      </c>
      <c r="AK130" s="470">
        <v>0</v>
      </c>
      <c r="AL130" s="470">
        <v>0</v>
      </c>
      <c r="AM130" s="470">
        <v>0</v>
      </c>
      <c r="AN130" s="470">
        <v>0</v>
      </c>
      <c r="AO130" s="470">
        <v>0</v>
      </c>
      <c r="AP130" s="470">
        <v>0</v>
      </c>
      <c r="AQ130" s="470">
        <v>0</v>
      </c>
      <c r="AR130" s="470">
        <v>0</v>
      </c>
      <c r="AS130" s="470">
        <v>0</v>
      </c>
      <c r="AT130" s="470">
        <v>0</v>
      </c>
      <c r="AU130" s="470">
        <v>0</v>
      </c>
      <c r="AV130" s="470">
        <v>0</v>
      </c>
      <c r="AW130" s="470">
        <v>0</v>
      </c>
      <c r="AX130" s="470">
        <v>0</v>
      </c>
      <c r="AY130" s="470">
        <v>0</v>
      </c>
      <c r="AZ130" s="470">
        <v>0</v>
      </c>
      <c r="BA130" s="470">
        <v>0</v>
      </c>
      <c r="BB130" s="470">
        <v>0</v>
      </c>
      <c r="BC130" s="470">
        <v>0</v>
      </c>
      <c r="BD130" s="470">
        <v>0</v>
      </c>
      <c r="BE130" s="470">
        <v>0</v>
      </c>
      <c r="BF130" s="470">
        <v>0</v>
      </c>
      <c r="BG130" s="470">
        <v>0</v>
      </c>
      <c r="BH130" s="470">
        <v>0</v>
      </c>
      <c r="BI130" s="470">
        <v>0</v>
      </c>
      <c r="BJ130" s="470">
        <v>0</v>
      </c>
      <c r="BK130" s="470">
        <v>0</v>
      </c>
      <c r="BL130" s="470">
        <v>0</v>
      </c>
      <c r="BM130" s="470">
        <v>0</v>
      </c>
      <c r="BN130" s="470">
        <v>0</v>
      </c>
      <c r="BO130" s="470">
        <v>0</v>
      </c>
      <c r="BP130" s="470">
        <v>0</v>
      </c>
      <c r="BQ130" s="470">
        <v>0</v>
      </c>
      <c r="BR130" s="470">
        <v>0</v>
      </c>
      <c r="BS130" s="470">
        <v>0</v>
      </c>
      <c r="BT130" s="470">
        <v>0</v>
      </c>
      <c r="BU130" s="470">
        <v>0</v>
      </c>
      <c r="BV130" s="470">
        <v>0</v>
      </c>
      <c r="BW130" s="470">
        <v>0</v>
      </c>
      <c r="BX130" s="470">
        <v>0</v>
      </c>
      <c r="BY130" s="470">
        <v>0</v>
      </c>
      <c r="BZ130" s="470">
        <v>0</v>
      </c>
      <c r="CA130" s="470">
        <v>0</v>
      </c>
      <c r="CB130" s="470">
        <v>0</v>
      </c>
      <c r="CC130" s="470">
        <v>0</v>
      </c>
      <c r="CD130" s="470">
        <v>0</v>
      </c>
      <c r="CE130" s="471">
        <v>0</v>
      </c>
      <c r="CF130" s="471">
        <v>0</v>
      </c>
      <c r="CG130" s="471">
        <v>0</v>
      </c>
      <c r="CH130" s="471">
        <v>0</v>
      </c>
      <c r="CI130" s="471">
        <v>0</v>
      </c>
      <c r="CJ130" s="471">
        <v>0</v>
      </c>
      <c r="CK130" s="471">
        <v>0</v>
      </c>
      <c r="CL130" s="471">
        <v>0</v>
      </c>
      <c r="CM130" s="471">
        <v>0</v>
      </c>
      <c r="CN130" s="471">
        <v>0</v>
      </c>
      <c r="CO130" s="471">
        <v>0</v>
      </c>
      <c r="CP130" s="471">
        <v>0</v>
      </c>
      <c r="CQ130" s="471">
        <v>0</v>
      </c>
      <c r="CR130" s="471">
        <v>0</v>
      </c>
      <c r="CS130" s="471">
        <v>0</v>
      </c>
      <c r="CT130" s="471">
        <v>0</v>
      </c>
      <c r="CU130" s="471">
        <v>0</v>
      </c>
      <c r="CV130" s="471">
        <v>0</v>
      </c>
      <c r="CW130" s="471">
        <v>0</v>
      </c>
      <c r="CX130" s="471">
        <v>0</v>
      </c>
      <c r="CY130" s="472">
        <v>0</v>
      </c>
      <c r="CZ130" s="561">
        <v>0</v>
      </c>
      <c r="DA130" s="562">
        <v>0</v>
      </c>
      <c r="DB130" s="562">
        <v>0</v>
      </c>
      <c r="DC130" s="562">
        <v>0</v>
      </c>
      <c r="DD130" s="562">
        <v>0</v>
      </c>
      <c r="DE130" s="562">
        <v>0</v>
      </c>
      <c r="DF130" s="562">
        <v>0</v>
      </c>
      <c r="DG130" s="562">
        <v>0</v>
      </c>
      <c r="DH130" s="562">
        <v>0</v>
      </c>
      <c r="DI130" s="562">
        <v>0</v>
      </c>
      <c r="DJ130" s="562">
        <v>0</v>
      </c>
      <c r="DK130" s="562">
        <v>0</v>
      </c>
      <c r="DL130" s="562">
        <v>0</v>
      </c>
      <c r="DM130" s="562">
        <v>0</v>
      </c>
      <c r="DN130" s="562">
        <v>0</v>
      </c>
      <c r="DO130" s="562">
        <v>0</v>
      </c>
      <c r="DP130" s="562">
        <v>0</v>
      </c>
      <c r="DQ130" s="562">
        <v>0</v>
      </c>
      <c r="DR130" s="562">
        <v>0</v>
      </c>
      <c r="DS130" s="562">
        <v>0</v>
      </c>
      <c r="DT130" s="562">
        <v>0</v>
      </c>
      <c r="DU130" s="562">
        <v>0</v>
      </c>
      <c r="DV130" s="562">
        <v>0</v>
      </c>
      <c r="DW130" s="563">
        <v>0</v>
      </c>
    </row>
    <row r="131" spans="2:127" x14ac:dyDescent="0.2">
      <c r="B131" s="570"/>
      <c r="C131" s="571"/>
      <c r="D131" s="572"/>
      <c r="E131" s="572"/>
      <c r="F131" s="572"/>
      <c r="G131" s="572"/>
      <c r="H131" s="572"/>
      <c r="I131" s="573"/>
      <c r="J131" s="573"/>
      <c r="K131" s="573"/>
      <c r="L131" s="573"/>
      <c r="M131" s="573"/>
      <c r="N131" s="573"/>
      <c r="O131" s="573"/>
      <c r="P131" s="573"/>
      <c r="Q131" s="573"/>
      <c r="R131" s="574"/>
      <c r="S131" s="573"/>
      <c r="T131" s="573"/>
      <c r="U131" s="569" t="s">
        <v>799</v>
      </c>
      <c r="V131" s="557" t="s">
        <v>124</v>
      </c>
      <c r="W131" s="558" t="s">
        <v>496</v>
      </c>
      <c r="X131" s="470">
        <v>0</v>
      </c>
      <c r="Y131" s="470">
        <v>0</v>
      </c>
      <c r="Z131" s="470">
        <v>0</v>
      </c>
      <c r="AA131" s="470">
        <v>0</v>
      </c>
      <c r="AB131" s="470">
        <v>0</v>
      </c>
      <c r="AC131" s="470">
        <v>0</v>
      </c>
      <c r="AD131" s="470">
        <v>0</v>
      </c>
      <c r="AE131" s="470">
        <v>0</v>
      </c>
      <c r="AF131" s="470">
        <v>0</v>
      </c>
      <c r="AG131" s="470">
        <v>0</v>
      </c>
      <c r="AH131" s="470">
        <v>0</v>
      </c>
      <c r="AI131" s="470">
        <v>0</v>
      </c>
      <c r="AJ131" s="470">
        <v>0</v>
      </c>
      <c r="AK131" s="470">
        <v>0</v>
      </c>
      <c r="AL131" s="470">
        <v>0</v>
      </c>
      <c r="AM131" s="470">
        <v>0</v>
      </c>
      <c r="AN131" s="470">
        <v>0</v>
      </c>
      <c r="AO131" s="470">
        <v>0</v>
      </c>
      <c r="AP131" s="470">
        <v>0</v>
      </c>
      <c r="AQ131" s="470">
        <v>0</v>
      </c>
      <c r="AR131" s="470">
        <v>0</v>
      </c>
      <c r="AS131" s="470">
        <v>0</v>
      </c>
      <c r="AT131" s="470">
        <v>0</v>
      </c>
      <c r="AU131" s="470">
        <v>0</v>
      </c>
      <c r="AV131" s="470">
        <v>0</v>
      </c>
      <c r="AW131" s="470">
        <v>0</v>
      </c>
      <c r="AX131" s="470">
        <v>0</v>
      </c>
      <c r="AY131" s="470">
        <v>0</v>
      </c>
      <c r="AZ131" s="470">
        <v>0</v>
      </c>
      <c r="BA131" s="470">
        <v>0</v>
      </c>
      <c r="BB131" s="470">
        <v>0</v>
      </c>
      <c r="BC131" s="470">
        <v>0</v>
      </c>
      <c r="BD131" s="470">
        <v>0</v>
      </c>
      <c r="BE131" s="470">
        <v>0</v>
      </c>
      <c r="BF131" s="470">
        <v>0</v>
      </c>
      <c r="BG131" s="470">
        <v>0</v>
      </c>
      <c r="BH131" s="470">
        <v>0</v>
      </c>
      <c r="BI131" s="470">
        <v>0</v>
      </c>
      <c r="BJ131" s="470">
        <v>0</v>
      </c>
      <c r="BK131" s="470">
        <v>0</v>
      </c>
      <c r="BL131" s="470">
        <v>0</v>
      </c>
      <c r="BM131" s="470">
        <v>0</v>
      </c>
      <c r="BN131" s="470">
        <v>0</v>
      </c>
      <c r="BO131" s="470">
        <v>0</v>
      </c>
      <c r="BP131" s="470">
        <v>0</v>
      </c>
      <c r="BQ131" s="470">
        <v>0</v>
      </c>
      <c r="BR131" s="470">
        <v>0</v>
      </c>
      <c r="BS131" s="470">
        <v>0</v>
      </c>
      <c r="BT131" s="470">
        <v>0</v>
      </c>
      <c r="BU131" s="470">
        <v>0</v>
      </c>
      <c r="BV131" s="470">
        <v>0</v>
      </c>
      <c r="BW131" s="470">
        <v>0</v>
      </c>
      <c r="BX131" s="470">
        <v>0</v>
      </c>
      <c r="BY131" s="470">
        <v>0</v>
      </c>
      <c r="BZ131" s="470">
        <v>0</v>
      </c>
      <c r="CA131" s="470">
        <v>0</v>
      </c>
      <c r="CB131" s="470">
        <v>0</v>
      </c>
      <c r="CC131" s="470">
        <v>0</v>
      </c>
      <c r="CD131" s="470">
        <v>0</v>
      </c>
      <c r="CE131" s="471">
        <v>0</v>
      </c>
      <c r="CF131" s="471">
        <v>0</v>
      </c>
      <c r="CG131" s="471">
        <v>0</v>
      </c>
      <c r="CH131" s="471">
        <v>0</v>
      </c>
      <c r="CI131" s="471">
        <v>0</v>
      </c>
      <c r="CJ131" s="471">
        <v>0</v>
      </c>
      <c r="CK131" s="471">
        <v>0</v>
      </c>
      <c r="CL131" s="471">
        <v>0</v>
      </c>
      <c r="CM131" s="471">
        <v>0</v>
      </c>
      <c r="CN131" s="471">
        <v>0</v>
      </c>
      <c r="CO131" s="471">
        <v>0</v>
      </c>
      <c r="CP131" s="471">
        <v>0</v>
      </c>
      <c r="CQ131" s="471">
        <v>0</v>
      </c>
      <c r="CR131" s="471">
        <v>0</v>
      </c>
      <c r="CS131" s="471">
        <v>0</v>
      </c>
      <c r="CT131" s="471">
        <v>0</v>
      </c>
      <c r="CU131" s="471">
        <v>0</v>
      </c>
      <c r="CV131" s="471">
        <v>0</v>
      </c>
      <c r="CW131" s="471">
        <v>0</v>
      </c>
      <c r="CX131" s="471">
        <v>0</v>
      </c>
      <c r="CY131" s="472">
        <v>0</v>
      </c>
      <c r="CZ131" s="561">
        <v>0</v>
      </c>
      <c r="DA131" s="562">
        <v>0</v>
      </c>
      <c r="DB131" s="562">
        <v>0</v>
      </c>
      <c r="DC131" s="562">
        <v>0</v>
      </c>
      <c r="DD131" s="562">
        <v>0</v>
      </c>
      <c r="DE131" s="562">
        <v>0</v>
      </c>
      <c r="DF131" s="562">
        <v>0</v>
      </c>
      <c r="DG131" s="562">
        <v>0</v>
      </c>
      <c r="DH131" s="562">
        <v>0</v>
      </c>
      <c r="DI131" s="562">
        <v>0</v>
      </c>
      <c r="DJ131" s="562">
        <v>0</v>
      </c>
      <c r="DK131" s="562">
        <v>0</v>
      </c>
      <c r="DL131" s="562">
        <v>0</v>
      </c>
      <c r="DM131" s="562">
        <v>0</v>
      </c>
      <c r="DN131" s="562">
        <v>0</v>
      </c>
      <c r="DO131" s="562">
        <v>0</v>
      </c>
      <c r="DP131" s="562">
        <v>0</v>
      </c>
      <c r="DQ131" s="562">
        <v>0</v>
      </c>
      <c r="DR131" s="562">
        <v>0</v>
      </c>
      <c r="DS131" s="562">
        <v>0</v>
      </c>
      <c r="DT131" s="562">
        <v>0</v>
      </c>
      <c r="DU131" s="562">
        <v>0</v>
      </c>
      <c r="DV131" s="562">
        <v>0</v>
      </c>
      <c r="DW131" s="563">
        <v>0</v>
      </c>
    </row>
    <row r="132" spans="2:127" x14ac:dyDescent="0.2">
      <c r="B132" s="576"/>
      <c r="C132" s="577"/>
      <c r="D132" s="578"/>
      <c r="E132" s="578"/>
      <c r="F132" s="578"/>
      <c r="G132" s="578"/>
      <c r="H132" s="578"/>
      <c r="I132" s="579"/>
      <c r="J132" s="579"/>
      <c r="K132" s="579"/>
      <c r="L132" s="579"/>
      <c r="M132" s="579"/>
      <c r="N132" s="579"/>
      <c r="O132" s="579"/>
      <c r="P132" s="579"/>
      <c r="Q132" s="579"/>
      <c r="R132" s="580"/>
      <c r="S132" s="579"/>
      <c r="T132" s="579"/>
      <c r="U132" s="569" t="s">
        <v>498</v>
      </c>
      <c r="V132" s="557" t="s">
        <v>124</v>
      </c>
      <c r="W132" s="581" t="s">
        <v>496</v>
      </c>
      <c r="X132" s="623">
        <v>440.01551064336502</v>
      </c>
      <c r="Y132" s="623">
        <v>1047.454254649846</v>
      </c>
      <c r="Z132" s="623">
        <v>1733.8081345140261</v>
      </c>
      <c r="AA132" s="623">
        <v>2549.1694959962924</v>
      </c>
      <c r="AB132" s="623">
        <v>3587.1248453409644</v>
      </c>
      <c r="AC132" s="623">
        <v>4843.4583873826314</v>
      </c>
      <c r="AD132" s="623">
        <v>6125.892565093387</v>
      </c>
      <c r="AE132" s="623">
        <v>7536.5360762163809</v>
      </c>
      <c r="AF132" s="623">
        <v>8984.2468919960556</v>
      </c>
      <c r="AG132" s="623">
        <v>10451.654725180089</v>
      </c>
      <c r="AH132" s="623">
        <v>12144.325767055765</v>
      </c>
      <c r="AI132" s="623">
        <v>13345.360669466998</v>
      </c>
      <c r="AJ132" s="623">
        <v>14150.673516127466</v>
      </c>
      <c r="AK132" s="623">
        <v>14729.150649432821</v>
      </c>
      <c r="AL132" s="623">
        <v>14729.150649432821</v>
      </c>
      <c r="AM132" s="623">
        <v>14729.150649432821</v>
      </c>
      <c r="AN132" s="623">
        <v>14729.150649432821</v>
      </c>
      <c r="AO132" s="623">
        <v>14729.150649432821</v>
      </c>
      <c r="AP132" s="623">
        <v>14729.150649432821</v>
      </c>
      <c r="AQ132" s="623">
        <v>14729.150649432821</v>
      </c>
      <c r="AR132" s="623">
        <v>14729.150649432821</v>
      </c>
      <c r="AS132" s="623">
        <v>14729.150649432821</v>
      </c>
      <c r="AT132" s="623">
        <v>14729.150649432821</v>
      </c>
      <c r="AU132" s="623">
        <v>14729.150649432821</v>
      </c>
      <c r="AV132" s="623">
        <v>14729.150649432821</v>
      </c>
      <c r="AW132" s="623">
        <v>14729.150649432821</v>
      </c>
      <c r="AX132" s="623">
        <v>14729.150649432821</v>
      </c>
      <c r="AY132" s="623">
        <v>14729.150649432821</v>
      </c>
      <c r="AZ132" s="623">
        <v>14729.150649432821</v>
      </c>
      <c r="BA132" s="623">
        <v>14729.150649432821</v>
      </c>
      <c r="BB132" s="623">
        <v>14729.150649432821</v>
      </c>
      <c r="BC132" s="623">
        <v>14729.150649432821</v>
      </c>
      <c r="BD132" s="623">
        <v>14729.150649432821</v>
      </c>
      <c r="BE132" s="623">
        <v>14729.150649432821</v>
      </c>
      <c r="BF132" s="623">
        <v>14729.150649432821</v>
      </c>
      <c r="BG132" s="623">
        <v>14729.150649432821</v>
      </c>
      <c r="BH132" s="623">
        <v>14729.150649432821</v>
      </c>
      <c r="BI132" s="623">
        <v>14729.150649432821</v>
      </c>
      <c r="BJ132" s="623">
        <v>14729.150649432821</v>
      </c>
      <c r="BK132" s="623">
        <v>14729.150649432821</v>
      </c>
      <c r="BL132" s="623">
        <v>14729.150649432821</v>
      </c>
      <c r="BM132" s="623">
        <v>14729.150649432821</v>
      </c>
      <c r="BN132" s="623">
        <v>14729.150649432821</v>
      </c>
      <c r="BO132" s="623">
        <v>14729.150649432821</v>
      </c>
      <c r="BP132" s="623">
        <v>14729.150649432821</v>
      </c>
      <c r="BQ132" s="623">
        <v>14729.150649432821</v>
      </c>
      <c r="BR132" s="623">
        <v>14729.150649432821</v>
      </c>
      <c r="BS132" s="623">
        <v>14729.150649432821</v>
      </c>
      <c r="BT132" s="623">
        <v>14729.150649432821</v>
      </c>
      <c r="BU132" s="623">
        <v>14729.150649432821</v>
      </c>
      <c r="BV132" s="623">
        <v>14729.150649432821</v>
      </c>
      <c r="BW132" s="623">
        <v>14729.150649432821</v>
      </c>
      <c r="BX132" s="623">
        <v>14729.150649432821</v>
      </c>
      <c r="BY132" s="623">
        <v>14729.150649432821</v>
      </c>
      <c r="BZ132" s="623">
        <v>14729.150649432821</v>
      </c>
      <c r="CA132" s="623">
        <v>14729.150649432821</v>
      </c>
      <c r="CB132" s="623">
        <v>14729.150649432821</v>
      </c>
      <c r="CC132" s="623">
        <v>14729.150649432821</v>
      </c>
      <c r="CD132" s="623">
        <v>14729.150649432821</v>
      </c>
      <c r="CE132" s="623">
        <v>14729.150649432821</v>
      </c>
      <c r="CF132" s="623">
        <v>14729.150649432821</v>
      </c>
      <c r="CG132" s="623">
        <v>14729.150649432821</v>
      </c>
      <c r="CH132" s="623">
        <v>14729.150649432821</v>
      </c>
      <c r="CI132" s="623">
        <v>14729.150649432821</v>
      </c>
      <c r="CJ132" s="623">
        <v>14729.150649432821</v>
      </c>
      <c r="CK132" s="623">
        <v>14729.150649432821</v>
      </c>
      <c r="CL132" s="623">
        <v>14729.150649432821</v>
      </c>
      <c r="CM132" s="623">
        <v>14729.150649432821</v>
      </c>
      <c r="CN132" s="623">
        <v>14729.150649432821</v>
      </c>
      <c r="CO132" s="623">
        <v>14729.150649432821</v>
      </c>
      <c r="CP132" s="623">
        <v>14729.150649432821</v>
      </c>
      <c r="CQ132" s="623">
        <v>14729.150649432821</v>
      </c>
      <c r="CR132" s="623">
        <v>14729.150649432821</v>
      </c>
      <c r="CS132" s="623">
        <v>14729.150649432821</v>
      </c>
      <c r="CT132" s="623">
        <v>14729.150649432821</v>
      </c>
      <c r="CU132" s="623">
        <v>14729.150649432821</v>
      </c>
      <c r="CV132" s="623">
        <v>14729.150649432821</v>
      </c>
      <c r="CW132" s="623">
        <v>14729.150649432821</v>
      </c>
      <c r="CX132" s="623">
        <v>14729.150649432821</v>
      </c>
      <c r="CY132" s="623">
        <v>14729.150649432821</v>
      </c>
      <c r="CZ132" s="561">
        <v>0</v>
      </c>
      <c r="DA132" s="562">
        <v>0</v>
      </c>
      <c r="DB132" s="562">
        <v>0</v>
      </c>
      <c r="DC132" s="562">
        <v>0</v>
      </c>
      <c r="DD132" s="562">
        <v>0</v>
      </c>
      <c r="DE132" s="562">
        <v>0</v>
      </c>
      <c r="DF132" s="562">
        <v>0</v>
      </c>
      <c r="DG132" s="562">
        <v>0</v>
      </c>
      <c r="DH132" s="562">
        <v>0</v>
      </c>
      <c r="DI132" s="562">
        <v>0</v>
      </c>
      <c r="DJ132" s="562">
        <v>0</v>
      </c>
      <c r="DK132" s="562">
        <v>0</v>
      </c>
      <c r="DL132" s="562">
        <v>0</v>
      </c>
      <c r="DM132" s="562">
        <v>0</v>
      </c>
      <c r="DN132" s="562">
        <v>0</v>
      </c>
      <c r="DO132" s="562">
        <v>0</v>
      </c>
      <c r="DP132" s="562">
        <v>0</v>
      </c>
      <c r="DQ132" s="562">
        <v>0</v>
      </c>
      <c r="DR132" s="562">
        <v>0</v>
      </c>
      <c r="DS132" s="562">
        <v>0</v>
      </c>
      <c r="DT132" s="562">
        <v>0</v>
      </c>
      <c r="DU132" s="562">
        <v>0</v>
      </c>
      <c r="DV132" s="562">
        <v>0</v>
      </c>
      <c r="DW132" s="563">
        <v>0</v>
      </c>
    </row>
    <row r="133" spans="2:127" x14ac:dyDescent="0.2">
      <c r="B133" s="582"/>
      <c r="C133" s="583"/>
      <c r="D133" s="584"/>
      <c r="E133" s="584"/>
      <c r="F133" s="584"/>
      <c r="G133" s="584"/>
      <c r="H133" s="584"/>
      <c r="I133" s="585"/>
      <c r="J133" s="585"/>
      <c r="K133" s="585"/>
      <c r="L133" s="585"/>
      <c r="M133" s="585"/>
      <c r="N133" s="585"/>
      <c r="O133" s="585"/>
      <c r="P133" s="585"/>
      <c r="Q133" s="585"/>
      <c r="R133" s="586"/>
      <c r="S133" s="585"/>
      <c r="T133" s="585"/>
      <c r="U133" s="569" t="s">
        <v>499</v>
      </c>
      <c r="V133" s="557" t="s">
        <v>124</v>
      </c>
      <c r="W133" s="581" t="s">
        <v>496</v>
      </c>
      <c r="X133" s="470">
        <v>0</v>
      </c>
      <c r="Y133" s="470">
        <v>0</v>
      </c>
      <c r="Z133" s="470">
        <v>0</v>
      </c>
      <c r="AA133" s="470">
        <v>0</v>
      </c>
      <c r="AB133" s="470">
        <v>0</v>
      </c>
      <c r="AC133" s="470">
        <v>0</v>
      </c>
      <c r="AD133" s="470">
        <v>0</v>
      </c>
      <c r="AE133" s="470">
        <v>0</v>
      </c>
      <c r="AF133" s="470">
        <v>0</v>
      </c>
      <c r="AG133" s="470">
        <v>0</v>
      </c>
      <c r="AH133" s="470">
        <v>0</v>
      </c>
      <c r="AI133" s="470">
        <v>0</v>
      </c>
      <c r="AJ133" s="470">
        <v>0</v>
      </c>
      <c r="AK133" s="470">
        <v>0</v>
      </c>
      <c r="AL133" s="470">
        <v>0</v>
      </c>
      <c r="AM133" s="470">
        <v>0</v>
      </c>
      <c r="AN133" s="470">
        <v>0</v>
      </c>
      <c r="AO133" s="470">
        <v>0</v>
      </c>
      <c r="AP133" s="470">
        <v>0</v>
      </c>
      <c r="AQ133" s="470">
        <v>0</v>
      </c>
      <c r="AR133" s="470">
        <v>0</v>
      </c>
      <c r="AS133" s="470">
        <v>0</v>
      </c>
      <c r="AT133" s="470">
        <v>0</v>
      </c>
      <c r="AU133" s="470">
        <v>0</v>
      </c>
      <c r="AV133" s="470">
        <v>0</v>
      </c>
      <c r="AW133" s="470">
        <v>0</v>
      </c>
      <c r="AX133" s="470">
        <v>0</v>
      </c>
      <c r="AY133" s="470">
        <v>0</v>
      </c>
      <c r="AZ133" s="470">
        <v>0</v>
      </c>
      <c r="BA133" s="470">
        <v>0</v>
      </c>
      <c r="BB133" s="470">
        <v>0</v>
      </c>
      <c r="BC133" s="470">
        <v>0</v>
      </c>
      <c r="BD133" s="470">
        <v>0</v>
      </c>
      <c r="BE133" s="470">
        <v>0</v>
      </c>
      <c r="BF133" s="470">
        <v>0</v>
      </c>
      <c r="BG133" s="470">
        <v>0</v>
      </c>
      <c r="BH133" s="470">
        <v>0</v>
      </c>
      <c r="BI133" s="470">
        <v>0</v>
      </c>
      <c r="BJ133" s="470">
        <v>0</v>
      </c>
      <c r="BK133" s="470">
        <v>0</v>
      </c>
      <c r="BL133" s="470">
        <v>0</v>
      </c>
      <c r="BM133" s="470">
        <v>0</v>
      </c>
      <c r="BN133" s="470">
        <v>0</v>
      </c>
      <c r="BO133" s="470">
        <v>0</v>
      </c>
      <c r="BP133" s="470">
        <v>0</v>
      </c>
      <c r="BQ133" s="470">
        <v>0</v>
      </c>
      <c r="BR133" s="470">
        <v>0</v>
      </c>
      <c r="BS133" s="470">
        <v>0</v>
      </c>
      <c r="BT133" s="470">
        <v>0</v>
      </c>
      <c r="BU133" s="470">
        <v>0</v>
      </c>
      <c r="BV133" s="470">
        <v>0</v>
      </c>
      <c r="BW133" s="470">
        <v>0</v>
      </c>
      <c r="BX133" s="470">
        <v>0</v>
      </c>
      <c r="BY133" s="470">
        <v>0</v>
      </c>
      <c r="BZ133" s="470">
        <v>0</v>
      </c>
      <c r="CA133" s="470">
        <v>0</v>
      </c>
      <c r="CB133" s="470">
        <v>0</v>
      </c>
      <c r="CC133" s="470">
        <v>0</v>
      </c>
      <c r="CD133" s="470">
        <v>0</v>
      </c>
      <c r="CE133" s="471">
        <v>0</v>
      </c>
      <c r="CF133" s="471">
        <v>0</v>
      </c>
      <c r="CG133" s="471">
        <v>0</v>
      </c>
      <c r="CH133" s="471">
        <v>0</v>
      </c>
      <c r="CI133" s="471">
        <v>0</v>
      </c>
      <c r="CJ133" s="471">
        <v>0</v>
      </c>
      <c r="CK133" s="471">
        <v>0</v>
      </c>
      <c r="CL133" s="471">
        <v>0</v>
      </c>
      <c r="CM133" s="471">
        <v>0</v>
      </c>
      <c r="CN133" s="471">
        <v>0</v>
      </c>
      <c r="CO133" s="471">
        <v>0</v>
      </c>
      <c r="CP133" s="471">
        <v>0</v>
      </c>
      <c r="CQ133" s="471">
        <v>0</v>
      </c>
      <c r="CR133" s="471">
        <v>0</v>
      </c>
      <c r="CS133" s="471">
        <v>0</v>
      </c>
      <c r="CT133" s="471">
        <v>0</v>
      </c>
      <c r="CU133" s="471">
        <v>0</v>
      </c>
      <c r="CV133" s="471">
        <v>0</v>
      </c>
      <c r="CW133" s="471">
        <v>0</v>
      </c>
      <c r="CX133" s="471">
        <v>0</v>
      </c>
      <c r="CY133" s="472">
        <v>0</v>
      </c>
      <c r="CZ133" s="561">
        <v>0</v>
      </c>
      <c r="DA133" s="562">
        <v>0</v>
      </c>
      <c r="DB133" s="562">
        <v>0</v>
      </c>
      <c r="DC133" s="562">
        <v>0</v>
      </c>
      <c r="DD133" s="562">
        <v>0</v>
      </c>
      <c r="DE133" s="562">
        <v>0</v>
      </c>
      <c r="DF133" s="562">
        <v>0</v>
      </c>
      <c r="DG133" s="562">
        <v>0</v>
      </c>
      <c r="DH133" s="562">
        <v>0</v>
      </c>
      <c r="DI133" s="562">
        <v>0</v>
      </c>
      <c r="DJ133" s="562">
        <v>0</v>
      </c>
      <c r="DK133" s="562">
        <v>0</v>
      </c>
      <c r="DL133" s="562">
        <v>0</v>
      </c>
      <c r="DM133" s="562">
        <v>0</v>
      </c>
      <c r="DN133" s="562">
        <v>0</v>
      </c>
      <c r="DO133" s="562">
        <v>0</v>
      </c>
      <c r="DP133" s="562">
        <v>0</v>
      </c>
      <c r="DQ133" s="562">
        <v>0</v>
      </c>
      <c r="DR133" s="562">
        <v>0</v>
      </c>
      <c r="DS133" s="562">
        <v>0</v>
      </c>
      <c r="DT133" s="562">
        <v>0</v>
      </c>
      <c r="DU133" s="562">
        <v>0</v>
      </c>
      <c r="DV133" s="562">
        <v>0</v>
      </c>
      <c r="DW133" s="563">
        <v>0</v>
      </c>
    </row>
    <row r="134" spans="2:127" x14ac:dyDescent="0.2">
      <c r="B134" s="582"/>
      <c r="C134" s="583"/>
      <c r="D134" s="584"/>
      <c r="E134" s="584"/>
      <c r="F134" s="584"/>
      <c r="G134" s="584"/>
      <c r="H134" s="584"/>
      <c r="I134" s="585"/>
      <c r="J134" s="585"/>
      <c r="K134" s="585"/>
      <c r="L134" s="585"/>
      <c r="M134" s="585"/>
      <c r="N134" s="585"/>
      <c r="O134" s="585"/>
      <c r="P134" s="585"/>
      <c r="Q134" s="585"/>
      <c r="R134" s="586"/>
      <c r="S134" s="585"/>
      <c r="T134" s="585"/>
      <c r="U134" s="587" t="s">
        <v>500</v>
      </c>
      <c r="V134" s="588" t="s">
        <v>124</v>
      </c>
      <c r="W134" s="581" t="s">
        <v>496</v>
      </c>
      <c r="X134" s="470">
        <v>41.263351622775225</v>
      </c>
      <c r="Y134" s="470">
        <v>96.736599168625361</v>
      </c>
      <c r="Z134" s="470">
        <v>156.75238578580058</v>
      </c>
      <c r="AA134" s="470">
        <v>226.16330485584555</v>
      </c>
      <c r="AB134" s="470">
        <v>329.69614974088705</v>
      </c>
      <c r="AC134" s="470">
        <v>506.58822704375956</v>
      </c>
      <c r="AD134" s="470">
        <v>756.93326644798185</v>
      </c>
      <c r="AE134" s="470">
        <v>1036.2784436958086</v>
      </c>
      <c r="AF134" s="470">
        <v>1289.7335111448258</v>
      </c>
      <c r="AG134" s="470">
        <v>1486.8235167499186</v>
      </c>
      <c r="AH134" s="470">
        <v>1666.9930651220791</v>
      </c>
      <c r="AI134" s="470">
        <v>1774.509165450663</v>
      </c>
      <c r="AJ134" s="470">
        <v>1835.9327410551784</v>
      </c>
      <c r="AK134" s="470">
        <v>1818.468500673938</v>
      </c>
      <c r="AL134" s="470">
        <v>1757.8705834366915</v>
      </c>
      <c r="AM134" s="470">
        <v>1687.0087704311097</v>
      </c>
      <c r="AN134" s="470">
        <v>1619.319916937809</v>
      </c>
      <c r="AO134" s="470">
        <v>1553.9396938720138</v>
      </c>
      <c r="AP134" s="470">
        <v>1489.4924369018734</v>
      </c>
      <c r="AQ134" s="470">
        <v>1424.4338820522958</v>
      </c>
      <c r="AR134" s="470">
        <v>1361.9008504415626</v>
      </c>
      <c r="AS134" s="470">
        <v>1302.5609501799534</v>
      </c>
      <c r="AT134" s="470">
        <v>1242.4513012364635</v>
      </c>
      <c r="AU134" s="470">
        <v>1184.9364746467065</v>
      </c>
      <c r="AV134" s="470">
        <v>1133.9367861568076</v>
      </c>
      <c r="AW134" s="470">
        <v>1133.9367861568076</v>
      </c>
      <c r="AX134" s="470">
        <v>1133.9367861568076</v>
      </c>
      <c r="AY134" s="470">
        <v>1133.9367861568076</v>
      </c>
      <c r="AZ134" s="470">
        <v>1133.9367861568076</v>
      </c>
      <c r="BA134" s="470">
        <v>1133.9367861568076</v>
      </c>
      <c r="BB134" s="470">
        <v>1133.9367861568076</v>
      </c>
      <c r="BC134" s="470">
        <v>1133.9367861568076</v>
      </c>
      <c r="BD134" s="470">
        <v>1133.9367861568076</v>
      </c>
      <c r="BE134" s="470">
        <v>1133.9367861568076</v>
      </c>
      <c r="BF134" s="470">
        <v>1133.9367861568076</v>
      </c>
      <c r="BG134" s="470">
        <v>1133.9367861568076</v>
      </c>
      <c r="BH134" s="470">
        <v>1133.9367861568076</v>
      </c>
      <c r="BI134" s="470">
        <v>1133.9367861568076</v>
      </c>
      <c r="BJ134" s="470">
        <v>1133.9367861568076</v>
      </c>
      <c r="BK134" s="470">
        <v>1133.9367861568076</v>
      </c>
      <c r="BL134" s="470">
        <v>1133.9367861568076</v>
      </c>
      <c r="BM134" s="470">
        <v>1133.9367861568076</v>
      </c>
      <c r="BN134" s="470">
        <v>1133.9367861568076</v>
      </c>
      <c r="BO134" s="470">
        <v>1133.9367861568076</v>
      </c>
      <c r="BP134" s="470">
        <v>1133.9367861568076</v>
      </c>
      <c r="BQ134" s="470">
        <v>1133.9367861568076</v>
      </c>
      <c r="BR134" s="470">
        <v>1133.9367861568076</v>
      </c>
      <c r="BS134" s="470">
        <v>1133.9367861568076</v>
      </c>
      <c r="BT134" s="470">
        <v>1133.9367861568076</v>
      </c>
      <c r="BU134" s="470">
        <v>1133.9367861568076</v>
      </c>
      <c r="BV134" s="470">
        <v>1133.9367861568076</v>
      </c>
      <c r="BW134" s="470">
        <v>1133.9367861568076</v>
      </c>
      <c r="BX134" s="470">
        <v>1133.9367861568076</v>
      </c>
      <c r="BY134" s="470">
        <v>1133.9367861568076</v>
      </c>
      <c r="BZ134" s="470">
        <v>1133.9367861568076</v>
      </c>
      <c r="CA134" s="470">
        <v>1133.9367861568076</v>
      </c>
      <c r="CB134" s="470">
        <v>1133.9367861568076</v>
      </c>
      <c r="CC134" s="470">
        <v>1133.9367861568076</v>
      </c>
      <c r="CD134" s="470">
        <v>1133.9367861568076</v>
      </c>
      <c r="CE134" s="471">
        <v>1133.9367861568076</v>
      </c>
      <c r="CF134" s="471">
        <v>1133.9367861568076</v>
      </c>
      <c r="CG134" s="471">
        <v>1133.9367861568076</v>
      </c>
      <c r="CH134" s="471">
        <v>1133.9367861568076</v>
      </c>
      <c r="CI134" s="471">
        <v>1133.9367861568076</v>
      </c>
      <c r="CJ134" s="471">
        <v>1133.9367861568076</v>
      </c>
      <c r="CK134" s="471">
        <v>1133.9367861568076</v>
      </c>
      <c r="CL134" s="471">
        <v>1133.9367861568076</v>
      </c>
      <c r="CM134" s="471">
        <v>1133.9367861568076</v>
      </c>
      <c r="CN134" s="471">
        <v>1133.9367861568076</v>
      </c>
      <c r="CO134" s="471">
        <v>1133.9367861568076</v>
      </c>
      <c r="CP134" s="471">
        <v>1133.9367861568076</v>
      </c>
      <c r="CQ134" s="471">
        <v>1133.9367861568076</v>
      </c>
      <c r="CR134" s="471">
        <v>1133.9367861568076</v>
      </c>
      <c r="CS134" s="471">
        <v>1133.9367861568076</v>
      </c>
      <c r="CT134" s="471">
        <v>1133.9367861568076</v>
      </c>
      <c r="CU134" s="471">
        <v>1133.9367861568076</v>
      </c>
      <c r="CV134" s="471">
        <v>1133.9367861568076</v>
      </c>
      <c r="CW134" s="471">
        <v>1133.9367861568076</v>
      </c>
      <c r="CX134" s="471">
        <v>1133.9367861568076</v>
      </c>
      <c r="CY134" s="472">
        <v>1133.9367861568076</v>
      </c>
      <c r="CZ134" s="561">
        <v>0</v>
      </c>
      <c r="DA134" s="562">
        <v>0</v>
      </c>
      <c r="DB134" s="562">
        <v>0</v>
      </c>
      <c r="DC134" s="562">
        <v>0</v>
      </c>
      <c r="DD134" s="562">
        <v>0</v>
      </c>
      <c r="DE134" s="562">
        <v>0</v>
      </c>
      <c r="DF134" s="562">
        <v>0</v>
      </c>
      <c r="DG134" s="562">
        <v>0</v>
      </c>
      <c r="DH134" s="562">
        <v>0</v>
      </c>
      <c r="DI134" s="562">
        <v>0</v>
      </c>
      <c r="DJ134" s="562">
        <v>0</v>
      </c>
      <c r="DK134" s="562">
        <v>0</v>
      </c>
      <c r="DL134" s="562">
        <v>0</v>
      </c>
      <c r="DM134" s="562">
        <v>0</v>
      </c>
      <c r="DN134" s="562">
        <v>0</v>
      </c>
      <c r="DO134" s="562">
        <v>0</v>
      </c>
      <c r="DP134" s="562">
        <v>0</v>
      </c>
      <c r="DQ134" s="562">
        <v>0</v>
      </c>
      <c r="DR134" s="562">
        <v>0</v>
      </c>
      <c r="DS134" s="562">
        <v>0</v>
      </c>
      <c r="DT134" s="562">
        <v>0</v>
      </c>
      <c r="DU134" s="562">
        <v>0</v>
      </c>
      <c r="DV134" s="562">
        <v>0</v>
      </c>
      <c r="DW134" s="563">
        <v>0</v>
      </c>
    </row>
    <row r="135" spans="2:127" x14ac:dyDescent="0.2">
      <c r="B135" s="582"/>
      <c r="C135" s="583"/>
      <c r="D135" s="584"/>
      <c r="E135" s="584"/>
      <c r="F135" s="584"/>
      <c r="G135" s="584"/>
      <c r="H135" s="584"/>
      <c r="I135" s="585"/>
      <c r="J135" s="585"/>
      <c r="K135" s="585"/>
      <c r="L135" s="585"/>
      <c r="M135" s="585"/>
      <c r="N135" s="585"/>
      <c r="O135" s="585"/>
      <c r="P135" s="585"/>
      <c r="Q135" s="585"/>
      <c r="R135" s="586"/>
      <c r="S135" s="585"/>
      <c r="T135" s="585"/>
      <c r="U135" s="569" t="s">
        <v>501</v>
      </c>
      <c r="V135" s="557" t="s">
        <v>124</v>
      </c>
      <c r="W135" s="581" t="s">
        <v>496</v>
      </c>
      <c r="X135" s="623">
        <v>4360.9937259863909</v>
      </c>
      <c r="Y135" s="623">
        <v>6020.3253918482333</v>
      </c>
      <c r="Z135" s="623">
        <v>6802.4533033338885</v>
      </c>
      <c r="AA135" s="623">
        <v>8081.0464536507388</v>
      </c>
      <c r="AB135" s="623">
        <v>10287.175467355049</v>
      </c>
      <c r="AC135" s="623">
        <v>12451.521735174958</v>
      </c>
      <c r="AD135" s="623">
        <v>12710.205135291302</v>
      </c>
      <c r="AE135" s="623">
        <v>13980.887838739987</v>
      </c>
      <c r="AF135" s="623">
        <v>14348.261895192345</v>
      </c>
      <c r="AG135" s="623">
        <v>14543.47903468697</v>
      </c>
      <c r="AH135" s="623">
        <v>16776.06269602981</v>
      </c>
      <c r="AI135" s="623">
        <v>11903.456917797748</v>
      </c>
      <c r="AJ135" s="623">
        <v>7981.4556232519262</v>
      </c>
      <c r="AK135" s="623">
        <v>5733.2868681893733</v>
      </c>
      <c r="AL135" s="623">
        <v>0</v>
      </c>
      <c r="AM135" s="623">
        <v>0</v>
      </c>
      <c r="AN135" s="623">
        <v>0</v>
      </c>
      <c r="AO135" s="623">
        <v>0</v>
      </c>
      <c r="AP135" s="623">
        <v>0</v>
      </c>
      <c r="AQ135" s="623">
        <v>0</v>
      </c>
      <c r="AR135" s="623">
        <v>2813.4591750536761</v>
      </c>
      <c r="AS135" s="623">
        <v>3883.9633291774398</v>
      </c>
      <c r="AT135" s="623">
        <v>4388.5467078515676</v>
      </c>
      <c r="AU135" s="623">
        <v>5213.4205453176091</v>
      </c>
      <c r="AV135" s="623">
        <v>6636.686503709836</v>
      </c>
      <c r="AW135" s="623">
        <v>8032.9966678144156</v>
      </c>
      <c r="AX135" s="623">
        <v>8199.8841322825738</v>
      </c>
      <c r="AY135" s="623">
        <v>9019.6546101204185</v>
      </c>
      <c r="AZ135" s="623">
        <v>9256.6629560952315</v>
      </c>
      <c r="BA135" s="623">
        <v>9382.6056853787195</v>
      </c>
      <c r="BB135" s="623">
        <v>10822.938641753062</v>
      </c>
      <c r="BC135" s="623">
        <v>7679.4171660174343</v>
      </c>
      <c r="BD135" s="623">
        <v>5149.1703415470502</v>
      </c>
      <c r="BE135" s="623">
        <v>3698.7827903544394</v>
      </c>
      <c r="BF135" s="623">
        <v>0</v>
      </c>
      <c r="BG135" s="623">
        <v>0</v>
      </c>
      <c r="BH135" s="623">
        <v>0</v>
      </c>
      <c r="BI135" s="623">
        <v>0</v>
      </c>
      <c r="BJ135" s="623">
        <v>0</v>
      </c>
      <c r="BK135" s="623">
        <v>0</v>
      </c>
      <c r="BL135" s="623">
        <v>2813.4591750536761</v>
      </c>
      <c r="BM135" s="623">
        <v>3883.9633291774398</v>
      </c>
      <c r="BN135" s="623">
        <v>4388.5467078515676</v>
      </c>
      <c r="BO135" s="623">
        <v>5213.4205453176091</v>
      </c>
      <c r="BP135" s="623">
        <v>6636.686503709836</v>
      </c>
      <c r="BQ135" s="623">
        <v>8032.9966678144156</v>
      </c>
      <c r="BR135" s="623">
        <v>8199.8841322825738</v>
      </c>
      <c r="BS135" s="623">
        <v>9019.6546101204185</v>
      </c>
      <c r="BT135" s="623">
        <v>9256.6629560952315</v>
      </c>
      <c r="BU135" s="623">
        <v>9382.6056853787195</v>
      </c>
      <c r="BV135" s="623">
        <v>10822.938641753062</v>
      </c>
      <c r="BW135" s="623">
        <v>7679.4171660174343</v>
      </c>
      <c r="BX135" s="623">
        <v>5149.1703415470502</v>
      </c>
      <c r="BY135" s="623">
        <v>3698.7827903544394</v>
      </c>
      <c r="BZ135" s="623">
        <v>0</v>
      </c>
      <c r="CA135" s="623">
        <v>0</v>
      </c>
      <c r="CB135" s="623">
        <v>0</v>
      </c>
      <c r="CC135" s="623">
        <v>0</v>
      </c>
      <c r="CD135" s="623">
        <v>0</v>
      </c>
      <c r="CE135" s="623">
        <v>0</v>
      </c>
      <c r="CF135" s="623">
        <v>2813.4591750536761</v>
      </c>
      <c r="CG135" s="623">
        <v>3883.9633291774398</v>
      </c>
      <c r="CH135" s="623">
        <v>4388.5467078515676</v>
      </c>
      <c r="CI135" s="623">
        <v>5213.4205453176091</v>
      </c>
      <c r="CJ135" s="623">
        <v>6636.686503709836</v>
      </c>
      <c r="CK135" s="623">
        <v>8032.9966678144156</v>
      </c>
      <c r="CL135" s="623">
        <v>8199.8841322825738</v>
      </c>
      <c r="CM135" s="623">
        <v>9019.6546101204185</v>
      </c>
      <c r="CN135" s="623">
        <v>9256.6629560952315</v>
      </c>
      <c r="CO135" s="623">
        <v>9382.6056853787195</v>
      </c>
      <c r="CP135" s="623">
        <v>10822.938641753062</v>
      </c>
      <c r="CQ135" s="623">
        <v>7679.4171660174343</v>
      </c>
      <c r="CR135" s="623">
        <v>5149.1703415470502</v>
      </c>
      <c r="CS135" s="623">
        <v>3698.7827903544394</v>
      </c>
      <c r="CT135" s="623">
        <v>0</v>
      </c>
      <c r="CU135" s="623">
        <v>0</v>
      </c>
      <c r="CV135" s="623">
        <v>0</v>
      </c>
      <c r="CW135" s="623">
        <v>0</v>
      </c>
      <c r="CX135" s="623">
        <v>0</v>
      </c>
      <c r="CY135" s="623">
        <v>0</v>
      </c>
      <c r="CZ135" s="561">
        <v>0</v>
      </c>
      <c r="DA135" s="562">
        <v>0</v>
      </c>
      <c r="DB135" s="562">
        <v>0</v>
      </c>
      <c r="DC135" s="562">
        <v>0</v>
      </c>
      <c r="DD135" s="562">
        <v>0</v>
      </c>
      <c r="DE135" s="562">
        <v>0</v>
      </c>
      <c r="DF135" s="562">
        <v>0</v>
      </c>
      <c r="DG135" s="562">
        <v>0</v>
      </c>
      <c r="DH135" s="562">
        <v>0</v>
      </c>
      <c r="DI135" s="562">
        <v>0</v>
      </c>
      <c r="DJ135" s="562">
        <v>0</v>
      </c>
      <c r="DK135" s="562">
        <v>0</v>
      </c>
      <c r="DL135" s="562">
        <v>0</v>
      </c>
      <c r="DM135" s="562">
        <v>0</v>
      </c>
      <c r="DN135" s="562">
        <v>0</v>
      </c>
      <c r="DO135" s="562">
        <v>0</v>
      </c>
      <c r="DP135" s="562">
        <v>0</v>
      </c>
      <c r="DQ135" s="562">
        <v>0</v>
      </c>
      <c r="DR135" s="562">
        <v>0</v>
      </c>
      <c r="DS135" s="562">
        <v>0</v>
      </c>
      <c r="DT135" s="562">
        <v>0</v>
      </c>
      <c r="DU135" s="562">
        <v>0</v>
      </c>
      <c r="DV135" s="562">
        <v>0</v>
      </c>
      <c r="DW135" s="563">
        <v>0</v>
      </c>
    </row>
    <row r="136" spans="2:127" x14ac:dyDescent="0.2">
      <c r="B136" s="589"/>
      <c r="C136" s="583"/>
      <c r="D136" s="584"/>
      <c r="E136" s="584"/>
      <c r="F136" s="584"/>
      <c r="G136" s="584"/>
      <c r="H136" s="584"/>
      <c r="I136" s="585"/>
      <c r="J136" s="585"/>
      <c r="K136" s="585"/>
      <c r="L136" s="585"/>
      <c r="M136" s="585"/>
      <c r="N136" s="585"/>
      <c r="O136" s="585"/>
      <c r="P136" s="585"/>
      <c r="Q136" s="585"/>
      <c r="R136" s="586"/>
      <c r="S136" s="585"/>
      <c r="T136" s="585"/>
      <c r="U136" s="569" t="s">
        <v>502</v>
      </c>
      <c r="V136" s="557" t="s">
        <v>124</v>
      </c>
      <c r="W136" s="581" t="s">
        <v>496</v>
      </c>
      <c r="X136" s="470">
        <v>0</v>
      </c>
      <c r="Y136" s="470">
        <v>1</v>
      </c>
      <c r="Z136" s="470">
        <v>2</v>
      </c>
      <c r="AA136" s="470">
        <v>3</v>
      </c>
      <c r="AB136" s="470">
        <v>4</v>
      </c>
      <c r="AC136" s="470">
        <v>5</v>
      </c>
      <c r="AD136" s="470">
        <v>6</v>
      </c>
      <c r="AE136" s="470">
        <v>7</v>
      </c>
      <c r="AF136" s="470">
        <v>8</v>
      </c>
      <c r="AG136" s="470">
        <v>9</v>
      </c>
      <c r="AH136" s="470">
        <v>10</v>
      </c>
      <c r="AI136" s="470">
        <v>11</v>
      </c>
      <c r="AJ136" s="470">
        <v>12</v>
      </c>
      <c r="AK136" s="470">
        <v>13</v>
      </c>
      <c r="AL136" s="470">
        <v>14</v>
      </c>
      <c r="AM136" s="470">
        <v>15</v>
      </c>
      <c r="AN136" s="470">
        <v>16</v>
      </c>
      <c r="AO136" s="470">
        <v>17</v>
      </c>
      <c r="AP136" s="470">
        <v>18</v>
      </c>
      <c r="AQ136" s="470">
        <v>19</v>
      </c>
      <c r="AR136" s="470">
        <v>20</v>
      </c>
      <c r="AS136" s="470">
        <v>21</v>
      </c>
      <c r="AT136" s="470">
        <v>22</v>
      </c>
      <c r="AU136" s="470">
        <v>23</v>
      </c>
      <c r="AV136" s="470">
        <v>24</v>
      </c>
      <c r="AW136" s="470">
        <v>25</v>
      </c>
      <c r="AX136" s="470">
        <v>26</v>
      </c>
      <c r="AY136" s="470">
        <v>27</v>
      </c>
      <c r="AZ136" s="470">
        <v>28</v>
      </c>
      <c r="BA136" s="470">
        <v>29</v>
      </c>
      <c r="BB136" s="470">
        <v>30</v>
      </c>
      <c r="BC136" s="470">
        <v>31</v>
      </c>
      <c r="BD136" s="470">
        <v>32</v>
      </c>
      <c r="BE136" s="470">
        <v>33</v>
      </c>
      <c r="BF136" s="470">
        <v>34</v>
      </c>
      <c r="BG136" s="470">
        <v>35</v>
      </c>
      <c r="BH136" s="470">
        <v>36</v>
      </c>
      <c r="BI136" s="470">
        <v>37</v>
      </c>
      <c r="BJ136" s="470">
        <v>38</v>
      </c>
      <c r="BK136" s="470">
        <v>39</v>
      </c>
      <c r="BL136" s="470">
        <v>40</v>
      </c>
      <c r="BM136" s="470">
        <v>41</v>
      </c>
      <c r="BN136" s="470">
        <v>42</v>
      </c>
      <c r="BO136" s="470">
        <v>43</v>
      </c>
      <c r="BP136" s="470">
        <v>44</v>
      </c>
      <c r="BQ136" s="470">
        <v>45</v>
      </c>
      <c r="BR136" s="470">
        <v>46</v>
      </c>
      <c r="BS136" s="470">
        <v>47</v>
      </c>
      <c r="BT136" s="470">
        <v>48</v>
      </c>
      <c r="BU136" s="470">
        <v>49</v>
      </c>
      <c r="BV136" s="470">
        <v>50</v>
      </c>
      <c r="BW136" s="470">
        <v>51</v>
      </c>
      <c r="BX136" s="470">
        <v>52</v>
      </c>
      <c r="BY136" s="470">
        <v>53</v>
      </c>
      <c r="BZ136" s="470">
        <v>54</v>
      </c>
      <c r="CA136" s="470">
        <v>55</v>
      </c>
      <c r="CB136" s="470">
        <v>56</v>
      </c>
      <c r="CC136" s="470">
        <v>57</v>
      </c>
      <c r="CD136" s="470">
        <v>58</v>
      </c>
      <c r="CE136" s="471">
        <v>59</v>
      </c>
      <c r="CF136" s="471">
        <v>60</v>
      </c>
      <c r="CG136" s="471">
        <v>61</v>
      </c>
      <c r="CH136" s="471">
        <v>62</v>
      </c>
      <c r="CI136" s="471">
        <v>63</v>
      </c>
      <c r="CJ136" s="471">
        <v>64</v>
      </c>
      <c r="CK136" s="471">
        <v>65</v>
      </c>
      <c r="CL136" s="471">
        <v>66</v>
      </c>
      <c r="CM136" s="471">
        <v>67</v>
      </c>
      <c r="CN136" s="471">
        <v>68</v>
      </c>
      <c r="CO136" s="471">
        <v>69</v>
      </c>
      <c r="CP136" s="471">
        <v>70</v>
      </c>
      <c r="CQ136" s="471">
        <v>71</v>
      </c>
      <c r="CR136" s="471">
        <v>72</v>
      </c>
      <c r="CS136" s="471">
        <v>73</v>
      </c>
      <c r="CT136" s="471">
        <v>74</v>
      </c>
      <c r="CU136" s="471">
        <v>75</v>
      </c>
      <c r="CV136" s="471">
        <v>76</v>
      </c>
      <c r="CW136" s="471">
        <v>77</v>
      </c>
      <c r="CX136" s="471">
        <v>78</v>
      </c>
      <c r="CY136" s="472">
        <v>79</v>
      </c>
      <c r="CZ136" s="561">
        <v>0</v>
      </c>
      <c r="DA136" s="562">
        <v>0</v>
      </c>
      <c r="DB136" s="562">
        <v>0</v>
      </c>
      <c r="DC136" s="562">
        <v>0</v>
      </c>
      <c r="DD136" s="562">
        <v>0</v>
      </c>
      <c r="DE136" s="562">
        <v>0</v>
      </c>
      <c r="DF136" s="562">
        <v>0</v>
      </c>
      <c r="DG136" s="562">
        <v>0</v>
      </c>
      <c r="DH136" s="562">
        <v>0</v>
      </c>
      <c r="DI136" s="562">
        <v>0</v>
      </c>
      <c r="DJ136" s="562">
        <v>0</v>
      </c>
      <c r="DK136" s="562">
        <v>0</v>
      </c>
      <c r="DL136" s="562">
        <v>0</v>
      </c>
      <c r="DM136" s="562">
        <v>0</v>
      </c>
      <c r="DN136" s="562">
        <v>0</v>
      </c>
      <c r="DO136" s="562">
        <v>0</v>
      </c>
      <c r="DP136" s="562">
        <v>0</v>
      </c>
      <c r="DQ136" s="562">
        <v>0</v>
      </c>
      <c r="DR136" s="562">
        <v>0</v>
      </c>
      <c r="DS136" s="562">
        <v>0</v>
      </c>
      <c r="DT136" s="562">
        <v>0</v>
      </c>
      <c r="DU136" s="562">
        <v>0</v>
      </c>
      <c r="DV136" s="562">
        <v>0</v>
      </c>
      <c r="DW136" s="563">
        <v>0</v>
      </c>
    </row>
    <row r="137" spans="2:127" x14ac:dyDescent="0.2">
      <c r="B137" s="589"/>
      <c r="C137" s="583"/>
      <c r="D137" s="584"/>
      <c r="E137" s="584"/>
      <c r="F137" s="584"/>
      <c r="G137" s="584"/>
      <c r="H137" s="584"/>
      <c r="I137" s="585"/>
      <c r="J137" s="585"/>
      <c r="K137" s="585"/>
      <c r="L137" s="585"/>
      <c r="M137" s="585"/>
      <c r="N137" s="585"/>
      <c r="O137" s="585"/>
      <c r="P137" s="585"/>
      <c r="Q137" s="585"/>
      <c r="R137" s="586"/>
      <c r="S137" s="585"/>
      <c r="T137" s="585"/>
      <c r="U137" s="569" t="s">
        <v>503</v>
      </c>
      <c r="V137" s="557" t="s">
        <v>124</v>
      </c>
      <c r="W137" s="581" t="s">
        <v>496</v>
      </c>
      <c r="X137" s="623">
        <v>264.7566287292957</v>
      </c>
      <c r="Y137" s="623">
        <v>365.49492036670921</v>
      </c>
      <c r="Z137" s="623">
        <v>412.97803134806929</v>
      </c>
      <c r="AA137" s="623">
        <v>490.6016266257011</v>
      </c>
      <c r="AB137" s="623">
        <v>624.53607297213046</v>
      </c>
      <c r="AC137" s="623">
        <v>755.93388211280353</v>
      </c>
      <c r="AD137" s="623">
        <v>771.63859283387751</v>
      </c>
      <c r="AE137" s="623">
        <v>848.78194361308726</v>
      </c>
      <c r="AF137" s="623">
        <v>871.08528151732435</v>
      </c>
      <c r="AG137" s="623">
        <v>882.93694537430065</v>
      </c>
      <c r="AH137" s="623">
        <v>1018.4774576229263</v>
      </c>
      <c r="AI137" s="623">
        <v>722.660779124996</v>
      </c>
      <c r="AJ137" s="623">
        <v>484.55545133505063</v>
      </c>
      <c r="AK137" s="623">
        <v>348.06876554641872</v>
      </c>
      <c r="AL137" s="623">
        <v>0</v>
      </c>
      <c r="AM137" s="623">
        <v>0</v>
      </c>
      <c r="AN137" s="623">
        <v>0</v>
      </c>
      <c r="AO137" s="623">
        <v>0</v>
      </c>
      <c r="AP137" s="623">
        <v>0</v>
      </c>
      <c r="AQ137" s="623">
        <v>0</v>
      </c>
      <c r="AR137" s="623">
        <v>167.13566756898001</v>
      </c>
      <c r="AS137" s="623">
        <v>230.72977549891937</v>
      </c>
      <c r="AT137" s="623">
        <v>260.7049322691621</v>
      </c>
      <c r="AU137" s="623">
        <v>309.70718568996853</v>
      </c>
      <c r="AV137" s="623">
        <v>394.25737507722016</v>
      </c>
      <c r="AW137" s="623">
        <v>477.20623514252344</v>
      </c>
      <c r="AX137" s="623">
        <v>487.12031103532462</v>
      </c>
      <c r="AY137" s="623">
        <v>535.81939552236224</v>
      </c>
      <c r="AZ137" s="623">
        <v>549.89905535007745</v>
      </c>
      <c r="BA137" s="623">
        <v>557.38077831975704</v>
      </c>
      <c r="BB137" s="623">
        <v>642.94484561447291</v>
      </c>
      <c r="BC137" s="623">
        <v>456.20157774584436</v>
      </c>
      <c r="BD137" s="623">
        <v>305.89035380065184</v>
      </c>
      <c r="BE137" s="623">
        <v>219.72898570555935</v>
      </c>
      <c r="BF137" s="623">
        <v>0</v>
      </c>
      <c r="BG137" s="623">
        <v>0</v>
      </c>
      <c r="BH137" s="623">
        <v>0</v>
      </c>
      <c r="BI137" s="623">
        <v>0</v>
      </c>
      <c r="BJ137" s="623">
        <v>0</v>
      </c>
      <c r="BK137" s="623">
        <v>0</v>
      </c>
      <c r="BL137" s="623">
        <v>167.13566756898001</v>
      </c>
      <c r="BM137" s="623">
        <v>230.72977549891937</v>
      </c>
      <c r="BN137" s="623">
        <v>260.7049322691621</v>
      </c>
      <c r="BO137" s="623">
        <v>309.70718568996853</v>
      </c>
      <c r="BP137" s="623">
        <v>394.25737507722016</v>
      </c>
      <c r="BQ137" s="623">
        <v>477.20623514252344</v>
      </c>
      <c r="BR137" s="623">
        <v>487.12031103532462</v>
      </c>
      <c r="BS137" s="623">
        <v>535.81939552236224</v>
      </c>
      <c r="BT137" s="623">
        <v>549.89905535007745</v>
      </c>
      <c r="BU137" s="623">
        <v>557.38077831975704</v>
      </c>
      <c r="BV137" s="623">
        <v>642.94484561447291</v>
      </c>
      <c r="BW137" s="623">
        <v>456.20157774584436</v>
      </c>
      <c r="BX137" s="623">
        <v>305.89035380065184</v>
      </c>
      <c r="BY137" s="623">
        <v>219.72898570555935</v>
      </c>
      <c r="BZ137" s="623">
        <v>0</v>
      </c>
      <c r="CA137" s="623">
        <v>0</v>
      </c>
      <c r="CB137" s="623">
        <v>0</v>
      </c>
      <c r="CC137" s="623">
        <v>0</v>
      </c>
      <c r="CD137" s="623">
        <v>0</v>
      </c>
      <c r="CE137" s="623">
        <v>0</v>
      </c>
      <c r="CF137" s="623">
        <v>167.13566756898001</v>
      </c>
      <c r="CG137" s="623">
        <v>230.72977549891937</v>
      </c>
      <c r="CH137" s="623">
        <v>260.7049322691621</v>
      </c>
      <c r="CI137" s="623">
        <v>309.70718568996853</v>
      </c>
      <c r="CJ137" s="623">
        <v>394.25737507722016</v>
      </c>
      <c r="CK137" s="623">
        <v>477.20623514252344</v>
      </c>
      <c r="CL137" s="623">
        <v>487.12031103532462</v>
      </c>
      <c r="CM137" s="623">
        <v>535.81939552236224</v>
      </c>
      <c r="CN137" s="623">
        <v>549.89905535007745</v>
      </c>
      <c r="CO137" s="623">
        <v>557.38077831975704</v>
      </c>
      <c r="CP137" s="623">
        <v>642.94484561447291</v>
      </c>
      <c r="CQ137" s="623">
        <v>456.20157774584436</v>
      </c>
      <c r="CR137" s="623">
        <v>305.89035380065184</v>
      </c>
      <c r="CS137" s="623">
        <v>219.72898570555935</v>
      </c>
      <c r="CT137" s="623">
        <v>0</v>
      </c>
      <c r="CU137" s="623">
        <v>0</v>
      </c>
      <c r="CV137" s="623">
        <v>0</v>
      </c>
      <c r="CW137" s="623">
        <v>0</v>
      </c>
      <c r="CX137" s="623">
        <v>0</v>
      </c>
      <c r="CY137" s="623">
        <v>0</v>
      </c>
      <c r="CZ137" s="561">
        <v>0</v>
      </c>
      <c r="DA137" s="562">
        <v>0</v>
      </c>
      <c r="DB137" s="562">
        <v>0</v>
      </c>
      <c r="DC137" s="562">
        <v>0</v>
      </c>
      <c r="DD137" s="562">
        <v>0</v>
      </c>
      <c r="DE137" s="562">
        <v>0</v>
      </c>
      <c r="DF137" s="562">
        <v>0</v>
      </c>
      <c r="DG137" s="562">
        <v>0</v>
      </c>
      <c r="DH137" s="562">
        <v>0</v>
      </c>
      <c r="DI137" s="562">
        <v>0</v>
      </c>
      <c r="DJ137" s="562">
        <v>0</v>
      </c>
      <c r="DK137" s="562">
        <v>0</v>
      </c>
      <c r="DL137" s="562">
        <v>0</v>
      </c>
      <c r="DM137" s="562">
        <v>0</v>
      </c>
      <c r="DN137" s="562">
        <v>0</v>
      </c>
      <c r="DO137" s="562">
        <v>0</v>
      </c>
      <c r="DP137" s="562">
        <v>0</v>
      </c>
      <c r="DQ137" s="562">
        <v>0</v>
      </c>
      <c r="DR137" s="562">
        <v>0</v>
      </c>
      <c r="DS137" s="562">
        <v>0</v>
      </c>
      <c r="DT137" s="562">
        <v>0</v>
      </c>
      <c r="DU137" s="562">
        <v>0</v>
      </c>
      <c r="DV137" s="562">
        <v>0</v>
      </c>
      <c r="DW137" s="563">
        <v>0</v>
      </c>
    </row>
    <row r="138" spans="2:127" x14ac:dyDescent="0.2">
      <c r="B138" s="589"/>
      <c r="C138" s="583"/>
      <c r="D138" s="584"/>
      <c r="E138" s="584"/>
      <c r="F138" s="584"/>
      <c r="G138" s="584"/>
      <c r="H138" s="584"/>
      <c r="I138" s="585"/>
      <c r="J138" s="585"/>
      <c r="K138" s="585"/>
      <c r="L138" s="585"/>
      <c r="M138" s="585"/>
      <c r="N138" s="585"/>
      <c r="O138" s="585"/>
      <c r="P138" s="585"/>
      <c r="Q138" s="585"/>
      <c r="R138" s="586"/>
      <c r="S138" s="585"/>
      <c r="T138" s="585"/>
      <c r="U138" s="569" t="s">
        <v>504</v>
      </c>
      <c r="V138" s="557" t="s">
        <v>124</v>
      </c>
      <c r="W138" s="581" t="s">
        <v>496</v>
      </c>
      <c r="X138" s="470">
        <v>0</v>
      </c>
      <c r="Y138" s="470">
        <v>0</v>
      </c>
      <c r="Z138" s="470">
        <v>0</v>
      </c>
      <c r="AA138" s="470">
        <v>0</v>
      </c>
      <c r="AB138" s="470">
        <v>0</v>
      </c>
      <c r="AC138" s="470">
        <v>0</v>
      </c>
      <c r="AD138" s="470">
        <v>0</v>
      </c>
      <c r="AE138" s="470">
        <v>0</v>
      </c>
      <c r="AF138" s="470">
        <v>0</v>
      </c>
      <c r="AG138" s="470">
        <v>0</v>
      </c>
      <c r="AH138" s="470">
        <v>0</v>
      </c>
      <c r="AI138" s="470">
        <v>0</v>
      </c>
      <c r="AJ138" s="470">
        <v>0</v>
      </c>
      <c r="AK138" s="470">
        <v>0</v>
      </c>
      <c r="AL138" s="470">
        <v>0</v>
      </c>
      <c r="AM138" s="470">
        <v>0</v>
      </c>
      <c r="AN138" s="470">
        <v>0</v>
      </c>
      <c r="AO138" s="470">
        <v>0</v>
      </c>
      <c r="AP138" s="470">
        <v>0</v>
      </c>
      <c r="AQ138" s="470">
        <v>0</v>
      </c>
      <c r="AR138" s="470">
        <v>0</v>
      </c>
      <c r="AS138" s="470">
        <v>0</v>
      </c>
      <c r="AT138" s="470">
        <v>0</v>
      </c>
      <c r="AU138" s="470">
        <v>0</v>
      </c>
      <c r="AV138" s="470">
        <v>0</v>
      </c>
      <c r="AW138" s="470">
        <v>0</v>
      </c>
      <c r="AX138" s="470">
        <v>0</v>
      </c>
      <c r="AY138" s="470">
        <v>0</v>
      </c>
      <c r="AZ138" s="470">
        <v>0</v>
      </c>
      <c r="BA138" s="470">
        <v>0</v>
      </c>
      <c r="BB138" s="470">
        <v>0</v>
      </c>
      <c r="BC138" s="470">
        <v>0</v>
      </c>
      <c r="BD138" s="470">
        <v>0</v>
      </c>
      <c r="BE138" s="470">
        <v>0</v>
      </c>
      <c r="BF138" s="470">
        <v>0</v>
      </c>
      <c r="BG138" s="470">
        <v>0</v>
      </c>
      <c r="BH138" s="470">
        <v>0</v>
      </c>
      <c r="BI138" s="470">
        <v>0</v>
      </c>
      <c r="BJ138" s="470">
        <v>0</v>
      </c>
      <c r="BK138" s="470">
        <v>0</v>
      </c>
      <c r="BL138" s="470">
        <v>0</v>
      </c>
      <c r="BM138" s="470">
        <v>0</v>
      </c>
      <c r="BN138" s="470">
        <v>0</v>
      </c>
      <c r="BO138" s="470">
        <v>0</v>
      </c>
      <c r="BP138" s="470">
        <v>0</v>
      </c>
      <c r="BQ138" s="470">
        <v>0</v>
      </c>
      <c r="BR138" s="470">
        <v>0</v>
      </c>
      <c r="BS138" s="470">
        <v>0</v>
      </c>
      <c r="BT138" s="470">
        <v>0</v>
      </c>
      <c r="BU138" s="470">
        <v>0</v>
      </c>
      <c r="BV138" s="470">
        <v>0</v>
      </c>
      <c r="BW138" s="470">
        <v>0</v>
      </c>
      <c r="BX138" s="470">
        <v>0</v>
      </c>
      <c r="BY138" s="470">
        <v>0</v>
      </c>
      <c r="BZ138" s="470">
        <v>0</v>
      </c>
      <c r="CA138" s="470">
        <v>0</v>
      </c>
      <c r="CB138" s="470">
        <v>0</v>
      </c>
      <c r="CC138" s="470">
        <v>0</v>
      </c>
      <c r="CD138" s="470">
        <v>0</v>
      </c>
      <c r="CE138" s="471">
        <v>0</v>
      </c>
      <c r="CF138" s="471">
        <v>0</v>
      </c>
      <c r="CG138" s="471">
        <v>0</v>
      </c>
      <c r="CH138" s="471">
        <v>0</v>
      </c>
      <c r="CI138" s="471">
        <v>0</v>
      </c>
      <c r="CJ138" s="471">
        <v>0</v>
      </c>
      <c r="CK138" s="471">
        <v>0</v>
      </c>
      <c r="CL138" s="471">
        <v>0</v>
      </c>
      <c r="CM138" s="471">
        <v>0</v>
      </c>
      <c r="CN138" s="471">
        <v>0</v>
      </c>
      <c r="CO138" s="471">
        <v>0</v>
      </c>
      <c r="CP138" s="471">
        <v>0</v>
      </c>
      <c r="CQ138" s="471">
        <v>0</v>
      </c>
      <c r="CR138" s="471">
        <v>0</v>
      </c>
      <c r="CS138" s="471">
        <v>0</v>
      </c>
      <c r="CT138" s="471">
        <v>0</v>
      </c>
      <c r="CU138" s="471">
        <v>0</v>
      </c>
      <c r="CV138" s="471">
        <v>0</v>
      </c>
      <c r="CW138" s="471">
        <v>0</v>
      </c>
      <c r="CX138" s="471">
        <v>0</v>
      </c>
      <c r="CY138" s="472">
        <v>0</v>
      </c>
      <c r="CZ138" s="561">
        <v>0</v>
      </c>
      <c r="DA138" s="562">
        <v>0</v>
      </c>
      <c r="DB138" s="562">
        <v>0</v>
      </c>
      <c r="DC138" s="562">
        <v>0</v>
      </c>
      <c r="DD138" s="562">
        <v>0</v>
      </c>
      <c r="DE138" s="562">
        <v>0</v>
      </c>
      <c r="DF138" s="562">
        <v>0</v>
      </c>
      <c r="DG138" s="562">
        <v>0</v>
      </c>
      <c r="DH138" s="562">
        <v>0</v>
      </c>
      <c r="DI138" s="562">
        <v>0</v>
      </c>
      <c r="DJ138" s="562">
        <v>0</v>
      </c>
      <c r="DK138" s="562">
        <v>0</v>
      </c>
      <c r="DL138" s="562">
        <v>0</v>
      </c>
      <c r="DM138" s="562">
        <v>0</v>
      </c>
      <c r="DN138" s="562">
        <v>0</v>
      </c>
      <c r="DO138" s="562">
        <v>0</v>
      </c>
      <c r="DP138" s="562">
        <v>0</v>
      </c>
      <c r="DQ138" s="562">
        <v>0</v>
      </c>
      <c r="DR138" s="562">
        <v>0</v>
      </c>
      <c r="DS138" s="562">
        <v>0</v>
      </c>
      <c r="DT138" s="562">
        <v>0</v>
      </c>
      <c r="DU138" s="562">
        <v>0</v>
      </c>
      <c r="DV138" s="562">
        <v>0</v>
      </c>
      <c r="DW138" s="563">
        <v>0</v>
      </c>
    </row>
    <row r="139" spans="2:127" x14ac:dyDescent="0.2">
      <c r="B139" s="589"/>
      <c r="C139" s="583"/>
      <c r="D139" s="584"/>
      <c r="E139" s="584"/>
      <c r="F139" s="584"/>
      <c r="G139" s="584"/>
      <c r="H139" s="584"/>
      <c r="I139" s="585"/>
      <c r="J139" s="585"/>
      <c r="K139" s="585"/>
      <c r="L139" s="585"/>
      <c r="M139" s="585"/>
      <c r="N139" s="585"/>
      <c r="O139" s="585"/>
      <c r="P139" s="585"/>
      <c r="Q139" s="585"/>
      <c r="R139" s="586"/>
      <c r="S139" s="585"/>
      <c r="T139" s="585"/>
      <c r="U139" s="590" t="s">
        <v>505</v>
      </c>
      <c r="V139" s="557" t="s">
        <v>124</v>
      </c>
      <c r="W139" s="581" t="s">
        <v>496</v>
      </c>
      <c r="X139" s="473">
        <v>0</v>
      </c>
      <c r="Y139" s="473">
        <v>0</v>
      </c>
      <c r="Z139" s="473">
        <v>0</v>
      </c>
      <c r="AA139" s="473">
        <v>0</v>
      </c>
      <c r="AB139" s="473">
        <v>0</v>
      </c>
      <c r="AC139" s="473">
        <v>0</v>
      </c>
      <c r="AD139" s="473">
        <v>0</v>
      </c>
      <c r="AE139" s="473">
        <v>0</v>
      </c>
      <c r="AF139" s="473">
        <v>0</v>
      </c>
      <c r="AG139" s="473">
        <v>0</v>
      </c>
      <c r="AH139" s="473">
        <v>0</v>
      </c>
      <c r="AI139" s="473">
        <v>0</v>
      </c>
      <c r="AJ139" s="473">
        <v>0</v>
      </c>
      <c r="AK139" s="473">
        <v>0</v>
      </c>
      <c r="AL139" s="473">
        <v>0</v>
      </c>
      <c r="AM139" s="473">
        <v>0</v>
      </c>
      <c r="AN139" s="473">
        <v>0</v>
      </c>
      <c r="AO139" s="473">
        <v>0</v>
      </c>
      <c r="AP139" s="473">
        <v>0</v>
      </c>
      <c r="AQ139" s="473">
        <v>0</v>
      </c>
      <c r="AR139" s="473">
        <v>0</v>
      </c>
      <c r="AS139" s="473">
        <v>0</v>
      </c>
      <c r="AT139" s="473">
        <v>0</v>
      </c>
      <c r="AU139" s="473">
        <v>0</v>
      </c>
      <c r="AV139" s="473">
        <v>0</v>
      </c>
      <c r="AW139" s="473">
        <v>0</v>
      </c>
      <c r="AX139" s="473">
        <v>0</v>
      </c>
      <c r="AY139" s="473">
        <v>0</v>
      </c>
      <c r="AZ139" s="473">
        <v>0</v>
      </c>
      <c r="BA139" s="473">
        <v>0</v>
      </c>
      <c r="BB139" s="473">
        <v>0</v>
      </c>
      <c r="BC139" s="473">
        <v>0</v>
      </c>
      <c r="BD139" s="473">
        <v>0</v>
      </c>
      <c r="BE139" s="473">
        <v>0</v>
      </c>
      <c r="BF139" s="473">
        <v>0</v>
      </c>
      <c r="BG139" s="473">
        <v>0</v>
      </c>
      <c r="BH139" s="473">
        <v>0</v>
      </c>
      <c r="BI139" s="473">
        <v>0</v>
      </c>
      <c r="BJ139" s="473">
        <v>0</v>
      </c>
      <c r="BK139" s="473">
        <v>0</v>
      </c>
      <c r="BL139" s="473">
        <v>0</v>
      </c>
      <c r="BM139" s="473">
        <v>0</v>
      </c>
      <c r="BN139" s="473">
        <v>0</v>
      </c>
      <c r="BO139" s="473">
        <v>0</v>
      </c>
      <c r="BP139" s="473">
        <v>0</v>
      </c>
      <c r="BQ139" s="473">
        <v>0</v>
      </c>
      <c r="BR139" s="473">
        <v>0</v>
      </c>
      <c r="BS139" s="473">
        <v>0</v>
      </c>
      <c r="BT139" s="473">
        <v>0</v>
      </c>
      <c r="BU139" s="473">
        <v>0</v>
      </c>
      <c r="BV139" s="473">
        <v>0</v>
      </c>
      <c r="BW139" s="473">
        <v>0</v>
      </c>
      <c r="BX139" s="473">
        <v>0</v>
      </c>
      <c r="BY139" s="473">
        <v>0</v>
      </c>
      <c r="BZ139" s="473">
        <v>0</v>
      </c>
      <c r="CA139" s="473">
        <v>0</v>
      </c>
      <c r="CB139" s="473">
        <v>0</v>
      </c>
      <c r="CC139" s="473">
        <v>0</v>
      </c>
      <c r="CD139" s="473">
        <v>0</v>
      </c>
      <c r="CE139" s="474">
        <v>0</v>
      </c>
      <c r="CF139" s="474">
        <v>0</v>
      </c>
      <c r="CG139" s="474">
        <v>0</v>
      </c>
      <c r="CH139" s="474">
        <v>0</v>
      </c>
      <c r="CI139" s="474">
        <v>0</v>
      </c>
      <c r="CJ139" s="474">
        <v>0</v>
      </c>
      <c r="CK139" s="474">
        <v>0</v>
      </c>
      <c r="CL139" s="474">
        <v>0</v>
      </c>
      <c r="CM139" s="474">
        <v>0</v>
      </c>
      <c r="CN139" s="474">
        <v>0</v>
      </c>
      <c r="CO139" s="474">
        <v>0</v>
      </c>
      <c r="CP139" s="474">
        <v>0</v>
      </c>
      <c r="CQ139" s="474">
        <v>0</v>
      </c>
      <c r="CR139" s="474">
        <v>0</v>
      </c>
      <c r="CS139" s="474">
        <v>0</v>
      </c>
      <c r="CT139" s="474">
        <v>0</v>
      </c>
      <c r="CU139" s="474">
        <v>0</v>
      </c>
      <c r="CV139" s="474">
        <v>0</v>
      </c>
      <c r="CW139" s="474">
        <v>0</v>
      </c>
      <c r="CX139" s="474">
        <v>0</v>
      </c>
      <c r="CY139" s="475">
        <v>0</v>
      </c>
      <c r="CZ139" s="561">
        <v>0</v>
      </c>
      <c r="DA139" s="562">
        <v>0</v>
      </c>
      <c r="DB139" s="562">
        <v>0</v>
      </c>
      <c r="DC139" s="562">
        <v>0</v>
      </c>
      <c r="DD139" s="562">
        <v>0</v>
      </c>
      <c r="DE139" s="562">
        <v>0</v>
      </c>
      <c r="DF139" s="562">
        <v>0</v>
      </c>
      <c r="DG139" s="562">
        <v>0</v>
      </c>
      <c r="DH139" s="562">
        <v>0</v>
      </c>
      <c r="DI139" s="562">
        <v>0</v>
      </c>
      <c r="DJ139" s="562">
        <v>0</v>
      </c>
      <c r="DK139" s="562">
        <v>0</v>
      </c>
      <c r="DL139" s="562">
        <v>0</v>
      </c>
      <c r="DM139" s="562">
        <v>0</v>
      </c>
      <c r="DN139" s="562">
        <v>0</v>
      </c>
      <c r="DO139" s="562">
        <v>0</v>
      </c>
      <c r="DP139" s="562">
        <v>0</v>
      </c>
      <c r="DQ139" s="562">
        <v>0</v>
      </c>
      <c r="DR139" s="562">
        <v>0</v>
      </c>
      <c r="DS139" s="562">
        <v>0</v>
      </c>
      <c r="DT139" s="562">
        <v>0</v>
      </c>
      <c r="DU139" s="562">
        <v>0</v>
      </c>
      <c r="DV139" s="562">
        <v>0</v>
      </c>
      <c r="DW139" s="563">
        <v>0</v>
      </c>
    </row>
    <row r="140" spans="2:127" ht="15.75" thickBot="1" x14ac:dyDescent="0.25">
      <c r="B140" s="591"/>
      <c r="C140" s="592"/>
      <c r="D140" s="593"/>
      <c r="E140" s="593"/>
      <c r="F140" s="593"/>
      <c r="G140" s="593"/>
      <c r="H140" s="593"/>
      <c r="I140" s="594"/>
      <c r="J140" s="594"/>
      <c r="K140" s="594"/>
      <c r="L140" s="594"/>
      <c r="M140" s="594"/>
      <c r="N140" s="594"/>
      <c r="O140" s="594"/>
      <c r="P140" s="594"/>
      <c r="Q140" s="594"/>
      <c r="R140" s="595"/>
      <c r="S140" s="594"/>
      <c r="T140" s="594"/>
      <c r="U140" s="596" t="s">
        <v>127</v>
      </c>
      <c r="V140" s="597" t="s">
        <v>506</v>
      </c>
      <c r="W140" s="598" t="s">
        <v>496</v>
      </c>
      <c r="X140" s="599">
        <f>SUM(X129:X139)</f>
        <v>14133.947417830461</v>
      </c>
      <c r="Y140" s="599">
        <f t="shared" ref="Y140:CJ140" si="79">SUM(Y129:Y139)</f>
        <v>19992.616999326372</v>
      </c>
      <c r="Z140" s="599">
        <f t="shared" si="79"/>
        <v>23188.541700395439</v>
      </c>
      <c r="AA140" s="599">
        <f t="shared" si="79"/>
        <v>28077.119211937272</v>
      </c>
      <c r="AB140" s="599">
        <f t="shared" si="79"/>
        <v>36126.186527214988</v>
      </c>
      <c r="AC140" s="599">
        <f t="shared" si="79"/>
        <v>44336.18484669894</v>
      </c>
      <c r="AD140" s="599">
        <f t="shared" si="79"/>
        <v>46679.806715402709</v>
      </c>
      <c r="AE140" s="599">
        <f t="shared" si="79"/>
        <v>52348.83593295348</v>
      </c>
      <c r="AF140" s="599">
        <f t="shared" si="79"/>
        <v>55201.114965570552</v>
      </c>
      <c r="AG140" s="599">
        <f t="shared" si="79"/>
        <v>57477.765919761754</v>
      </c>
      <c r="AH140" s="599">
        <f t="shared" si="79"/>
        <v>68541.082963126872</v>
      </c>
      <c r="AI140" s="599">
        <f t="shared" si="79"/>
        <v>55433.412274839291</v>
      </c>
      <c r="AJ140" s="599">
        <f t="shared" si="79"/>
        <v>44417.379780330077</v>
      </c>
      <c r="AK140" s="599">
        <f t="shared" si="79"/>
        <v>38586.239981013241</v>
      </c>
      <c r="AL140" s="599">
        <f t="shared" si="79"/>
        <v>21690.797979592877</v>
      </c>
      <c r="AM140" s="599">
        <f t="shared" si="79"/>
        <v>22712.827130072263</v>
      </c>
      <c r="AN140" s="599">
        <f t="shared" si="79"/>
        <v>22776.641454924411</v>
      </c>
      <c r="AO140" s="599">
        <f t="shared" si="79"/>
        <v>23353.3078989198</v>
      </c>
      <c r="AP140" s="599">
        <f t="shared" si="79"/>
        <v>23475.197165233061</v>
      </c>
      <c r="AQ140" s="599">
        <f t="shared" si="79"/>
        <v>23509.623697405292</v>
      </c>
      <c r="AR140" s="599">
        <f t="shared" si="79"/>
        <v>32483.175271081098</v>
      </c>
      <c r="AS140" s="599">
        <f t="shared" si="79"/>
        <v>32975.893149217889</v>
      </c>
      <c r="AT140" s="599">
        <f t="shared" si="79"/>
        <v>32356.581278571186</v>
      </c>
      <c r="AU140" s="599">
        <f t="shared" si="79"/>
        <v>33484.647770215262</v>
      </c>
      <c r="AV140" s="599">
        <f t="shared" si="79"/>
        <v>34543.131227037018</v>
      </c>
      <c r="AW140" s="599">
        <f t="shared" si="79"/>
        <v>38469.226009413236</v>
      </c>
      <c r="AX140" s="599">
        <f t="shared" si="79"/>
        <v>38939.354669267988</v>
      </c>
      <c r="AY140" s="599">
        <f t="shared" si="79"/>
        <v>41244.768765809931</v>
      </c>
      <c r="AZ140" s="599">
        <f t="shared" si="79"/>
        <v>41912.010583767275</v>
      </c>
      <c r="BA140" s="599">
        <f t="shared" si="79"/>
        <v>42267.041630949294</v>
      </c>
      <c r="BB140" s="599">
        <f t="shared" si="79"/>
        <v>48516.964145181548</v>
      </c>
      <c r="BC140" s="599">
        <f t="shared" si="79"/>
        <v>40518.490806391143</v>
      </c>
      <c r="BD140" s="599">
        <f t="shared" si="79"/>
        <v>33801.421412855496</v>
      </c>
      <c r="BE140" s="599">
        <f t="shared" si="79"/>
        <v>30370.349912080928</v>
      </c>
      <c r="BF140" s="599">
        <f t="shared" si="79"/>
        <v>21086.864182312991</v>
      </c>
      <c r="BG140" s="599">
        <f t="shared" si="79"/>
        <v>22179.755145797961</v>
      </c>
      <c r="BH140" s="599">
        <f t="shared" si="79"/>
        <v>22311.258324143408</v>
      </c>
      <c r="BI140" s="599">
        <f t="shared" si="79"/>
        <v>22953.304991204594</v>
      </c>
      <c r="BJ140" s="599">
        <f t="shared" si="79"/>
        <v>23139.641514487994</v>
      </c>
      <c r="BK140" s="599">
        <f t="shared" si="79"/>
        <v>23239.126601509801</v>
      </c>
      <c r="BL140" s="599">
        <f t="shared" si="79"/>
        <v>32275.211206796343</v>
      </c>
      <c r="BM140" s="599">
        <f t="shared" si="79"/>
        <v>32827.268985194743</v>
      </c>
      <c r="BN140" s="599">
        <f t="shared" si="79"/>
        <v>32268.06676349153</v>
      </c>
      <c r="BO140" s="599">
        <f t="shared" si="79"/>
        <v>33453.648081725361</v>
      </c>
      <c r="BP140" s="599">
        <f t="shared" si="79"/>
        <v>34563.131227037018</v>
      </c>
      <c r="BQ140" s="599">
        <f t="shared" si="79"/>
        <v>38489.226009413236</v>
      </c>
      <c r="BR140" s="599">
        <f t="shared" si="79"/>
        <v>38959.354669267988</v>
      </c>
      <c r="BS140" s="599">
        <f t="shared" si="79"/>
        <v>41264.768765809931</v>
      </c>
      <c r="BT140" s="599">
        <f t="shared" si="79"/>
        <v>41932.010583767275</v>
      </c>
      <c r="BU140" s="599">
        <f t="shared" si="79"/>
        <v>42287.041630949294</v>
      </c>
      <c r="BV140" s="599">
        <f t="shared" si="79"/>
        <v>48536.964145181548</v>
      </c>
      <c r="BW140" s="599">
        <f t="shared" si="79"/>
        <v>40538.490806391143</v>
      </c>
      <c r="BX140" s="599">
        <f t="shared" si="79"/>
        <v>33821.421412855496</v>
      </c>
      <c r="BY140" s="599">
        <f t="shared" si="79"/>
        <v>30390.349912080928</v>
      </c>
      <c r="BZ140" s="599">
        <f t="shared" si="79"/>
        <v>21106.864182312991</v>
      </c>
      <c r="CA140" s="599">
        <f t="shared" si="79"/>
        <v>22199.755145797961</v>
      </c>
      <c r="CB140" s="599">
        <f t="shared" si="79"/>
        <v>22331.258324143408</v>
      </c>
      <c r="CC140" s="599">
        <f t="shared" si="79"/>
        <v>22973.304991204594</v>
      </c>
      <c r="CD140" s="599">
        <f t="shared" si="79"/>
        <v>23159.641514487994</v>
      </c>
      <c r="CE140" s="599">
        <f t="shared" si="79"/>
        <v>23259.126601509801</v>
      </c>
      <c r="CF140" s="599">
        <f t="shared" si="79"/>
        <v>32295.211206796343</v>
      </c>
      <c r="CG140" s="599">
        <f t="shared" si="79"/>
        <v>32847.268985194743</v>
      </c>
      <c r="CH140" s="599">
        <f t="shared" si="79"/>
        <v>32288.06676349153</v>
      </c>
      <c r="CI140" s="599">
        <f t="shared" si="79"/>
        <v>33473.648081725361</v>
      </c>
      <c r="CJ140" s="599">
        <f t="shared" si="79"/>
        <v>34583.131227037018</v>
      </c>
      <c r="CK140" s="599">
        <f t="shared" ref="CK140:DW140" si="80">SUM(CK129:CK139)</f>
        <v>38509.226009413236</v>
      </c>
      <c r="CL140" s="599">
        <f t="shared" si="80"/>
        <v>38979.354669267988</v>
      </c>
      <c r="CM140" s="599">
        <f t="shared" si="80"/>
        <v>41284.768765809931</v>
      </c>
      <c r="CN140" s="599">
        <f t="shared" si="80"/>
        <v>41952.010583767275</v>
      </c>
      <c r="CO140" s="599">
        <f t="shared" si="80"/>
        <v>42307.041630949294</v>
      </c>
      <c r="CP140" s="599">
        <f t="shared" si="80"/>
        <v>48556.964145181548</v>
      </c>
      <c r="CQ140" s="599">
        <f t="shared" si="80"/>
        <v>40558.490806391143</v>
      </c>
      <c r="CR140" s="599">
        <f t="shared" si="80"/>
        <v>33841.421412855496</v>
      </c>
      <c r="CS140" s="599">
        <f t="shared" si="80"/>
        <v>30410.349912080928</v>
      </c>
      <c r="CT140" s="599">
        <f t="shared" si="80"/>
        <v>21126.864182312991</v>
      </c>
      <c r="CU140" s="599">
        <f t="shared" si="80"/>
        <v>22219.755145797961</v>
      </c>
      <c r="CV140" s="599">
        <f t="shared" si="80"/>
        <v>22351.258324143408</v>
      </c>
      <c r="CW140" s="599">
        <f t="shared" si="80"/>
        <v>22993.304991204594</v>
      </c>
      <c r="CX140" s="599">
        <f t="shared" si="80"/>
        <v>23179.641514487994</v>
      </c>
      <c r="CY140" s="600">
        <f t="shared" si="80"/>
        <v>23279.126601509801</v>
      </c>
      <c r="CZ140" s="601">
        <f t="shared" si="80"/>
        <v>0</v>
      </c>
      <c r="DA140" s="602">
        <f t="shared" si="80"/>
        <v>0</v>
      </c>
      <c r="DB140" s="602">
        <f t="shared" si="80"/>
        <v>0</v>
      </c>
      <c r="DC140" s="602">
        <f t="shared" si="80"/>
        <v>0</v>
      </c>
      <c r="DD140" s="602">
        <f t="shared" si="80"/>
        <v>0</v>
      </c>
      <c r="DE140" s="602">
        <f t="shared" si="80"/>
        <v>0</v>
      </c>
      <c r="DF140" s="602">
        <f t="shared" si="80"/>
        <v>0</v>
      </c>
      <c r="DG140" s="602">
        <f t="shared" si="80"/>
        <v>0</v>
      </c>
      <c r="DH140" s="602">
        <f t="shared" si="80"/>
        <v>0</v>
      </c>
      <c r="DI140" s="602">
        <f t="shared" si="80"/>
        <v>0</v>
      </c>
      <c r="DJ140" s="602">
        <f t="shared" si="80"/>
        <v>0</v>
      </c>
      <c r="DK140" s="602">
        <f t="shared" si="80"/>
        <v>0</v>
      </c>
      <c r="DL140" s="602">
        <f t="shared" si="80"/>
        <v>0</v>
      </c>
      <c r="DM140" s="602">
        <f t="shared" si="80"/>
        <v>0</v>
      </c>
      <c r="DN140" s="602">
        <f t="shared" si="80"/>
        <v>0</v>
      </c>
      <c r="DO140" s="602">
        <f t="shared" si="80"/>
        <v>0</v>
      </c>
      <c r="DP140" s="602">
        <f t="shared" si="80"/>
        <v>0</v>
      </c>
      <c r="DQ140" s="602">
        <f t="shared" si="80"/>
        <v>0</v>
      </c>
      <c r="DR140" s="602">
        <f t="shared" si="80"/>
        <v>0</v>
      </c>
      <c r="DS140" s="602">
        <f t="shared" si="80"/>
        <v>0</v>
      </c>
      <c r="DT140" s="602">
        <f t="shared" si="80"/>
        <v>0</v>
      </c>
      <c r="DU140" s="602">
        <f t="shared" si="80"/>
        <v>0</v>
      </c>
      <c r="DV140" s="602">
        <f t="shared" si="80"/>
        <v>0</v>
      </c>
      <c r="DW140" s="603">
        <f t="shared" si="80"/>
        <v>0</v>
      </c>
    </row>
    <row r="141" spans="2:127" x14ac:dyDescent="0.2">
      <c r="B141" s="620" t="s">
        <v>538</v>
      </c>
      <c r="C141" s="621" t="s">
        <v>539</v>
      </c>
      <c r="D141" s="533"/>
      <c r="E141" s="533"/>
      <c r="F141" s="533"/>
      <c r="G141" s="533"/>
      <c r="H141" s="533"/>
      <c r="I141" s="533"/>
      <c r="J141" s="533"/>
      <c r="K141" s="533"/>
      <c r="L141" s="533"/>
      <c r="M141" s="533"/>
      <c r="N141" s="533"/>
      <c r="O141" s="533"/>
      <c r="P141" s="533"/>
      <c r="Q141" s="533"/>
      <c r="R141" s="535"/>
      <c r="S141" s="607"/>
      <c r="T141" s="535"/>
      <c r="U141" s="607"/>
      <c r="V141" s="533"/>
      <c r="W141" s="533"/>
      <c r="X141" s="531">
        <f t="shared" ref="X141:BC141" si="81">SUMIF($C:$C,"61.5x",X:X)</f>
        <v>0</v>
      </c>
      <c r="Y141" s="531">
        <f t="shared" si="81"/>
        <v>0</v>
      </c>
      <c r="Z141" s="531">
        <f t="shared" si="81"/>
        <v>0</v>
      </c>
      <c r="AA141" s="531">
        <f t="shared" si="81"/>
        <v>0</v>
      </c>
      <c r="AB141" s="531">
        <f t="shared" si="81"/>
        <v>0</v>
      </c>
      <c r="AC141" s="531">
        <f t="shared" si="81"/>
        <v>0</v>
      </c>
      <c r="AD141" s="531">
        <f t="shared" si="81"/>
        <v>0</v>
      </c>
      <c r="AE141" s="531">
        <f t="shared" si="81"/>
        <v>0</v>
      </c>
      <c r="AF141" s="531">
        <f t="shared" si="81"/>
        <v>0</v>
      </c>
      <c r="AG141" s="531">
        <f t="shared" si="81"/>
        <v>0</v>
      </c>
      <c r="AH141" s="531">
        <f t="shared" si="81"/>
        <v>0</v>
      </c>
      <c r="AI141" s="531">
        <f t="shared" si="81"/>
        <v>0</v>
      </c>
      <c r="AJ141" s="531">
        <f t="shared" si="81"/>
        <v>0</v>
      </c>
      <c r="AK141" s="531">
        <f t="shared" si="81"/>
        <v>0</v>
      </c>
      <c r="AL141" s="531">
        <f t="shared" si="81"/>
        <v>0</v>
      </c>
      <c r="AM141" s="531">
        <f t="shared" si="81"/>
        <v>0</v>
      </c>
      <c r="AN141" s="531">
        <f t="shared" si="81"/>
        <v>0</v>
      </c>
      <c r="AO141" s="531">
        <f t="shared" si="81"/>
        <v>0</v>
      </c>
      <c r="AP141" s="531">
        <f t="shared" si="81"/>
        <v>0</v>
      </c>
      <c r="AQ141" s="531">
        <f t="shared" si="81"/>
        <v>0</v>
      </c>
      <c r="AR141" s="531">
        <f t="shared" si="81"/>
        <v>0</v>
      </c>
      <c r="AS141" s="531">
        <f t="shared" si="81"/>
        <v>0</v>
      </c>
      <c r="AT141" s="531">
        <f t="shared" si="81"/>
        <v>0</v>
      </c>
      <c r="AU141" s="531">
        <f t="shared" si="81"/>
        <v>0</v>
      </c>
      <c r="AV141" s="531">
        <f t="shared" si="81"/>
        <v>0</v>
      </c>
      <c r="AW141" s="531">
        <f t="shared" si="81"/>
        <v>0</v>
      </c>
      <c r="AX141" s="531">
        <f t="shared" si="81"/>
        <v>0</v>
      </c>
      <c r="AY141" s="531">
        <f t="shared" si="81"/>
        <v>0</v>
      </c>
      <c r="AZ141" s="531">
        <f t="shared" si="81"/>
        <v>0</v>
      </c>
      <c r="BA141" s="531">
        <f t="shared" si="81"/>
        <v>0</v>
      </c>
      <c r="BB141" s="531">
        <f t="shared" si="81"/>
        <v>0</v>
      </c>
      <c r="BC141" s="531">
        <f t="shared" si="81"/>
        <v>0</v>
      </c>
      <c r="BD141" s="531">
        <f t="shared" ref="BD141:CI141" si="82">SUMIF($C:$C,"61.5x",BD:BD)</f>
        <v>0</v>
      </c>
      <c r="BE141" s="531">
        <f t="shared" si="82"/>
        <v>0</v>
      </c>
      <c r="BF141" s="531">
        <f t="shared" si="82"/>
        <v>0</v>
      </c>
      <c r="BG141" s="531">
        <f t="shared" si="82"/>
        <v>0</v>
      </c>
      <c r="BH141" s="531">
        <f t="shared" si="82"/>
        <v>0</v>
      </c>
      <c r="BI141" s="531">
        <f t="shared" si="82"/>
        <v>0</v>
      </c>
      <c r="BJ141" s="531">
        <f t="shared" si="82"/>
        <v>0</v>
      </c>
      <c r="BK141" s="531">
        <f t="shared" si="82"/>
        <v>0</v>
      </c>
      <c r="BL141" s="531">
        <f t="shared" si="82"/>
        <v>0</v>
      </c>
      <c r="BM141" s="531">
        <f t="shared" si="82"/>
        <v>0</v>
      </c>
      <c r="BN141" s="531">
        <f t="shared" si="82"/>
        <v>0</v>
      </c>
      <c r="BO141" s="531">
        <f t="shared" si="82"/>
        <v>0</v>
      </c>
      <c r="BP141" s="531">
        <f t="shared" si="82"/>
        <v>0</v>
      </c>
      <c r="BQ141" s="531">
        <f t="shared" si="82"/>
        <v>0</v>
      </c>
      <c r="BR141" s="531">
        <f t="shared" si="82"/>
        <v>0</v>
      </c>
      <c r="BS141" s="531">
        <f t="shared" si="82"/>
        <v>0</v>
      </c>
      <c r="BT141" s="531">
        <f t="shared" si="82"/>
        <v>0</v>
      </c>
      <c r="BU141" s="531">
        <f t="shared" si="82"/>
        <v>0</v>
      </c>
      <c r="BV141" s="531">
        <f t="shared" si="82"/>
        <v>0</v>
      </c>
      <c r="BW141" s="531">
        <f t="shared" si="82"/>
        <v>0</v>
      </c>
      <c r="BX141" s="531">
        <f t="shared" si="82"/>
        <v>0</v>
      </c>
      <c r="BY141" s="531">
        <f t="shared" si="82"/>
        <v>0</v>
      </c>
      <c r="BZ141" s="531">
        <f t="shared" si="82"/>
        <v>0</v>
      </c>
      <c r="CA141" s="531">
        <f t="shared" si="82"/>
        <v>0</v>
      </c>
      <c r="CB141" s="531">
        <f t="shared" si="82"/>
        <v>0</v>
      </c>
      <c r="CC141" s="531">
        <f t="shared" si="82"/>
        <v>0</v>
      </c>
      <c r="CD141" s="531">
        <f t="shared" si="82"/>
        <v>0</v>
      </c>
      <c r="CE141" s="531">
        <f t="shared" si="82"/>
        <v>0</v>
      </c>
      <c r="CF141" s="531">
        <f t="shared" si="82"/>
        <v>0</v>
      </c>
      <c r="CG141" s="531">
        <f t="shared" si="82"/>
        <v>0</v>
      </c>
      <c r="CH141" s="531">
        <f t="shared" si="82"/>
        <v>0</v>
      </c>
      <c r="CI141" s="531">
        <f t="shared" si="82"/>
        <v>0</v>
      </c>
      <c r="CJ141" s="531">
        <f t="shared" ref="CJ141:DO141" si="83">SUMIF($C:$C,"61.5x",CJ:CJ)</f>
        <v>0</v>
      </c>
      <c r="CK141" s="531">
        <f t="shared" si="83"/>
        <v>0</v>
      </c>
      <c r="CL141" s="531">
        <f t="shared" si="83"/>
        <v>0</v>
      </c>
      <c r="CM141" s="531">
        <f t="shared" si="83"/>
        <v>0</v>
      </c>
      <c r="CN141" s="531">
        <f t="shared" si="83"/>
        <v>0</v>
      </c>
      <c r="CO141" s="531">
        <f t="shared" si="83"/>
        <v>0</v>
      </c>
      <c r="CP141" s="531">
        <f t="shared" si="83"/>
        <v>0</v>
      </c>
      <c r="CQ141" s="531">
        <f t="shared" si="83"/>
        <v>0</v>
      </c>
      <c r="CR141" s="531">
        <f t="shared" si="83"/>
        <v>0</v>
      </c>
      <c r="CS141" s="531">
        <f t="shared" si="83"/>
        <v>0</v>
      </c>
      <c r="CT141" s="531">
        <f t="shared" si="83"/>
        <v>0</v>
      </c>
      <c r="CU141" s="531">
        <f t="shared" si="83"/>
        <v>0</v>
      </c>
      <c r="CV141" s="531">
        <f t="shared" si="83"/>
        <v>0</v>
      </c>
      <c r="CW141" s="531">
        <f t="shared" si="83"/>
        <v>0</v>
      </c>
      <c r="CX141" s="531">
        <f t="shared" si="83"/>
        <v>0</v>
      </c>
      <c r="CY141" s="546">
        <f t="shared" si="83"/>
        <v>0</v>
      </c>
      <c r="CZ141" s="547">
        <f t="shared" si="83"/>
        <v>0</v>
      </c>
      <c r="DA141" s="547">
        <f t="shared" si="83"/>
        <v>0</v>
      </c>
      <c r="DB141" s="547">
        <f t="shared" si="83"/>
        <v>0</v>
      </c>
      <c r="DC141" s="547">
        <f t="shared" si="83"/>
        <v>0</v>
      </c>
      <c r="DD141" s="547">
        <f t="shared" si="83"/>
        <v>0</v>
      </c>
      <c r="DE141" s="547">
        <f t="shared" si="83"/>
        <v>0</v>
      </c>
      <c r="DF141" s="547">
        <f t="shared" si="83"/>
        <v>0</v>
      </c>
      <c r="DG141" s="547">
        <f t="shared" si="83"/>
        <v>0</v>
      </c>
      <c r="DH141" s="547">
        <f t="shared" si="83"/>
        <v>0</v>
      </c>
      <c r="DI141" s="547">
        <f t="shared" si="83"/>
        <v>0</v>
      </c>
      <c r="DJ141" s="547">
        <f t="shared" si="83"/>
        <v>0</v>
      </c>
      <c r="DK141" s="547">
        <f t="shared" si="83"/>
        <v>0</v>
      </c>
      <c r="DL141" s="547">
        <f t="shared" si="83"/>
        <v>0</v>
      </c>
      <c r="DM141" s="547">
        <f t="shared" si="83"/>
        <v>0</v>
      </c>
      <c r="DN141" s="547">
        <f t="shared" si="83"/>
        <v>0</v>
      </c>
      <c r="DO141" s="547">
        <f t="shared" si="83"/>
        <v>0</v>
      </c>
      <c r="DP141" s="547">
        <f t="shared" ref="DP141:DW141" si="84">SUMIF($C:$C,"61.5x",DP:DP)</f>
        <v>0</v>
      </c>
      <c r="DQ141" s="547">
        <f t="shared" si="84"/>
        <v>0</v>
      </c>
      <c r="DR141" s="547">
        <f t="shared" si="84"/>
        <v>0</v>
      </c>
      <c r="DS141" s="547">
        <f t="shared" si="84"/>
        <v>0</v>
      </c>
      <c r="DT141" s="547">
        <f t="shared" si="84"/>
        <v>0</v>
      </c>
      <c r="DU141" s="547">
        <f t="shared" si="84"/>
        <v>0</v>
      </c>
      <c r="DV141" s="547">
        <f t="shared" si="84"/>
        <v>0</v>
      </c>
      <c r="DW141" s="608">
        <f t="shared" si="84"/>
        <v>0</v>
      </c>
    </row>
    <row r="142" spans="2:127" x14ac:dyDescent="0.2">
      <c r="B142" s="620" t="s">
        <v>540</v>
      </c>
      <c r="C142" s="534" t="s">
        <v>541</v>
      </c>
      <c r="D142" s="533"/>
      <c r="E142" s="533"/>
      <c r="F142" s="533"/>
      <c r="G142" s="533"/>
      <c r="H142" s="533"/>
      <c r="I142" s="533"/>
      <c r="J142" s="533"/>
      <c r="K142" s="533"/>
      <c r="L142" s="533"/>
      <c r="M142" s="533"/>
      <c r="N142" s="533"/>
      <c r="O142" s="533"/>
      <c r="P142" s="533"/>
      <c r="Q142" s="533"/>
      <c r="R142" s="535"/>
      <c r="S142" s="607"/>
      <c r="T142" s="535"/>
      <c r="U142" s="607"/>
      <c r="V142" s="533"/>
      <c r="W142" s="533"/>
      <c r="X142" s="531">
        <f t="shared" ref="X142:BC142" si="85">SUMIF($C:$C,"61.6x",X:X)</f>
        <v>0</v>
      </c>
      <c r="Y142" s="531">
        <f t="shared" si="85"/>
        <v>0</v>
      </c>
      <c r="Z142" s="531">
        <f t="shared" si="85"/>
        <v>0</v>
      </c>
      <c r="AA142" s="531">
        <f t="shared" si="85"/>
        <v>0</v>
      </c>
      <c r="AB142" s="531">
        <f t="shared" si="85"/>
        <v>0</v>
      </c>
      <c r="AC142" s="531">
        <f t="shared" si="85"/>
        <v>0</v>
      </c>
      <c r="AD142" s="531">
        <f t="shared" si="85"/>
        <v>0</v>
      </c>
      <c r="AE142" s="531">
        <f t="shared" si="85"/>
        <v>0</v>
      </c>
      <c r="AF142" s="531">
        <f t="shared" si="85"/>
        <v>0</v>
      </c>
      <c r="AG142" s="531">
        <f t="shared" si="85"/>
        <v>0</v>
      </c>
      <c r="AH142" s="531">
        <f t="shared" si="85"/>
        <v>0</v>
      </c>
      <c r="AI142" s="531">
        <f t="shared" si="85"/>
        <v>0</v>
      </c>
      <c r="AJ142" s="531">
        <f t="shared" si="85"/>
        <v>0</v>
      </c>
      <c r="AK142" s="531">
        <f t="shared" si="85"/>
        <v>0</v>
      </c>
      <c r="AL142" s="531">
        <f t="shared" si="85"/>
        <v>0</v>
      </c>
      <c r="AM142" s="531">
        <f t="shared" si="85"/>
        <v>0</v>
      </c>
      <c r="AN142" s="531">
        <f t="shared" si="85"/>
        <v>0</v>
      </c>
      <c r="AO142" s="531">
        <f t="shared" si="85"/>
        <v>0</v>
      </c>
      <c r="AP142" s="531">
        <f t="shared" si="85"/>
        <v>0</v>
      </c>
      <c r="AQ142" s="531">
        <f t="shared" si="85"/>
        <v>0</v>
      </c>
      <c r="AR142" s="531">
        <f t="shared" si="85"/>
        <v>0</v>
      </c>
      <c r="AS142" s="531">
        <f t="shared" si="85"/>
        <v>0</v>
      </c>
      <c r="AT142" s="531">
        <f t="shared" si="85"/>
        <v>0</v>
      </c>
      <c r="AU142" s="531">
        <f t="shared" si="85"/>
        <v>0</v>
      </c>
      <c r="AV142" s="531">
        <f t="shared" si="85"/>
        <v>0</v>
      </c>
      <c r="AW142" s="531">
        <f t="shared" si="85"/>
        <v>0</v>
      </c>
      <c r="AX142" s="531">
        <f t="shared" si="85"/>
        <v>0</v>
      </c>
      <c r="AY142" s="531">
        <f t="shared" si="85"/>
        <v>0</v>
      </c>
      <c r="AZ142" s="531">
        <f t="shared" si="85"/>
        <v>0</v>
      </c>
      <c r="BA142" s="531">
        <f t="shared" si="85"/>
        <v>0</v>
      </c>
      <c r="BB142" s="531">
        <f t="shared" si="85"/>
        <v>0</v>
      </c>
      <c r="BC142" s="531">
        <f t="shared" si="85"/>
        <v>0</v>
      </c>
      <c r="BD142" s="531">
        <f t="shared" ref="BD142:CI142" si="86">SUMIF($C:$C,"61.6x",BD:BD)</f>
        <v>0</v>
      </c>
      <c r="BE142" s="531">
        <f t="shared" si="86"/>
        <v>0</v>
      </c>
      <c r="BF142" s="531">
        <f t="shared" si="86"/>
        <v>0</v>
      </c>
      <c r="BG142" s="531">
        <f t="shared" si="86"/>
        <v>0</v>
      </c>
      <c r="BH142" s="531">
        <f t="shared" si="86"/>
        <v>0</v>
      </c>
      <c r="BI142" s="531">
        <f t="shared" si="86"/>
        <v>0</v>
      </c>
      <c r="BJ142" s="531">
        <f t="shared" si="86"/>
        <v>0</v>
      </c>
      <c r="BK142" s="531">
        <f t="shared" si="86"/>
        <v>0</v>
      </c>
      <c r="BL142" s="531">
        <f t="shared" si="86"/>
        <v>0</v>
      </c>
      <c r="BM142" s="531">
        <f t="shared" si="86"/>
        <v>0</v>
      </c>
      <c r="BN142" s="531">
        <f t="shared" si="86"/>
        <v>0</v>
      </c>
      <c r="BO142" s="531">
        <f t="shared" si="86"/>
        <v>0</v>
      </c>
      <c r="BP142" s="531">
        <f t="shared" si="86"/>
        <v>0</v>
      </c>
      <c r="BQ142" s="531">
        <f t="shared" si="86"/>
        <v>0</v>
      </c>
      <c r="BR142" s="531">
        <f t="shared" si="86"/>
        <v>0</v>
      </c>
      <c r="BS142" s="531">
        <f t="shared" si="86"/>
        <v>0</v>
      </c>
      <c r="BT142" s="531">
        <f t="shared" si="86"/>
        <v>0</v>
      </c>
      <c r="BU142" s="531">
        <f t="shared" si="86"/>
        <v>0</v>
      </c>
      <c r="BV142" s="531">
        <f t="shared" si="86"/>
        <v>0</v>
      </c>
      <c r="BW142" s="531">
        <f t="shared" si="86"/>
        <v>0</v>
      </c>
      <c r="BX142" s="531">
        <f t="shared" si="86"/>
        <v>0</v>
      </c>
      <c r="BY142" s="531">
        <f t="shared" si="86"/>
        <v>0</v>
      </c>
      <c r="BZ142" s="531">
        <f t="shared" si="86"/>
        <v>0</v>
      </c>
      <c r="CA142" s="531">
        <f t="shared" si="86"/>
        <v>0</v>
      </c>
      <c r="CB142" s="531">
        <f t="shared" si="86"/>
        <v>0</v>
      </c>
      <c r="CC142" s="531">
        <f t="shared" si="86"/>
        <v>0</v>
      </c>
      <c r="CD142" s="531">
        <f t="shared" si="86"/>
        <v>0</v>
      </c>
      <c r="CE142" s="531">
        <f t="shared" si="86"/>
        <v>0</v>
      </c>
      <c r="CF142" s="531">
        <f t="shared" si="86"/>
        <v>0</v>
      </c>
      <c r="CG142" s="531">
        <f t="shared" si="86"/>
        <v>0</v>
      </c>
      <c r="CH142" s="531">
        <f t="shared" si="86"/>
        <v>0</v>
      </c>
      <c r="CI142" s="531">
        <f t="shared" si="86"/>
        <v>0</v>
      </c>
      <c r="CJ142" s="531">
        <f t="shared" ref="CJ142:DO142" si="87">SUMIF($C:$C,"61.6x",CJ:CJ)</f>
        <v>0</v>
      </c>
      <c r="CK142" s="531">
        <f t="shared" si="87"/>
        <v>0</v>
      </c>
      <c r="CL142" s="531">
        <f t="shared" si="87"/>
        <v>0</v>
      </c>
      <c r="CM142" s="531">
        <f t="shared" si="87"/>
        <v>0</v>
      </c>
      <c r="CN142" s="531">
        <f t="shared" si="87"/>
        <v>0</v>
      </c>
      <c r="CO142" s="531">
        <f t="shared" si="87"/>
        <v>0</v>
      </c>
      <c r="CP142" s="531">
        <f t="shared" si="87"/>
        <v>0</v>
      </c>
      <c r="CQ142" s="531">
        <f t="shared" si="87"/>
        <v>0</v>
      </c>
      <c r="CR142" s="531">
        <f t="shared" si="87"/>
        <v>0</v>
      </c>
      <c r="CS142" s="531">
        <f t="shared" si="87"/>
        <v>0</v>
      </c>
      <c r="CT142" s="531">
        <f t="shared" si="87"/>
        <v>0</v>
      </c>
      <c r="CU142" s="531">
        <f t="shared" si="87"/>
        <v>0</v>
      </c>
      <c r="CV142" s="531">
        <f t="shared" si="87"/>
        <v>0</v>
      </c>
      <c r="CW142" s="531">
        <f t="shared" si="87"/>
        <v>0</v>
      </c>
      <c r="CX142" s="531">
        <f t="shared" si="87"/>
        <v>0</v>
      </c>
      <c r="CY142" s="546">
        <f t="shared" si="87"/>
        <v>0</v>
      </c>
      <c r="CZ142" s="547">
        <f t="shared" si="87"/>
        <v>0</v>
      </c>
      <c r="DA142" s="547">
        <f t="shared" si="87"/>
        <v>0</v>
      </c>
      <c r="DB142" s="547">
        <f t="shared" si="87"/>
        <v>0</v>
      </c>
      <c r="DC142" s="547">
        <f t="shared" si="87"/>
        <v>0</v>
      </c>
      <c r="DD142" s="547">
        <f t="shared" si="87"/>
        <v>0</v>
      </c>
      <c r="DE142" s="547">
        <f t="shared" si="87"/>
        <v>0</v>
      </c>
      <c r="DF142" s="547">
        <f t="shared" si="87"/>
        <v>0</v>
      </c>
      <c r="DG142" s="547">
        <f t="shared" si="87"/>
        <v>0</v>
      </c>
      <c r="DH142" s="547">
        <f t="shared" si="87"/>
        <v>0</v>
      </c>
      <c r="DI142" s="547">
        <f t="shared" si="87"/>
        <v>0</v>
      </c>
      <c r="DJ142" s="547">
        <f t="shared" si="87"/>
        <v>0</v>
      </c>
      <c r="DK142" s="547">
        <f t="shared" si="87"/>
        <v>0</v>
      </c>
      <c r="DL142" s="547">
        <f t="shared" si="87"/>
        <v>0</v>
      </c>
      <c r="DM142" s="547">
        <f t="shared" si="87"/>
        <v>0</v>
      </c>
      <c r="DN142" s="547">
        <f t="shared" si="87"/>
        <v>0</v>
      </c>
      <c r="DO142" s="547">
        <f t="shared" si="87"/>
        <v>0</v>
      </c>
      <c r="DP142" s="547">
        <f t="shared" ref="DP142:DW142" si="88">SUMIF($C:$C,"61.6x",DP:DP)</f>
        <v>0</v>
      </c>
      <c r="DQ142" s="547">
        <f t="shared" si="88"/>
        <v>0</v>
      </c>
      <c r="DR142" s="547">
        <f t="shared" si="88"/>
        <v>0</v>
      </c>
      <c r="DS142" s="547">
        <f t="shared" si="88"/>
        <v>0</v>
      </c>
      <c r="DT142" s="547">
        <f t="shared" si="88"/>
        <v>0</v>
      </c>
      <c r="DU142" s="547">
        <f t="shared" si="88"/>
        <v>0</v>
      </c>
      <c r="DV142" s="547">
        <f t="shared" si="88"/>
        <v>0</v>
      </c>
      <c r="DW142" s="608">
        <f t="shared" si="88"/>
        <v>0</v>
      </c>
    </row>
    <row r="143" spans="2:127" x14ac:dyDescent="0.2">
      <c r="B143" s="620" t="s">
        <v>542</v>
      </c>
      <c r="C143" s="534" t="s">
        <v>543</v>
      </c>
      <c r="D143" s="533"/>
      <c r="E143" s="533"/>
      <c r="F143" s="533"/>
      <c r="G143" s="533"/>
      <c r="H143" s="533"/>
      <c r="I143" s="533"/>
      <c r="J143" s="533"/>
      <c r="K143" s="533"/>
      <c r="L143" s="533"/>
      <c r="M143" s="533"/>
      <c r="N143" s="533"/>
      <c r="O143" s="533"/>
      <c r="P143" s="533"/>
      <c r="Q143" s="533"/>
      <c r="R143" s="535"/>
      <c r="S143" s="607"/>
      <c r="T143" s="535"/>
      <c r="U143" s="607"/>
      <c r="V143" s="533"/>
      <c r="W143" s="533"/>
      <c r="X143" s="531">
        <f t="shared" ref="X143:BC143" si="89">SUMIF($C:$C,"61.7x",X:X)</f>
        <v>0</v>
      </c>
      <c r="Y143" s="531">
        <f t="shared" si="89"/>
        <v>0</v>
      </c>
      <c r="Z143" s="531">
        <f t="shared" si="89"/>
        <v>0</v>
      </c>
      <c r="AA143" s="531">
        <f t="shared" si="89"/>
        <v>0</v>
      </c>
      <c r="AB143" s="531">
        <f t="shared" si="89"/>
        <v>0</v>
      </c>
      <c r="AC143" s="531">
        <f t="shared" si="89"/>
        <v>0</v>
      </c>
      <c r="AD143" s="531">
        <f t="shared" si="89"/>
        <v>0</v>
      </c>
      <c r="AE143" s="531">
        <f t="shared" si="89"/>
        <v>0</v>
      </c>
      <c r="AF143" s="531">
        <f t="shared" si="89"/>
        <v>0</v>
      </c>
      <c r="AG143" s="531">
        <f t="shared" si="89"/>
        <v>0</v>
      </c>
      <c r="AH143" s="531">
        <f t="shared" si="89"/>
        <v>0</v>
      </c>
      <c r="AI143" s="531">
        <f t="shared" si="89"/>
        <v>0</v>
      </c>
      <c r="AJ143" s="531">
        <f t="shared" si="89"/>
        <v>0</v>
      </c>
      <c r="AK143" s="531">
        <f t="shared" si="89"/>
        <v>0</v>
      </c>
      <c r="AL143" s="531">
        <f t="shared" si="89"/>
        <v>0</v>
      </c>
      <c r="AM143" s="531">
        <f t="shared" si="89"/>
        <v>0</v>
      </c>
      <c r="AN143" s="531">
        <f t="shared" si="89"/>
        <v>0</v>
      </c>
      <c r="AO143" s="531">
        <f t="shared" si="89"/>
        <v>0</v>
      </c>
      <c r="AP143" s="531">
        <f t="shared" si="89"/>
        <v>0</v>
      </c>
      <c r="AQ143" s="531">
        <f t="shared" si="89"/>
        <v>0</v>
      </c>
      <c r="AR143" s="531">
        <f t="shared" si="89"/>
        <v>0</v>
      </c>
      <c r="AS143" s="531">
        <f t="shared" si="89"/>
        <v>0</v>
      </c>
      <c r="AT143" s="531">
        <f t="shared" si="89"/>
        <v>0</v>
      </c>
      <c r="AU143" s="531">
        <f t="shared" si="89"/>
        <v>0</v>
      </c>
      <c r="AV143" s="531">
        <f t="shared" si="89"/>
        <v>0</v>
      </c>
      <c r="AW143" s="531">
        <f t="shared" si="89"/>
        <v>0</v>
      </c>
      <c r="AX143" s="531">
        <f t="shared" si="89"/>
        <v>0</v>
      </c>
      <c r="AY143" s="531">
        <f t="shared" si="89"/>
        <v>0</v>
      </c>
      <c r="AZ143" s="531">
        <f t="shared" si="89"/>
        <v>0</v>
      </c>
      <c r="BA143" s="531">
        <f t="shared" si="89"/>
        <v>0</v>
      </c>
      <c r="BB143" s="531">
        <f t="shared" si="89"/>
        <v>0</v>
      </c>
      <c r="BC143" s="531">
        <f t="shared" si="89"/>
        <v>0</v>
      </c>
      <c r="BD143" s="531">
        <f t="shared" ref="BD143:CI143" si="90">SUMIF($C:$C,"61.7x",BD:BD)</f>
        <v>0</v>
      </c>
      <c r="BE143" s="531">
        <f t="shared" si="90"/>
        <v>0</v>
      </c>
      <c r="BF143" s="531">
        <f t="shared" si="90"/>
        <v>0</v>
      </c>
      <c r="BG143" s="531">
        <f t="shared" si="90"/>
        <v>0</v>
      </c>
      <c r="BH143" s="531">
        <f t="shared" si="90"/>
        <v>0</v>
      </c>
      <c r="BI143" s="531">
        <f t="shared" si="90"/>
        <v>0</v>
      </c>
      <c r="BJ143" s="531">
        <f t="shared" si="90"/>
        <v>0</v>
      </c>
      <c r="BK143" s="531">
        <f t="shared" si="90"/>
        <v>0</v>
      </c>
      <c r="BL143" s="531">
        <f t="shared" si="90"/>
        <v>0</v>
      </c>
      <c r="BM143" s="531">
        <f t="shared" si="90"/>
        <v>0</v>
      </c>
      <c r="BN143" s="531">
        <f t="shared" si="90"/>
        <v>0</v>
      </c>
      <c r="BO143" s="531">
        <f t="shared" si="90"/>
        <v>0</v>
      </c>
      <c r="BP143" s="531">
        <f t="shared" si="90"/>
        <v>0</v>
      </c>
      <c r="BQ143" s="531">
        <f t="shared" si="90"/>
        <v>0</v>
      </c>
      <c r="BR143" s="531">
        <f t="shared" si="90"/>
        <v>0</v>
      </c>
      <c r="BS143" s="531">
        <f t="shared" si="90"/>
        <v>0</v>
      </c>
      <c r="BT143" s="531">
        <f t="shared" si="90"/>
        <v>0</v>
      </c>
      <c r="BU143" s="531">
        <f t="shared" si="90"/>
        <v>0</v>
      </c>
      <c r="BV143" s="531">
        <f t="shared" si="90"/>
        <v>0</v>
      </c>
      <c r="BW143" s="531">
        <f t="shared" si="90"/>
        <v>0</v>
      </c>
      <c r="BX143" s="531">
        <f t="shared" si="90"/>
        <v>0</v>
      </c>
      <c r="BY143" s="531">
        <f t="shared" si="90"/>
        <v>0</v>
      </c>
      <c r="BZ143" s="531">
        <f t="shared" si="90"/>
        <v>0</v>
      </c>
      <c r="CA143" s="531">
        <f t="shared" si="90"/>
        <v>0</v>
      </c>
      <c r="CB143" s="531">
        <f t="shared" si="90"/>
        <v>0</v>
      </c>
      <c r="CC143" s="531">
        <f t="shared" si="90"/>
        <v>0</v>
      </c>
      <c r="CD143" s="531">
        <f t="shared" si="90"/>
        <v>0</v>
      </c>
      <c r="CE143" s="531">
        <f t="shared" si="90"/>
        <v>0</v>
      </c>
      <c r="CF143" s="531">
        <f t="shared" si="90"/>
        <v>0</v>
      </c>
      <c r="CG143" s="531">
        <f t="shared" si="90"/>
        <v>0</v>
      </c>
      <c r="CH143" s="531">
        <f t="shared" si="90"/>
        <v>0</v>
      </c>
      <c r="CI143" s="531">
        <f t="shared" si="90"/>
        <v>0</v>
      </c>
      <c r="CJ143" s="531">
        <f t="shared" ref="CJ143:DO143" si="91">SUMIF($C:$C,"61.7x",CJ:CJ)</f>
        <v>0</v>
      </c>
      <c r="CK143" s="531">
        <f t="shared" si="91"/>
        <v>0</v>
      </c>
      <c r="CL143" s="531">
        <f t="shared" si="91"/>
        <v>0</v>
      </c>
      <c r="CM143" s="531">
        <f t="shared" si="91"/>
        <v>0</v>
      </c>
      <c r="CN143" s="531">
        <f t="shared" si="91"/>
        <v>0</v>
      </c>
      <c r="CO143" s="531">
        <f t="shared" si="91"/>
        <v>0</v>
      </c>
      <c r="CP143" s="531">
        <f t="shared" si="91"/>
        <v>0</v>
      </c>
      <c r="CQ143" s="531">
        <f t="shared" si="91"/>
        <v>0</v>
      </c>
      <c r="CR143" s="531">
        <f t="shared" si="91"/>
        <v>0</v>
      </c>
      <c r="CS143" s="531">
        <f t="shared" si="91"/>
        <v>0</v>
      </c>
      <c r="CT143" s="531">
        <f t="shared" si="91"/>
        <v>0</v>
      </c>
      <c r="CU143" s="531">
        <f t="shared" si="91"/>
        <v>0</v>
      </c>
      <c r="CV143" s="531">
        <f t="shared" si="91"/>
        <v>0</v>
      </c>
      <c r="CW143" s="531">
        <f t="shared" si="91"/>
        <v>0</v>
      </c>
      <c r="CX143" s="531">
        <f t="shared" si="91"/>
        <v>0</v>
      </c>
      <c r="CY143" s="546">
        <f t="shared" si="91"/>
        <v>0</v>
      </c>
      <c r="CZ143" s="547">
        <f t="shared" si="91"/>
        <v>0</v>
      </c>
      <c r="DA143" s="547">
        <f t="shared" si="91"/>
        <v>0</v>
      </c>
      <c r="DB143" s="547">
        <f t="shared" si="91"/>
        <v>0</v>
      </c>
      <c r="DC143" s="547">
        <f t="shared" si="91"/>
        <v>0</v>
      </c>
      <c r="DD143" s="547">
        <f t="shared" si="91"/>
        <v>0</v>
      </c>
      <c r="DE143" s="547">
        <f t="shared" si="91"/>
        <v>0</v>
      </c>
      <c r="DF143" s="547">
        <f t="shared" si="91"/>
        <v>0</v>
      </c>
      <c r="DG143" s="547">
        <f t="shared" si="91"/>
        <v>0</v>
      </c>
      <c r="DH143" s="547">
        <f t="shared" si="91"/>
        <v>0</v>
      </c>
      <c r="DI143" s="547">
        <f t="shared" si="91"/>
        <v>0</v>
      </c>
      <c r="DJ143" s="547">
        <f t="shared" si="91"/>
        <v>0</v>
      </c>
      <c r="DK143" s="547">
        <f t="shared" si="91"/>
        <v>0</v>
      </c>
      <c r="DL143" s="547">
        <f t="shared" si="91"/>
        <v>0</v>
      </c>
      <c r="DM143" s="547">
        <f t="shared" si="91"/>
        <v>0</v>
      </c>
      <c r="DN143" s="547">
        <f t="shared" si="91"/>
        <v>0</v>
      </c>
      <c r="DO143" s="547">
        <f t="shared" si="91"/>
        <v>0</v>
      </c>
      <c r="DP143" s="547">
        <f t="shared" ref="DP143:DW143" si="92">SUMIF($C:$C,"61.7x",DP:DP)</f>
        <v>0</v>
      </c>
      <c r="DQ143" s="547">
        <f t="shared" si="92"/>
        <v>0</v>
      </c>
      <c r="DR143" s="547">
        <f t="shared" si="92"/>
        <v>0</v>
      </c>
      <c r="DS143" s="547">
        <f t="shared" si="92"/>
        <v>0</v>
      </c>
      <c r="DT143" s="547">
        <f t="shared" si="92"/>
        <v>0</v>
      </c>
      <c r="DU143" s="547">
        <f t="shared" si="92"/>
        <v>0</v>
      </c>
      <c r="DV143" s="547">
        <f t="shared" si="92"/>
        <v>0</v>
      </c>
      <c r="DW143" s="608">
        <f t="shared" si="92"/>
        <v>0</v>
      </c>
    </row>
    <row r="144" spans="2:127" x14ac:dyDescent="0.2">
      <c r="B144" s="620" t="s">
        <v>544</v>
      </c>
      <c r="C144" s="534" t="s">
        <v>545</v>
      </c>
      <c r="D144" s="533"/>
      <c r="E144" s="533"/>
      <c r="F144" s="533"/>
      <c r="G144" s="533"/>
      <c r="H144" s="533"/>
      <c r="I144" s="533"/>
      <c r="J144" s="533"/>
      <c r="K144" s="533"/>
      <c r="L144" s="533"/>
      <c r="M144" s="533"/>
      <c r="N144" s="533"/>
      <c r="O144" s="533"/>
      <c r="P144" s="533"/>
      <c r="Q144" s="533"/>
      <c r="R144" s="535"/>
      <c r="S144" s="607"/>
      <c r="T144" s="535"/>
      <c r="U144" s="607"/>
      <c r="V144" s="533"/>
      <c r="W144" s="533"/>
      <c r="X144" s="531">
        <f t="shared" ref="X144:BC144" si="93">SUMIF($C:$C,"61.8x",X:X)</f>
        <v>0</v>
      </c>
      <c r="Y144" s="531">
        <f t="shared" si="93"/>
        <v>0</v>
      </c>
      <c r="Z144" s="531">
        <f t="shared" si="93"/>
        <v>0</v>
      </c>
      <c r="AA144" s="531">
        <f t="shared" si="93"/>
        <v>0</v>
      </c>
      <c r="AB144" s="531">
        <f t="shared" si="93"/>
        <v>0</v>
      </c>
      <c r="AC144" s="531">
        <f t="shared" si="93"/>
        <v>0</v>
      </c>
      <c r="AD144" s="531">
        <f t="shared" si="93"/>
        <v>0</v>
      </c>
      <c r="AE144" s="531">
        <f t="shared" si="93"/>
        <v>0</v>
      </c>
      <c r="AF144" s="531">
        <f t="shared" si="93"/>
        <v>0</v>
      </c>
      <c r="AG144" s="531">
        <f t="shared" si="93"/>
        <v>0</v>
      </c>
      <c r="AH144" s="531">
        <f t="shared" si="93"/>
        <v>0</v>
      </c>
      <c r="AI144" s="531">
        <f t="shared" si="93"/>
        <v>0</v>
      </c>
      <c r="AJ144" s="531">
        <f t="shared" si="93"/>
        <v>0</v>
      </c>
      <c r="AK144" s="531">
        <f t="shared" si="93"/>
        <v>0</v>
      </c>
      <c r="AL144" s="531">
        <f t="shared" si="93"/>
        <v>0</v>
      </c>
      <c r="AM144" s="531">
        <f t="shared" si="93"/>
        <v>0</v>
      </c>
      <c r="AN144" s="531">
        <f t="shared" si="93"/>
        <v>0</v>
      </c>
      <c r="AO144" s="531">
        <f t="shared" si="93"/>
        <v>0</v>
      </c>
      <c r="AP144" s="531">
        <f t="shared" si="93"/>
        <v>0</v>
      </c>
      <c r="AQ144" s="531">
        <f t="shared" si="93"/>
        <v>0</v>
      </c>
      <c r="AR144" s="531">
        <f t="shared" si="93"/>
        <v>0</v>
      </c>
      <c r="AS144" s="531">
        <f t="shared" si="93"/>
        <v>0</v>
      </c>
      <c r="AT144" s="531">
        <f t="shared" si="93"/>
        <v>0</v>
      </c>
      <c r="AU144" s="531">
        <f t="shared" si="93"/>
        <v>0</v>
      </c>
      <c r="AV144" s="531">
        <f t="shared" si="93"/>
        <v>0</v>
      </c>
      <c r="AW144" s="531">
        <f t="shared" si="93"/>
        <v>0</v>
      </c>
      <c r="AX144" s="531">
        <f t="shared" si="93"/>
        <v>0</v>
      </c>
      <c r="AY144" s="531">
        <f t="shared" si="93"/>
        <v>0</v>
      </c>
      <c r="AZ144" s="531">
        <f t="shared" si="93"/>
        <v>0</v>
      </c>
      <c r="BA144" s="531">
        <f t="shared" si="93"/>
        <v>0</v>
      </c>
      <c r="BB144" s="531">
        <f t="shared" si="93"/>
        <v>0</v>
      </c>
      <c r="BC144" s="531">
        <f t="shared" si="93"/>
        <v>0</v>
      </c>
      <c r="BD144" s="531">
        <f t="shared" ref="BD144:CI144" si="94">SUMIF($C:$C,"61.8x",BD:BD)</f>
        <v>0</v>
      </c>
      <c r="BE144" s="531">
        <f t="shared" si="94"/>
        <v>0</v>
      </c>
      <c r="BF144" s="531">
        <f t="shared" si="94"/>
        <v>0</v>
      </c>
      <c r="BG144" s="531">
        <f t="shared" si="94"/>
        <v>0</v>
      </c>
      <c r="BH144" s="531">
        <f t="shared" si="94"/>
        <v>0</v>
      </c>
      <c r="BI144" s="531">
        <f t="shared" si="94"/>
        <v>0</v>
      </c>
      <c r="BJ144" s="531">
        <f t="shared" si="94"/>
        <v>0</v>
      </c>
      <c r="BK144" s="531">
        <f t="shared" si="94"/>
        <v>0</v>
      </c>
      <c r="BL144" s="531">
        <f t="shared" si="94"/>
        <v>0</v>
      </c>
      <c r="BM144" s="531">
        <f t="shared" si="94"/>
        <v>0</v>
      </c>
      <c r="BN144" s="531">
        <f t="shared" si="94"/>
        <v>0</v>
      </c>
      <c r="BO144" s="531">
        <f t="shared" si="94"/>
        <v>0</v>
      </c>
      <c r="BP144" s="531">
        <f t="shared" si="94"/>
        <v>0</v>
      </c>
      <c r="BQ144" s="531">
        <f t="shared" si="94"/>
        <v>0</v>
      </c>
      <c r="BR144" s="531">
        <f t="shared" si="94"/>
        <v>0</v>
      </c>
      <c r="BS144" s="531">
        <f t="shared" si="94"/>
        <v>0</v>
      </c>
      <c r="BT144" s="531">
        <f t="shared" si="94"/>
        <v>0</v>
      </c>
      <c r="BU144" s="531">
        <f t="shared" si="94"/>
        <v>0</v>
      </c>
      <c r="BV144" s="531">
        <f t="shared" si="94"/>
        <v>0</v>
      </c>
      <c r="BW144" s="531">
        <f t="shared" si="94"/>
        <v>0</v>
      </c>
      <c r="BX144" s="531">
        <f t="shared" si="94"/>
        <v>0</v>
      </c>
      <c r="BY144" s="531">
        <f t="shared" si="94"/>
        <v>0</v>
      </c>
      <c r="BZ144" s="531">
        <f t="shared" si="94"/>
        <v>0</v>
      </c>
      <c r="CA144" s="531">
        <f t="shared" si="94"/>
        <v>0</v>
      </c>
      <c r="CB144" s="531">
        <f t="shared" si="94"/>
        <v>0</v>
      </c>
      <c r="CC144" s="531">
        <f t="shared" si="94"/>
        <v>0</v>
      </c>
      <c r="CD144" s="531">
        <f t="shared" si="94"/>
        <v>0</v>
      </c>
      <c r="CE144" s="531">
        <f t="shared" si="94"/>
        <v>0</v>
      </c>
      <c r="CF144" s="531">
        <f t="shared" si="94"/>
        <v>0</v>
      </c>
      <c r="CG144" s="531">
        <f t="shared" si="94"/>
        <v>0</v>
      </c>
      <c r="CH144" s="531">
        <f t="shared" si="94"/>
        <v>0</v>
      </c>
      <c r="CI144" s="531">
        <f t="shared" si="94"/>
        <v>0</v>
      </c>
      <c r="CJ144" s="531">
        <f t="shared" ref="CJ144:DO144" si="95">SUMIF($C:$C,"61.8x",CJ:CJ)</f>
        <v>0</v>
      </c>
      <c r="CK144" s="531">
        <f t="shared" si="95"/>
        <v>0</v>
      </c>
      <c r="CL144" s="531">
        <f t="shared" si="95"/>
        <v>0</v>
      </c>
      <c r="CM144" s="531">
        <f t="shared" si="95"/>
        <v>0</v>
      </c>
      <c r="CN144" s="531">
        <f t="shared" si="95"/>
        <v>0</v>
      </c>
      <c r="CO144" s="531">
        <f t="shared" si="95"/>
        <v>0</v>
      </c>
      <c r="CP144" s="531">
        <f t="shared" si="95"/>
        <v>0</v>
      </c>
      <c r="CQ144" s="531">
        <f t="shared" si="95"/>
        <v>0</v>
      </c>
      <c r="CR144" s="531">
        <f t="shared" si="95"/>
        <v>0</v>
      </c>
      <c r="CS144" s="531">
        <f t="shared" si="95"/>
        <v>0</v>
      </c>
      <c r="CT144" s="531">
        <f t="shared" si="95"/>
        <v>0</v>
      </c>
      <c r="CU144" s="531">
        <f t="shared" si="95"/>
        <v>0</v>
      </c>
      <c r="CV144" s="531">
        <f t="shared" si="95"/>
        <v>0</v>
      </c>
      <c r="CW144" s="531">
        <f t="shared" si="95"/>
        <v>0</v>
      </c>
      <c r="CX144" s="531">
        <f t="shared" si="95"/>
        <v>0</v>
      </c>
      <c r="CY144" s="546">
        <f t="shared" si="95"/>
        <v>0</v>
      </c>
      <c r="CZ144" s="547">
        <f t="shared" si="95"/>
        <v>0</v>
      </c>
      <c r="DA144" s="547">
        <f t="shared" si="95"/>
        <v>0</v>
      </c>
      <c r="DB144" s="547">
        <f t="shared" si="95"/>
        <v>0</v>
      </c>
      <c r="DC144" s="547">
        <f t="shared" si="95"/>
        <v>0</v>
      </c>
      <c r="DD144" s="547">
        <f t="shared" si="95"/>
        <v>0</v>
      </c>
      <c r="DE144" s="547">
        <f t="shared" si="95"/>
        <v>0</v>
      </c>
      <c r="DF144" s="547">
        <f t="shared" si="95"/>
        <v>0</v>
      </c>
      <c r="DG144" s="547">
        <f t="shared" si="95"/>
        <v>0</v>
      </c>
      <c r="DH144" s="547">
        <f t="shared" si="95"/>
        <v>0</v>
      </c>
      <c r="DI144" s="547">
        <f t="shared" si="95"/>
        <v>0</v>
      </c>
      <c r="DJ144" s="547">
        <f t="shared" si="95"/>
        <v>0</v>
      </c>
      <c r="DK144" s="547">
        <f t="shared" si="95"/>
        <v>0</v>
      </c>
      <c r="DL144" s="547">
        <f t="shared" si="95"/>
        <v>0</v>
      </c>
      <c r="DM144" s="547">
        <f t="shared" si="95"/>
        <v>0</v>
      </c>
      <c r="DN144" s="547">
        <f t="shared" si="95"/>
        <v>0</v>
      </c>
      <c r="DO144" s="547">
        <f t="shared" si="95"/>
        <v>0</v>
      </c>
      <c r="DP144" s="547">
        <f t="shared" ref="DP144:DW144" si="96">SUMIF($C:$C,"61.8x",DP:DP)</f>
        <v>0</v>
      </c>
      <c r="DQ144" s="547">
        <f t="shared" si="96"/>
        <v>0</v>
      </c>
      <c r="DR144" s="547">
        <f t="shared" si="96"/>
        <v>0</v>
      </c>
      <c r="DS144" s="547">
        <f t="shared" si="96"/>
        <v>0</v>
      </c>
      <c r="DT144" s="547">
        <f t="shared" si="96"/>
        <v>0</v>
      </c>
      <c r="DU144" s="547">
        <f t="shared" si="96"/>
        <v>0</v>
      </c>
      <c r="DV144" s="547">
        <f t="shared" si="96"/>
        <v>0</v>
      </c>
      <c r="DW144" s="608">
        <f t="shared" si="96"/>
        <v>0</v>
      </c>
    </row>
    <row r="145" spans="2:127" x14ac:dyDescent="0.2">
      <c r="B145" s="620" t="s">
        <v>546</v>
      </c>
      <c r="C145" s="534" t="s">
        <v>547</v>
      </c>
      <c r="D145" s="533"/>
      <c r="E145" s="533"/>
      <c r="F145" s="533"/>
      <c r="G145" s="533"/>
      <c r="H145" s="533"/>
      <c r="I145" s="533"/>
      <c r="J145" s="533"/>
      <c r="K145" s="533"/>
      <c r="L145" s="533"/>
      <c r="M145" s="533"/>
      <c r="N145" s="533"/>
      <c r="O145" s="533"/>
      <c r="P145" s="533"/>
      <c r="Q145" s="533"/>
      <c r="R145" s="535"/>
      <c r="S145" s="607"/>
      <c r="T145" s="535"/>
      <c r="U145" s="607"/>
      <c r="V145" s="533"/>
      <c r="W145" s="533"/>
      <c r="X145" s="531">
        <f t="shared" ref="X145:BC145" si="97">SUMIF($C:$C,"61.9x",X:X)</f>
        <v>0</v>
      </c>
      <c r="Y145" s="531">
        <f t="shared" si="97"/>
        <v>0</v>
      </c>
      <c r="Z145" s="531">
        <f t="shared" si="97"/>
        <v>0</v>
      </c>
      <c r="AA145" s="531">
        <f t="shared" si="97"/>
        <v>0</v>
      </c>
      <c r="AB145" s="531">
        <f t="shared" si="97"/>
        <v>0</v>
      </c>
      <c r="AC145" s="531">
        <f t="shared" si="97"/>
        <v>0</v>
      </c>
      <c r="AD145" s="531">
        <f t="shared" si="97"/>
        <v>0</v>
      </c>
      <c r="AE145" s="531">
        <f t="shared" si="97"/>
        <v>0</v>
      </c>
      <c r="AF145" s="531">
        <f t="shared" si="97"/>
        <v>0</v>
      </c>
      <c r="AG145" s="531">
        <f t="shared" si="97"/>
        <v>0</v>
      </c>
      <c r="AH145" s="531">
        <f t="shared" si="97"/>
        <v>0</v>
      </c>
      <c r="AI145" s="531">
        <f t="shared" si="97"/>
        <v>0</v>
      </c>
      <c r="AJ145" s="531">
        <f t="shared" si="97"/>
        <v>0</v>
      </c>
      <c r="AK145" s="531">
        <f t="shared" si="97"/>
        <v>0</v>
      </c>
      <c r="AL145" s="531">
        <f t="shared" si="97"/>
        <v>0</v>
      </c>
      <c r="AM145" s="531">
        <f t="shared" si="97"/>
        <v>0</v>
      </c>
      <c r="AN145" s="531">
        <f t="shared" si="97"/>
        <v>0</v>
      </c>
      <c r="AO145" s="531">
        <f t="shared" si="97"/>
        <v>0</v>
      </c>
      <c r="AP145" s="531">
        <f t="shared" si="97"/>
        <v>0</v>
      </c>
      <c r="AQ145" s="531">
        <f t="shared" si="97"/>
        <v>0</v>
      </c>
      <c r="AR145" s="531">
        <f t="shared" si="97"/>
        <v>0</v>
      </c>
      <c r="AS145" s="531">
        <f t="shared" si="97"/>
        <v>0</v>
      </c>
      <c r="AT145" s="531">
        <f t="shared" si="97"/>
        <v>0</v>
      </c>
      <c r="AU145" s="531">
        <f t="shared" si="97"/>
        <v>0</v>
      </c>
      <c r="AV145" s="531">
        <f t="shared" si="97"/>
        <v>0</v>
      </c>
      <c r="AW145" s="531">
        <f t="shared" si="97"/>
        <v>0</v>
      </c>
      <c r="AX145" s="531">
        <f t="shared" si="97"/>
        <v>0</v>
      </c>
      <c r="AY145" s="531">
        <f t="shared" si="97"/>
        <v>0</v>
      </c>
      <c r="AZ145" s="531">
        <f t="shared" si="97"/>
        <v>0</v>
      </c>
      <c r="BA145" s="531">
        <f t="shared" si="97"/>
        <v>0</v>
      </c>
      <c r="BB145" s="531">
        <f t="shared" si="97"/>
        <v>0</v>
      </c>
      <c r="BC145" s="531">
        <f t="shared" si="97"/>
        <v>0</v>
      </c>
      <c r="BD145" s="531">
        <f t="shared" ref="BD145:CI145" si="98">SUMIF($C:$C,"61.9x",BD:BD)</f>
        <v>0</v>
      </c>
      <c r="BE145" s="531">
        <f t="shared" si="98"/>
        <v>0</v>
      </c>
      <c r="BF145" s="531">
        <f t="shared" si="98"/>
        <v>0</v>
      </c>
      <c r="BG145" s="531">
        <f t="shared" si="98"/>
        <v>0</v>
      </c>
      <c r="BH145" s="531">
        <f t="shared" si="98"/>
        <v>0</v>
      </c>
      <c r="BI145" s="531">
        <f t="shared" si="98"/>
        <v>0</v>
      </c>
      <c r="BJ145" s="531">
        <f t="shared" si="98"/>
        <v>0</v>
      </c>
      <c r="BK145" s="531">
        <f t="shared" si="98"/>
        <v>0</v>
      </c>
      <c r="BL145" s="531">
        <f t="shared" si="98"/>
        <v>0</v>
      </c>
      <c r="BM145" s="531">
        <f t="shared" si="98"/>
        <v>0</v>
      </c>
      <c r="BN145" s="531">
        <f t="shared" si="98"/>
        <v>0</v>
      </c>
      <c r="BO145" s="531">
        <f t="shared" si="98"/>
        <v>0</v>
      </c>
      <c r="BP145" s="531">
        <f t="shared" si="98"/>
        <v>0</v>
      </c>
      <c r="BQ145" s="531">
        <f t="shared" si="98"/>
        <v>0</v>
      </c>
      <c r="BR145" s="531">
        <f t="shared" si="98"/>
        <v>0</v>
      </c>
      <c r="BS145" s="531">
        <f t="shared" si="98"/>
        <v>0</v>
      </c>
      <c r="BT145" s="531">
        <f t="shared" si="98"/>
        <v>0</v>
      </c>
      <c r="BU145" s="531">
        <f t="shared" si="98"/>
        <v>0</v>
      </c>
      <c r="BV145" s="531">
        <f t="shared" si="98"/>
        <v>0</v>
      </c>
      <c r="BW145" s="531">
        <f t="shared" si="98"/>
        <v>0</v>
      </c>
      <c r="BX145" s="531">
        <f t="shared" si="98"/>
        <v>0</v>
      </c>
      <c r="BY145" s="531">
        <f t="shared" si="98"/>
        <v>0</v>
      </c>
      <c r="BZ145" s="531">
        <f t="shared" si="98"/>
        <v>0</v>
      </c>
      <c r="CA145" s="531">
        <f t="shared" si="98"/>
        <v>0</v>
      </c>
      <c r="CB145" s="531">
        <f t="shared" si="98"/>
        <v>0</v>
      </c>
      <c r="CC145" s="531">
        <f t="shared" si="98"/>
        <v>0</v>
      </c>
      <c r="CD145" s="531">
        <f t="shared" si="98"/>
        <v>0</v>
      </c>
      <c r="CE145" s="531">
        <f t="shared" si="98"/>
        <v>0</v>
      </c>
      <c r="CF145" s="531">
        <f t="shared" si="98"/>
        <v>0</v>
      </c>
      <c r="CG145" s="531">
        <f t="shared" si="98"/>
        <v>0</v>
      </c>
      <c r="CH145" s="531">
        <f t="shared" si="98"/>
        <v>0</v>
      </c>
      <c r="CI145" s="531">
        <f t="shared" si="98"/>
        <v>0</v>
      </c>
      <c r="CJ145" s="531">
        <f t="shared" ref="CJ145:DO145" si="99">SUMIF($C:$C,"61.9x",CJ:CJ)</f>
        <v>0</v>
      </c>
      <c r="CK145" s="531">
        <f t="shared" si="99"/>
        <v>0</v>
      </c>
      <c r="CL145" s="531">
        <f t="shared" si="99"/>
        <v>0</v>
      </c>
      <c r="CM145" s="531">
        <f t="shared" si="99"/>
        <v>0</v>
      </c>
      <c r="CN145" s="531">
        <f t="shared" si="99"/>
        <v>0</v>
      </c>
      <c r="CO145" s="531">
        <f t="shared" si="99"/>
        <v>0</v>
      </c>
      <c r="CP145" s="531">
        <f t="shared" si="99"/>
        <v>0</v>
      </c>
      <c r="CQ145" s="531">
        <f t="shared" si="99"/>
        <v>0</v>
      </c>
      <c r="CR145" s="531">
        <f t="shared" si="99"/>
        <v>0</v>
      </c>
      <c r="CS145" s="531">
        <f t="shared" si="99"/>
        <v>0</v>
      </c>
      <c r="CT145" s="531">
        <f t="shared" si="99"/>
        <v>0</v>
      </c>
      <c r="CU145" s="531">
        <f t="shared" si="99"/>
        <v>0</v>
      </c>
      <c r="CV145" s="531">
        <f t="shared" si="99"/>
        <v>0</v>
      </c>
      <c r="CW145" s="531">
        <f t="shared" si="99"/>
        <v>0</v>
      </c>
      <c r="CX145" s="531">
        <f t="shared" si="99"/>
        <v>0</v>
      </c>
      <c r="CY145" s="546">
        <f t="shared" si="99"/>
        <v>0</v>
      </c>
      <c r="CZ145" s="547">
        <f t="shared" si="99"/>
        <v>0</v>
      </c>
      <c r="DA145" s="547">
        <f t="shared" si="99"/>
        <v>0</v>
      </c>
      <c r="DB145" s="547">
        <f t="shared" si="99"/>
        <v>0</v>
      </c>
      <c r="DC145" s="547">
        <f t="shared" si="99"/>
        <v>0</v>
      </c>
      <c r="DD145" s="547">
        <f t="shared" si="99"/>
        <v>0</v>
      </c>
      <c r="DE145" s="547">
        <f t="shared" si="99"/>
        <v>0</v>
      </c>
      <c r="DF145" s="547">
        <f t="shared" si="99"/>
        <v>0</v>
      </c>
      <c r="DG145" s="547">
        <f t="shared" si="99"/>
        <v>0</v>
      </c>
      <c r="DH145" s="547">
        <f t="shared" si="99"/>
        <v>0</v>
      </c>
      <c r="DI145" s="547">
        <f t="shared" si="99"/>
        <v>0</v>
      </c>
      <c r="DJ145" s="547">
        <f t="shared" si="99"/>
        <v>0</v>
      </c>
      <c r="DK145" s="547">
        <f t="shared" si="99"/>
        <v>0</v>
      </c>
      <c r="DL145" s="547">
        <f t="shared" si="99"/>
        <v>0</v>
      </c>
      <c r="DM145" s="547">
        <f t="shared" si="99"/>
        <v>0</v>
      </c>
      <c r="DN145" s="547">
        <f t="shared" si="99"/>
        <v>0</v>
      </c>
      <c r="DO145" s="547">
        <f t="shared" si="99"/>
        <v>0</v>
      </c>
      <c r="DP145" s="547">
        <f t="shared" ref="DP145:DW145" si="100">SUMIF($C:$C,"61.9x",DP:DP)</f>
        <v>0</v>
      </c>
      <c r="DQ145" s="547">
        <f t="shared" si="100"/>
        <v>0</v>
      </c>
      <c r="DR145" s="547">
        <f t="shared" si="100"/>
        <v>0</v>
      </c>
      <c r="DS145" s="547">
        <f t="shared" si="100"/>
        <v>0</v>
      </c>
      <c r="DT145" s="547">
        <f t="shared" si="100"/>
        <v>0</v>
      </c>
      <c r="DU145" s="547">
        <f t="shared" si="100"/>
        <v>0</v>
      </c>
      <c r="DV145" s="547">
        <f t="shared" si="100"/>
        <v>0</v>
      </c>
      <c r="DW145" s="608">
        <f t="shared" si="100"/>
        <v>0</v>
      </c>
    </row>
    <row r="146" spans="2:127" ht="25.5" x14ac:dyDescent="0.2">
      <c r="B146" s="549" t="s">
        <v>491</v>
      </c>
      <c r="C146" s="604" t="s">
        <v>822</v>
      </c>
      <c r="D146" s="605" t="s">
        <v>836</v>
      </c>
      <c r="E146" s="551" t="s">
        <v>584</v>
      </c>
      <c r="F146" s="550" t="s">
        <v>760</v>
      </c>
      <c r="G146" s="606" t="s">
        <v>54</v>
      </c>
      <c r="H146" s="550" t="s">
        <v>493</v>
      </c>
      <c r="I146" s="552">
        <f>MAX(X146:AV146)</f>
        <v>3.1036157140844089</v>
      </c>
      <c r="J146" s="552">
        <f>SUMPRODUCT($X$2:$CY$2,$X146:$CY146)*365</f>
        <v>24424.322807446915</v>
      </c>
      <c r="K146" s="552">
        <f>SUMPRODUCT($X$2:$CY$2,$X147:$CY147)+SUMPRODUCT($X$2:$CY$2,$X148:$CY148)+SUMPRODUCT($X$2:$CY$2,$X149:$CY149)</f>
        <v>32540.736797393558</v>
      </c>
      <c r="L146" s="552">
        <f>SUMPRODUCT($X$2:$CY$2,$X150:$CY150) +SUMPRODUCT($X$2:$CY$2,$X151:$CY151)</f>
        <v>27932.60924250184</v>
      </c>
      <c r="M146" s="552">
        <f>SUMPRODUCT($X$2:$CY$2,$X152:$CY152)*-1</f>
        <v>-3181.6271304286624</v>
      </c>
      <c r="N146" s="552">
        <f>SUMPRODUCT($X$2:$CY$2,$X155:$CY155) +SUMPRODUCT($X$2:$CY$2,$X156:$CY156)</f>
        <v>441.8786031162312</v>
      </c>
      <c r="O146" s="552">
        <f>SUMPRODUCT($X$2:$CY$2,$X153:$CY153) +SUMPRODUCT($X$2:$CY$2,$X154:$CY154) +SUMPRODUCT($X$2:$CY$2,$X157:$CY157)</f>
        <v>19235.433158416829</v>
      </c>
      <c r="P146" s="552">
        <f>SUM(K146:O146)</f>
        <v>76969.030670999797</v>
      </c>
      <c r="Q146" s="552">
        <f>(SUM(K146:M146)*100000)/(J146*1000)</f>
        <v>234.56830046480809</v>
      </c>
      <c r="R146" s="553">
        <f>(P146*100000)/(J146*1000)</f>
        <v>315.13271126408517</v>
      </c>
      <c r="S146" s="612">
        <v>3</v>
      </c>
      <c r="T146" s="613">
        <v>3</v>
      </c>
      <c r="U146" s="556" t="s">
        <v>494</v>
      </c>
      <c r="V146" s="557" t="s">
        <v>124</v>
      </c>
      <c r="W146" s="558" t="s">
        <v>75</v>
      </c>
      <c r="X146" s="897">
        <v>0.11209117324143381</v>
      </c>
      <c r="Y146" s="897">
        <v>0.26496495717034207</v>
      </c>
      <c r="Z146" s="897">
        <v>0.43538817666309543</v>
      </c>
      <c r="AA146" s="897">
        <v>0.63585692459800414</v>
      </c>
      <c r="AB146" s="897">
        <v>0.87185672463677821</v>
      </c>
      <c r="AC146" s="897">
        <v>0.74607995979967634</v>
      </c>
      <c r="AD146" s="897">
        <v>1.0157627980615473</v>
      </c>
      <c r="AE146" s="897">
        <v>1.3619438573966967</v>
      </c>
      <c r="AF146" s="897">
        <v>1.6759857967550604</v>
      </c>
      <c r="AG146" s="897">
        <v>1.9983798046543098</v>
      </c>
      <c r="AH146" s="897">
        <v>2.6189855182129769</v>
      </c>
      <c r="AI146" s="897">
        <v>2.8846243021077305</v>
      </c>
      <c r="AJ146" s="897">
        <v>3.044632036172878</v>
      </c>
      <c r="AK146" s="898">
        <v>3.1036157140844089</v>
      </c>
      <c r="AL146" s="898">
        <v>3.0862192674109057</v>
      </c>
      <c r="AM146" s="898">
        <v>3.0744620886183922</v>
      </c>
      <c r="AN146" s="898">
        <v>3.063081139547239</v>
      </c>
      <c r="AO146" s="898">
        <v>3.0520652614799362</v>
      </c>
      <c r="AP146" s="898">
        <v>3.0414018915107865</v>
      </c>
      <c r="AQ146" s="898">
        <v>3.0311137914191288</v>
      </c>
      <c r="AR146" s="898">
        <v>3.0211557911639777</v>
      </c>
      <c r="AS146" s="898">
        <v>3.0115164469169913</v>
      </c>
      <c r="AT146" s="898">
        <v>3.0021855616859083</v>
      </c>
      <c r="AU146" s="898">
        <v>2.9931541454157946</v>
      </c>
      <c r="AV146" s="898">
        <v>2.9844457765048018</v>
      </c>
      <c r="AW146" s="898">
        <v>2.9844457765048018</v>
      </c>
      <c r="AX146" s="898">
        <v>2.9844457765048018</v>
      </c>
      <c r="AY146" s="898">
        <v>2.9844457765048018</v>
      </c>
      <c r="AZ146" s="898">
        <v>2.9844457765048018</v>
      </c>
      <c r="BA146" s="898">
        <v>2.9844457765048018</v>
      </c>
      <c r="BB146" s="898">
        <v>2.9844457765048018</v>
      </c>
      <c r="BC146" s="898">
        <v>2.9844457765048018</v>
      </c>
      <c r="BD146" s="898">
        <v>2.9844457765048018</v>
      </c>
      <c r="BE146" s="898">
        <v>2.9844457765048018</v>
      </c>
      <c r="BF146" s="898">
        <v>2.9844457765048018</v>
      </c>
      <c r="BG146" s="898">
        <v>2.9844457765048018</v>
      </c>
      <c r="BH146" s="898">
        <v>2.9844457765048018</v>
      </c>
      <c r="BI146" s="898">
        <v>2.9844457765048018</v>
      </c>
      <c r="BJ146" s="898">
        <v>2.9844457765048018</v>
      </c>
      <c r="BK146" s="898">
        <v>2.9844457765048018</v>
      </c>
      <c r="BL146" s="898">
        <v>2.9844457765048018</v>
      </c>
      <c r="BM146" s="898">
        <v>2.9844457765048018</v>
      </c>
      <c r="BN146" s="898">
        <v>2.9844457765048018</v>
      </c>
      <c r="BO146" s="898">
        <v>2.9844457765048018</v>
      </c>
      <c r="BP146" s="898">
        <v>2.9844457765048018</v>
      </c>
      <c r="BQ146" s="898">
        <v>2.9844457765048018</v>
      </c>
      <c r="BR146" s="898">
        <v>2.9844457765048018</v>
      </c>
      <c r="BS146" s="898">
        <v>2.9844457765048018</v>
      </c>
      <c r="BT146" s="898">
        <v>2.9844457765048018</v>
      </c>
      <c r="BU146" s="898">
        <v>2.9844457765048018</v>
      </c>
      <c r="BV146" s="898">
        <v>2.9844457765048018</v>
      </c>
      <c r="BW146" s="898">
        <v>2.9844457765048018</v>
      </c>
      <c r="BX146" s="898">
        <v>2.9844457765048018</v>
      </c>
      <c r="BY146" s="898">
        <v>2.9844457765048018</v>
      </c>
      <c r="BZ146" s="898">
        <v>2.9844457765048018</v>
      </c>
      <c r="CA146" s="898">
        <v>2.9844457765048018</v>
      </c>
      <c r="CB146" s="898">
        <v>2.9844457765048018</v>
      </c>
      <c r="CC146" s="898">
        <v>2.9844457765048018</v>
      </c>
      <c r="CD146" s="898">
        <v>2.9844457765048018</v>
      </c>
      <c r="CE146" s="899">
        <v>2.9844457765048018</v>
      </c>
      <c r="CF146" s="899">
        <v>2.9844457765048018</v>
      </c>
      <c r="CG146" s="899">
        <v>2.9844457765048018</v>
      </c>
      <c r="CH146" s="899">
        <v>2.9844457765048018</v>
      </c>
      <c r="CI146" s="899">
        <v>2.9844457765048018</v>
      </c>
      <c r="CJ146" s="899">
        <v>2.9844457765048018</v>
      </c>
      <c r="CK146" s="899">
        <v>2.9844457765048018</v>
      </c>
      <c r="CL146" s="899">
        <v>2.9844457765048018</v>
      </c>
      <c r="CM146" s="899">
        <v>2.9844457765048018</v>
      </c>
      <c r="CN146" s="899">
        <v>2.9844457765048018</v>
      </c>
      <c r="CO146" s="899">
        <v>2.9844457765048018</v>
      </c>
      <c r="CP146" s="899">
        <v>2.9844457765048018</v>
      </c>
      <c r="CQ146" s="899">
        <v>2.9844457765048018</v>
      </c>
      <c r="CR146" s="899">
        <v>2.9844457765048018</v>
      </c>
      <c r="CS146" s="899">
        <v>2.9844457765048018</v>
      </c>
      <c r="CT146" s="899">
        <v>2.9844457765048018</v>
      </c>
      <c r="CU146" s="899">
        <v>2.9844457765048018</v>
      </c>
      <c r="CV146" s="899">
        <v>2.9844457765048018</v>
      </c>
      <c r="CW146" s="899">
        <v>2.9844457765048018</v>
      </c>
      <c r="CX146" s="899">
        <v>2.9844457765048018</v>
      </c>
      <c r="CY146" s="900">
        <v>2.9844457765048018</v>
      </c>
      <c r="CZ146" s="561">
        <v>0</v>
      </c>
      <c r="DA146" s="562">
        <v>0</v>
      </c>
      <c r="DB146" s="562">
        <v>0</v>
      </c>
      <c r="DC146" s="562">
        <v>0</v>
      </c>
      <c r="DD146" s="562">
        <v>0</v>
      </c>
      <c r="DE146" s="562">
        <v>0</v>
      </c>
      <c r="DF146" s="562">
        <v>0</v>
      </c>
      <c r="DG146" s="562">
        <v>0</v>
      </c>
      <c r="DH146" s="562">
        <v>0</v>
      </c>
      <c r="DI146" s="562">
        <v>0</v>
      </c>
      <c r="DJ146" s="562">
        <v>0</v>
      </c>
      <c r="DK146" s="562">
        <v>0</v>
      </c>
      <c r="DL146" s="562">
        <v>0</v>
      </c>
      <c r="DM146" s="562">
        <v>0</v>
      </c>
      <c r="DN146" s="562">
        <v>0</v>
      </c>
      <c r="DO146" s="562">
        <v>0</v>
      </c>
      <c r="DP146" s="562">
        <v>0</v>
      </c>
      <c r="DQ146" s="562">
        <v>0</v>
      </c>
      <c r="DR146" s="562">
        <v>0</v>
      </c>
      <c r="DS146" s="562">
        <v>0</v>
      </c>
      <c r="DT146" s="562">
        <v>0</v>
      </c>
      <c r="DU146" s="562">
        <v>0</v>
      </c>
      <c r="DV146" s="562">
        <v>0</v>
      </c>
      <c r="DW146" s="563">
        <v>0</v>
      </c>
    </row>
    <row r="147" spans="2:127" x14ac:dyDescent="0.2">
      <c r="B147" s="564"/>
      <c r="C147" s="622" t="s">
        <v>823</v>
      </c>
      <c r="D147" s="566"/>
      <c r="E147" s="567"/>
      <c r="F147" s="567"/>
      <c r="G147" s="566"/>
      <c r="H147" s="567"/>
      <c r="I147" s="567"/>
      <c r="J147" s="567"/>
      <c r="K147" s="567"/>
      <c r="L147" s="567"/>
      <c r="M147" s="567"/>
      <c r="N147" s="567"/>
      <c r="O147" s="567"/>
      <c r="P147" s="567"/>
      <c r="Q147" s="567"/>
      <c r="R147" s="568"/>
      <c r="S147" s="567"/>
      <c r="T147" s="567"/>
      <c r="U147" s="569" t="s">
        <v>495</v>
      </c>
      <c r="V147" s="557" t="s">
        <v>124</v>
      </c>
      <c r="W147" s="558" t="s">
        <v>496</v>
      </c>
      <c r="X147" s="897">
        <v>456.05064998015058</v>
      </c>
      <c r="Y147" s="897">
        <v>629.57515661717309</v>
      </c>
      <c r="Z147" s="897">
        <v>636.6517665778324</v>
      </c>
      <c r="AA147" s="897">
        <v>646.00025908057341</v>
      </c>
      <c r="AB147" s="897">
        <v>1008.2385836317967</v>
      </c>
      <c r="AC147" s="897">
        <v>2426.7119119891781</v>
      </c>
      <c r="AD147" s="897">
        <v>1954.7484747666815</v>
      </c>
      <c r="AE147" s="897">
        <v>2216.6715399242134</v>
      </c>
      <c r="AF147" s="897">
        <v>2370.8476318450121</v>
      </c>
      <c r="AG147" s="897">
        <v>2622.4959845470676</v>
      </c>
      <c r="AH147" s="897">
        <v>3396.6618409856505</v>
      </c>
      <c r="AI147" s="897">
        <v>1972.977764533714</v>
      </c>
      <c r="AJ147" s="897">
        <v>1322.9127119991301</v>
      </c>
      <c r="AK147" s="898">
        <v>950.28255965860444</v>
      </c>
      <c r="AL147" s="898">
        <v>0</v>
      </c>
      <c r="AM147" s="898">
        <v>118.92377389862916</v>
      </c>
      <c r="AN147" s="898">
        <v>164.17354866393347</v>
      </c>
      <c r="AO147" s="898">
        <v>166.0189076453687</v>
      </c>
      <c r="AP147" s="898">
        <v>168.45670267698944</v>
      </c>
      <c r="AQ147" s="898">
        <v>262.91715045449592</v>
      </c>
      <c r="AR147" s="898">
        <v>879.4674330944199</v>
      </c>
      <c r="AS147" s="898">
        <v>850.24548569888043</v>
      </c>
      <c r="AT147" s="898">
        <v>922.37425638702314</v>
      </c>
      <c r="AU147" s="898">
        <v>967.63473602788724</v>
      </c>
      <c r="AV147" s="898">
        <v>1229.1747369726811</v>
      </c>
      <c r="AW147" s="898">
        <v>2198.2396830018015</v>
      </c>
      <c r="AX147" s="898">
        <v>1571.7241088404905</v>
      </c>
      <c r="AY147" s="898">
        <v>1543.8695138085036</v>
      </c>
      <c r="AZ147" s="898">
        <v>1530.0859232577072</v>
      </c>
      <c r="BA147" s="898">
        <v>1418.3868566219408</v>
      </c>
      <c r="BB147" s="898">
        <v>1956.0211574720927</v>
      </c>
      <c r="BC147" s="898">
        <v>1231.2660232040917</v>
      </c>
      <c r="BD147" s="898">
        <v>881.52124366962289</v>
      </c>
      <c r="BE147" s="898">
        <v>682.42061363779544</v>
      </c>
      <c r="BF147" s="898">
        <v>262.91715045449592</v>
      </c>
      <c r="BG147" s="898">
        <v>632.81071686022608</v>
      </c>
      <c r="BH147" s="898">
        <v>509.73738476627761</v>
      </c>
      <c r="BI147" s="898">
        <v>578.03874423366574</v>
      </c>
      <c r="BJ147" s="898">
        <v>618.24305640153887</v>
      </c>
      <c r="BK147" s="898">
        <v>683.86509158557863</v>
      </c>
      <c r="BL147" s="898">
        <v>1132.4000975999709</v>
      </c>
      <c r="BM147" s="898">
        <v>854.99911544303609</v>
      </c>
      <c r="BN147" s="898">
        <v>689.30985273647991</v>
      </c>
      <c r="BO147" s="898">
        <v>597.19570812530833</v>
      </c>
      <c r="BP147" s="898">
        <v>545.30964538710259</v>
      </c>
      <c r="BQ147" s="898">
        <v>1431.4200755346537</v>
      </c>
      <c r="BR147" s="898">
        <v>1221.4066429939908</v>
      </c>
      <c r="BS147" s="898">
        <v>1364.9140808707496</v>
      </c>
      <c r="BT147" s="898">
        <v>1450.7385974357369</v>
      </c>
      <c r="BU147" s="898">
        <v>1681.3040070764364</v>
      </c>
      <c r="BV147" s="898">
        <v>2469.9081004336895</v>
      </c>
      <c r="BW147" s="898">
        <v>1576.8298593064358</v>
      </c>
      <c r="BX147" s="898">
        <v>1293.5410802579202</v>
      </c>
      <c r="BY147" s="898">
        <v>1132.2069673623448</v>
      </c>
      <c r="BZ147" s="898">
        <v>683.86509158557863</v>
      </c>
      <c r="CA147" s="898">
        <v>885.74338136577705</v>
      </c>
      <c r="CB147" s="898">
        <v>514.49101451043339</v>
      </c>
      <c r="CC147" s="898">
        <v>344.97434058312257</v>
      </c>
      <c r="CD147" s="898">
        <v>247.80402849895998</v>
      </c>
      <c r="CE147" s="899">
        <v>0</v>
      </c>
      <c r="CF147" s="899">
        <v>365.580490132823</v>
      </c>
      <c r="CG147" s="899">
        <v>504.68164959653626</v>
      </c>
      <c r="CH147" s="899">
        <v>510.3544197987261</v>
      </c>
      <c r="CI147" s="899">
        <v>517.84838230333787</v>
      </c>
      <c r="CJ147" s="899">
        <v>808.22679584159869</v>
      </c>
      <c r="CK147" s="899">
        <v>1945.3070184962503</v>
      </c>
      <c r="CL147" s="899">
        <v>1566.9704790963349</v>
      </c>
      <c r="CM147" s="899">
        <v>1776.9339174590464</v>
      </c>
      <c r="CN147" s="899">
        <v>1900.5249511602863</v>
      </c>
      <c r="CO147" s="899">
        <v>2102.2519482075195</v>
      </c>
      <c r="CP147" s="899">
        <v>2722.8407649392411</v>
      </c>
      <c r="CQ147" s="899">
        <v>1581.5834890505917</v>
      </c>
      <c r="CR147" s="899">
        <v>1060.4766766073769</v>
      </c>
      <c r="CS147" s="899">
        <v>761.7679394597659</v>
      </c>
      <c r="CT147" s="899">
        <v>0</v>
      </c>
      <c r="CU147" s="899">
        <v>118.92377389862916</v>
      </c>
      <c r="CV147" s="899">
        <v>164.17354866393347</v>
      </c>
      <c r="CW147" s="899">
        <v>166.0189076453687</v>
      </c>
      <c r="CX147" s="899">
        <v>168.45670267698944</v>
      </c>
      <c r="CY147" s="900">
        <v>262.91715045449592</v>
      </c>
      <c r="CZ147" s="561">
        <v>0</v>
      </c>
      <c r="DA147" s="562">
        <v>0</v>
      </c>
      <c r="DB147" s="562">
        <v>0</v>
      </c>
      <c r="DC147" s="562">
        <v>0</v>
      </c>
      <c r="DD147" s="562">
        <v>0</v>
      </c>
      <c r="DE147" s="562">
        <v>0</v>
      </c>
      <c r="DF147" s="562">
        <v>0</v>
      </c>
      <c r="DG147" s="562">
        <v>0</v>
      </c>
      <c r="DH147" s="562">
        <v>0</v>
      </c>
      <c r="DI147" s="562">
        <v>0</v>
      </c>
      <c r="DJ147" s="562">
        <v>0</v>
      </c>
      <c r="DK147" s="562">
        <v>0</v>
      </c>
      <c r="DL147" s="562">
        <v>0</v>
      </c>
      <c r="DM147" s="562">
        <v>0</v>
      </c>
      <c r="DN147" s="562">
        <v>0</v>
      </c>
      <c r="DO147" s="562">
        <v>0</v>
      </c>
      <c r="DP147" s="562">
        <v>0</v>
      </c>
      <c r="DQ147" s="562">
        <v>0</v>
      </c>
      <c r="DR147" s="562">
        <v>0</v>
      </c>
      <c r="DS147" s="562">
        <v>0</v>
      </c>
      <c r="DT147" s="562">
        <v>0</v>
      </c>
      <c r="DU147" s="562">
        <v>0</v>
      </c>
      <c r="DV147" s="562">
        <v>0</v>
      </c>
      <c r="DW147" s="563">
        <v>0</v>
      </c>
    </row>
    <row r="148" spans="2:127" x14ac:dyDescent="0.2">
      <c r="B148" s="570"/>
      <c r="C148" s="571"/>
      <c r="D148" s="572"/>
      <c r="E148" s="572"/>
      <c r="F148" s="572"/>
      <c r="G148" s="572"/>
      <c r="H148" s="572"/>
      <c r="I148" s="573"/>
      <c r="J148" s="573"/>
      <c r="K148" s="573"/>
      <c r="L148" s="573"/>
      <c r="M148" s="573"/>
      <c r="N148" s="573"/>
      <c r="O148" s="573"/>
      <c r="P148" s="573"/>
      <c r="Q148" s="573"/>
      <c r="R148" s="574"/>
      <c r="S148" s="573"/>
      <c r="T148" s="573"/>
      <c r="U148" s="569" t="s">
        <v>497</v>
      </c>
      <c r="V148" s="557" t="s">
        <v>124</v>
      </c>
      <c r="W148" s="558" t="s">
        <v>496</v>
      </c>
      <c r="X148" s="897">
        <v>0</v>
      </c>
      <c r="Y148" s="897">
        <v>0</v>
      </c>
      <c r="Z148" s="897">
        <v>0</v>
      </c>
      <c r="AA148" s="897">
        <v>0</v>
      </c>
      <c r="AB148" s="897">
        <v>0</v>
      </c>
      <c r="AC148" s="897">
        <v>0</v>
      </c>
      <c r="AD148" s="897">
        <v>0</v>
      </c>
      <c r="AE148" s="897">
        <v>0</v>
      </c>
      <c r="AF148" s="897">
        <v>0</v>
      </c>
      <c r="AG148" s="897">
        <v>0</v>
      </c>
      <c r="AH148" s="897">
        <v>0</v>
      </c>
      <c r="AI148" s="897">
        <v>0</v>
      </c>
      <c r="AJ148" s="897">
        <v>0</v>
      </c>
      <c r="AK148" s="898">
        <v>0</v>
      </c>
      <c r="AL148" s="898">
        <v>0</v>
      </c>
      <c r="AM148" s="898">
        <v>0</v>
      </c>
      <c r="AN148" s="898">
        <v>0</v>
      </c>
      <c r="AO148" s="898">
        <v>0</v>
      </c>
      <c r="AP148" s="898">
        <v>0</v>
      </c>
      <c r="AQ148" s="898">
        <v>0</v>
      </c>
      <c r="AR148" s="898">
        <v>0</v>
      </c>
      <c r="AS148" s="898">
        <v>0</v>
      </c>
      <c r="AT148" s="898">
        <v>0</v>
      </c>
      <c r="AU148" s="898">
        <v>0</v>
      </c>
      <c r="AV148" s="898">
        <v>0</v>
      </c>
      <c r="AW148" s="898">
        <v>0</v>
      </c>
      <c r="AX148" s="898">
        <v>0</v>
      </c>
      <c r="AY148" s="898">
        <v>0</v>
      </c>
      <c r="AZ148" s="898">
        <v>0</v>
      </c>
      <c r="BA148" s="898">
        <v>0</v>
      </c>
      <c r="BB148" s="898">
        <v>0</v>
      </c>
      <c r="BC148" s="898">
        <v>0</v>
      </c>
      <c r="BD148" s="898">
        <v>0</v>
      </c>
      <c r="BE148" s="898">
        <v>0</v>
      </c>
      <c r="BF148" s="898">
        <v>0</v>
      </c>
      <c r="BG148" s="898">
        <v>0</v>
      </c>
      <c r="BH148" s="898">
        <v>0</v>
      </c>
      <c r="BI148" s="898">
        <v>0</v>
      </c>
      <c r="BJ148" s="898">
        <v>0</v>
      </c>
      <c r="BK148" s="898">
        <v>0</v>
      </c>
      <c r="BL148" s="898">
        <v>0</v>
      </c>
      <c r="BM148" s="898">
        <v>0</v>
      </c>
      <c r="BN148" s="898">
        <v>0</v>
      </c>
      <c r="BO148" s="898">
        <v>0</v>
      </c>
      <c r="BP148" s="898">
        <v>0</v>
      </c>
      <c r="BQ148" s="898">
        <v>0</v>
      </c>
      <c r="BR148" s="898">
        <v>0</v>
      </c>
      <c r="BS148" s="898">
        <v>0</v>
      </c>
      <c r="BT148" s="898">
        <v>0</v>
      </c>
      <c r="BU148" s="898">
        <v>0</v>
      </c>
      <c r="BV148" s="898">
        <v>0</v>
      </c>
      <c r="BW148" s="898">
        <v>0</v>
      </c>
      <c r="BX148" s="898">
        <v>0</v>
      </c>
      <c r="BY148" s="898">
        <v>0</v>
      </c>
      <c r="BZ148" s="898">
        <v>0</v>
      </c>
      <c r="CA148" s="898">
        <v>0</v>
      </c>
      <c r="CB148" s="898">
        <v>0</v>
      </c>
      <c r="CC148" s="898">
        <v>0</v>
      </c>
      <c r="CD148" s="898">
        <v>0</v>
      </c>
      <c r="CE148" s="899">
        <v>0</v>
      </c>
      <c r="CF148" s="899">
        <v>0</v>
      </c>
      <c r="CG148" s="899">
        <v>0</v>
      </c>
      <c r="CH148" s="899">
        <v>0</v>
      </c>
      <c r="CI148" s="899">
        <v>0</v>
      </c>
      <c r="CJ148" s="899">
        <v>0</v>
      </c>
      <c r="CK148" s="899">
        <v>0</v>
      </c>
      <c r="CL148" s="899">
        <v>0</v>
      </c>
      <c r="CM148" s="899">
        <v>0</v>
      </c>
      <c r="CN148" s="899">
        <v>0</v>
      </c>
      <c r="CO148" s="899">
        <v>0</v>
      </c>
      <c r="CP148" s="899">
        <v>0</v>
      </c>
      <c r="CQ148" s="899">
        <v>0</v>
      </c>
      <c r="CR148" s="899">
        <v>0</v>
      </c>
      <c r="CS148" s="899">
        <v>0</v>
      </c>
      <c r="CT148" s="899">
        <v>0</v>
      </c>
      <c r="CU148" s="899">
        <v>0</v>
      </c>
      <c r="CV148" s="899">
        <v>0</v>
      </c>
      <c r="CW148" s="899">
        <v>0</v>
      </c>
      <c r="CX148" s="899">
        <v>0</v>
      </c>
      <c r="CY148" s="900">
        <v>0</v>
      </c>
      <c r="CZ148" s="561">
        <v>0</v>
      </c>
      <c r="DA148" s="562">
        <v>0</v>
      </c>
      <c r="DB148" s="562">
        <v>0</v>
      </c>
      <c r="DC148" s="562">
        <v>0</v>
      </c>
      <c r="DD148" s="562">
        <v>0</v>
      </c>
      <c r="DE148" s="562">
        <v>0</v>
      </c>
      <c r="DF148" s="562">
        <v>0</v>
      </c>
      <c r="DG148" s="562">
        <v>0</v>
      </c>
      <c r="DH148" s="562">
        <v>0</v>
      </c>
      <c r="DI148" s="562">
        <v>0</v>
      </c>
      <c r="DJ148" s="562">
        <v>0</v>
      </c>
      <c r="DK148" s="562">
        <v>0</v>
      </c>
      <c r="DL148" s="562">
        <v>0</v>
      </c>
      <c r="DM148" s="562">
        <v>0</v>
      </c>
      <c r="DN148" s="562">
        <v>0</v>
      </c>
      <c r="DO148" s="562">
        <v>0</v>
      </c>
      <c r="DP148" s="562">
        <v>0</v>
      </c>
      <c r="DQ148" s="562">
        <v>0</v>
      </c>
      <c r="DR148" s="562">
        <v>0</v>
      </c>
      <c r="DS148" s="562">
        <v>0</v>
      </c>
      <c r="DT148" s="562">
        <v>0</v>
      </c>
      <c r="DU148" s="562">
        <v>0</v>
      </c>
      <c r="DV148" s="562">
        <v>0</v>
      </c>
      <c r="DW148" s="563">
        <v>0</v>
      </c>
    </row>
    <row r="149" spans="2:127" x14ac:dyDescent="0.2">
      <c r="B149" s="570"/>
      <c r="C149" s="571"/>
      <c r="D149" s="572"/>
      <c r="E149" s="572"/>
      <c r="F149" s="572"/>
      <c r="G149" s="572"/>
      <c r="H149" s="572"/>
      <c r="I149" s="573"/>
      <c r="J149" s="573"/>
      <c r="K149" s="573"/>
      <c r="L149" s="573"/>
      <c r="M149" s="573"/>
      <c r="N149" s="573"/>
      <c r="O149" s="573"/>
      <c r="P149" s="573"/>
      <c r="Q149" s="573"/>
      <c r="R149" s="574"/>
      <c r="S149" s="573"/>
      <c r="T149" s="573"/>
      <c r="U149" s="569" t="s">
        <v>799</v>
      </c>
      <c r="V149" s="557" t="s">
        <v>124</v>
      </c>
      <c r="W149" s="558" t="s">
        <v>496</v>
      </c>
      <c r="X149" s="897">
        <v>0</v>
      </c>
      <c r="Y149" s="897">
        <v>0</v>
      </c>
      <c r="Z149" s="897">
        <v>0</v>
      </c>
      <c r="AA149" s="897">
        <v>0</v>
      </c>
      <c r="AB149" s="897">
        <v>0</v>
      </c>
      <c r="AC149" s="897">
        <v>0</v>
      </c>
      <c r="AD149" s="897">
        <v>0</v>
      </c>
      <c r="AE149" s="897">
        <v>0</v>
      </c>
      <c r="AF149" s="897">
        <v>0</v>
      </c>
      <c r="AG149" s="897">
        <v>0</v>
      </c>
      <c r="AH149" s="897">
        <v>0</v>
      </c>
      <c r="AI149" s="897">
        <v>0</v>
      </c>
      <c r="AJ149" s="897">
        <v>0</v>
      </c>
      <c r="AK149" s="898">
        <v>0</v>
      </c>
      <c r="AL149" s="898">
        <v>0</v>
      </c>
      <c r="AM149" s="898">
        <v>0</v>
      </c>
      <c r="AN149" s="898">
        <v>0</v>
      </c>
      <c r="AO149" s="898">
        <v>0</v>
      </c>
      <c r="AP149" s="898">
        <v>0</v>
      </c>
      <c r="AQ149" s="898">
        <v>0</v>
      </c>
      <c r="AR149" s="898">
        <v>0</v>
      </c>
      <c r="AS149" s="898">
        <v>0</v>
      </c>
      <c r="AT149" s="898">
        <v>0</v>
      </c>
      <c r="AU149" s="898">
        <v>0</v>
      </c>
      <c r="AV149" s="898">
        <v>0</v>
      </c>
      <c r="AW149" s="898">
        <v>0</v>
      </c>
      <c r="AX149" s="898">
        <v>0</v>
      </c>
      <c r="AY149" s="898">
        <v>0</v>
      </c>
      <c r="AZ149" s="898">
        <v>0</v>
      </c>
      <c r="BA149" s="898">
        <v>0</v>
      </c>
      <c r="BB149" s="898">
        <v>0</v>
      </c>
      <c r="BC149" s="898">
        <v>0</v>
      </c>
      <c r="BD149" s="898">
        <v>0</v>
      </c>
      <c r="BE149" s="898">
        <v>0</v>
      </c>
      <c r="BF149" s="898">
        <v>0</v>
      </c>
      <c r="BG149" s="898">
        <v>0</v>
      </c>
      <c r="BH149" s="898">
        <v>0</v>
      </c>
      <c r="BI149" s="898">
        <v>0</v>
      </c>
      <c r="BJ149" s="898">
        <v>0</v>
      </c>
      <c r="BK149" s="898">
        <v>0</v>
      </c>
      <c r="BL149" s="898">
        <v>0</v>
      </c>
      <c r="BM149" s="898">
        <v>0</v>
      </c>
      <c r="BN149" s="898">
        <v>0</v>
      </c>
      <c r="BO149" s="898">
        <v>0</v>
      </c>
      <c r="BP149" s="898">
        <v>0</v>
      </c>
      <c r="BQ149" s="898">
        <v>0</v>
      </c>
      <c r="BR149" s="898">
        <v>0</v>
      </c>
      <c r="BS149" s="898">
        <v>0</v>
      </c>
      <c r="BT149" s="898">
        <v>0</v>
      </c>
      <c r="BU149" s="898">
        <v>0</v>
      </c>
      <c r="BV149" s="898">
        <v>0</v>
      </c>
      <c r="BW149" s="898">
        <v>0</v>
      </c>
      <c r="BX149" s="898">
        <v>0</v>
      </c>
      <c r="BY149" s="898">
        <v>0</v>
      </c>
      <c r="BZ149" s="898">
        <v>0</v>
      </c>
      <c r="CA149" s="898">
        <v>0</v>
      </c>
      <c r="CB149" s="898">
        <v>0</v>
      </c>
      <c r="CC149" s="898">
        <v>0</v>
      </c>
      <c r="CD149" s="898">
        <v>0</v>
      </c>
      <c r="CE149" s="899">
        <v>0</v>
      </c>
      <c r="CF149" s="899">
        <v>0</v>
      </c>
      <c r="CG149" s="899">
        <v>0</v>
      </c>
      <c r="CH149" s="899">
        <v>0</v>
      </c>
      <c r="CI149" s="899">
        <v>0</v>
      </c>
      <c r="CJ149" s="899">
        <v>0</v>
      </c>
      <c r="CK149" s="899">
        <v>0</v>
      </c>
      <c r="CL149" s="899">
        <v>0</v>
      </c>
      <c r="CM149" s="899">
        <v>0</v>
      </c>
      <c r="CN149" s="899">
        <v>0</v>
      </c>
      <c r="CO149" s="899">
        <v>0</v>
      </c>
      <c r="CP149" s="899">
        <v>0</v>
      </c>
      <c r="CQ149" s="899">
        <v>0</v>
      </c>
      <c r="CR149" s="899">
        <v>0</v>
      </c>
      <c r="CS149" s="899">
        <v>0</v>
      </c>
      <c r="CT149" s="899">
        <v>0</v>
      </c>
      <c r="CU149" s="899">
        <v>0</v>
      </c>
      <c r="CV149" s="899">
        <v>0</v>
      </c>
      <c r="CW149" s="899">
        <v>0</v>
      </c>
      <c r="CX149" s="899">
        <v>0</v>
      </c>
      <c r="CY149" s="900">
        <v>0</v>
      </c>
      <c r="CZ149" s="561">
        <v>0</v>
      </c>
      <c r="DA149" s="562">
        <v>0</v>
      </c>
      <c r="DB149" s="562">
        <v>0</v>
      </c>
      <c r="DC149" s="562">
        <v>0</v>
      </c>
      <c r="DD149" s="562">
        <v>0</v>
      </c>
      <c r="DE149" s="562">
        <v>0</v>
      </c>
      <c r="DF149" s="562">
        <v>0</v>
      </c>
      <c r="DG149" s="562">
        <v>0</v>
      </c>
      <c r="DH149" s="562">
        <v>0</v>
      </c>
      <c r="DI149" s="562">
        <v>0</v>
      </c>
      <c r="DJ149" s="562">
        <v>0</v>
      </c>
      <c r="DK149" s="562">
        <v>0</v>
      </c>
      <c r="DL149" s="562">
        <v>0</v>
      </c>
      <c r="DM149" s="562">
        <v>0</v>
      </c>
      <c r="DN149" s="562">
        <v>0</v>
      </c>
      <c r="DO149" s="562">
        <v>0</v>
      </c>
      <c r="DP149" s="562">
        <v>0</v>
      </c>
      <c r="DQ149" s="562">
        <v>0</v>
      </c>
      <c r="DR149" s="562">
        <v>0</v>
      </c>
      <c r="DS149" s="562">
        <v>0</v>
      </c>
      <c r="DT149" s="562">
        <v>0</v>
      </c>
      <c r="DU149" s="562">
        <v>0</v>
      </c>
      <c r="DV149" s="562">
        <v>0</v>
      </c>
      <c r="DW149" s="563">
        <v>0</v>
      </c>
    </row>
    <row r="150" spans="2:127" x14ac:dyDescent="0.2">
      <c r="B150" s="576"/>
      <c r="C150" s="577"/>
      <c r="D150" s="578"/>
      <c r="E150" s="578"/>
      <c r="F150" s="578"/>
      <c r="G150" s="578"/>
      <c r="H150" s="578"/>
      <c r="I150" s="579"/>
      <c r="J150" s="579"/>
      <c r="K150" s="579"/>
      <c r="L150" s="579"/>
      <c r="M150" s="579"/>
      <c r="N150" s="579"/>
      <c r="O150" s="579"/>
      <c r="P150" s="579"/>
      <c r="Q150" s="579"/>
      <c r="R150" s="580"/>
      <c r="S150" s="579"/>
      <c r="T150" s="579"/>
      <c r="U150" s="569" t="s">
        <v>498</v>
      </c>
      <c r="V150" s="557" t="s">
        <v>124</v>
      </c>
      <c r="W150" s="581" t="s">
        <v>496</v>
      </c>
      <c r="X150" s="897">
        <v>10.642418652133703</v>
      </c>
      <c r="Y150" s="897">
        <v>45.858459799656266</v>
      </c>
      <c r="Z150" s="897">
        <v>90.617532571810571</v>
      </c>
      <c r="AA150" s="897">
        <v>138.55048634633619</v>
      </c>
      <c r="AB150" s="897">
        <v>190.2812681172249</v>
      </c>
      <c r="AC150" s="897">
        <v>224.10653999240145</v>
      </c>
      <c r="AD150" s="897">
        <v>359.86732951288002</v>
      </c>
      <c r="AE150" s="897">
        <v>481.4673132159304</v>
      </c>
      <c r="AF150" s="897">
        <v>611.90536638462015</v>
      </c>
      <c r="AG150" s="897">
        <v>750.13492931899623</v>
      </c>
      <c r="AH150" s="897">
        <v>928.10109070180033</v>
      </c>
      <c r="AI150" s="897">
        <v>1107.5069396638587</v>
      </c>
      <c r="AJ150" s="897">
        <v>1212.2583098996415</v>
      </c>
      <c r="AK150" s="898">
        <v>1277.9095631806006</v>
      </c>
      <c r="AL150" s="898">
        <v>1319.3941264371008</v>
      </c>
      <c r="AM150" s="898">
        <v>1318.2778492561276</v>
      </c>
      <c r="AN150" s="898">
        <v>1317.1972929449455</v>
      </c>
      <c r="AO150" s="898">
        <v>1316.1513980468649</v>
      </c>
      <c r="AP150" s="898">
        <v>1315.1389717855229</v>
      </c>
      <c r="AQ150" s="898">
        <v>1314.1621752622618</v>
      </c>
      <c r="AR150" s="898">
        <v>1313.2167198388886</v>
      </c>
      <c r="AS150" s="898">
        <v>1312.3015189890634</v>
      </c>
      <c r="AT150" s="898">
        <v>1311.4156045664326</v>
      </c>
      <c r="AU150" s="898">
        <v>1310.5581230164696</v>
      </c>
      <c r="AV150" s="898">
        <v>1309.7313129738234</v>
      </c>
      <c r="AW150" s="898">
        <v>1309.7313129738234</v>
      </c>
      <c r="AX150" s="898">
        <v>1309.7313129738234</v>
      </c>
      <c r="AY150" s="898">
        <v>1309.7313129738234</v>
      </c>
      <c r="AZ150" s="898">
        <v>1309.7313129738234</v>
      </c>
      <c r="BA150" s="898">
        <v>1309.7313129738234</v>
      </c>
      <c r="BB150" s="898">
        <v>1309.7313129738234</v>
      </c>
      <c r="BC150" s="898">
        <v>1309.7313129738234</v>
      </c>
      <c r="BD150" s="898">
        <v>1309.7313129738234</v>
      </c>
      <c r="BE150" s="898">
        <v>1309.7313129738234</v>
      </c>
      <c r="BF150" s="898">
        <v>1309.7313129738234</v>
      </c>
      <c r="BG150" s="898">
        <v>1309.7313129738234</v>
      </c>
      <c r="BH150" s="898">
        <v>1309.7313129738234</v>
      </c>
      <c r="BI150" s="898">
        <v>1309.7313129738234</v>
      </c>
      <c r="BJ150" s="898">
        <v>1309.7313129738234</v>
      </c>
      <c r="BK150" s="898">
        <v>1309.7313129738234</v>
      </c>
      <c r="BL150" s="898">
        <v>1309.7313129738234</v>
      </c>
      <c r="BM150" s="898">
        <v>1309.7313129738234</v>
      </c>
      <c r="BN150" s="898">
        <v>1309.7313129738234</v>
      </c>
      <c r="BO150" s="898">
        <v>1309.7313129738234</v>
      </c>
      <c r="BP150" s="898">
        <v>1309.7313129738234</v>
      </c>
      <c r="BQ150" s="898">
        <v>1309.7313129738234</v>
      </c>
      <c r="BR150" s="898">
        <v>1309.7313129738234</v>
      </c>
      <c r="BS150" s="898">
        <v>1309.7313129738234</v>
      </c>
      <c r="BT150" s="898">
        <v>1309.7313129738234</v>
      </c>
      <c r="BU150" s="898">
        <v>1309.7313129738234</v>
      </c>
      <c r="BV150" s="898">
        <v>1309.7313129738234</v>
      </c>
      <c r="BW150" s="898">
        <v>1309.7313129738234</v>
      </c>
      <c r="BX150" s="898">
        <v>1309.7313129738234</v>
      </c>
      <c r="BY150" s="898">
        <v>1309.7313129738234</v>
      </c>
      <c r="BZ150" s="898">
        <v>1309.7313129738234</v>
      </c>
      <c r="CA150" s="898">
        <v>1309.7313129738234</v>
      </c>
      <c r="CB150" s="898">
        <v>1309.7313129738234</v>
      </c>
      <c r="CC150" s="898">
        <v>1309.7313129738234</v>
      </c>
      <c r="CD150" s="898">
        <v>1309.7313129738234</v>
      </c>
      <c r="CE150" s="899">
        <v>1309.7313129738234</v>
      </c>
      <c r="CF150" s="899">
        <v>1309.7313129738234</v>
      </c>
      <c r="CG150" s="899">
        <v>1309.7313129738234</v>
      </c>
      <c r="CH150" s="899">
        <v>1309.7313129738234</v>
      </c>
      <c r="CI150" s="899">
        <v>1309.7313129738234</v>
      </c>
      <c r="CJ150" s="899">
        <v>1309.7313129738234</v>
      </c>
      <c r="CK150" s="899">
        <v>1309.7313129738234</v>
      </c>
      <c r="CL150" s="899">
        <v>1309.7313129738234</v>
      </c>
      <c r="CM150" s="899">
        <v>1309.7313129738234</v>
      </c>
      <c r="CN150" s="899">
        <v>1309.7313129738234</v>
      </c>
      <c r="CO150" s="899">
        <v>1309.7313129738234</v>
      </c>
      <c r="CP150" s="899">
        <v>1309.7313129738234</v>
      </c>
      <c r="CQ150" s="899">
        <v>1309.7313129738234</v>
      </c>
      <c r="CR150" s="899">
        <v>1309.7313129738234</v>
      </c>
      <c r="CS150" s="899">
        <v>1309.7313129738234</v>
      </c>
      <c r="CT150" s="899">
        <v>1309.7313129738234</v>
      </c>
      <c r="CU150" s="899">
        <v>1309.7313129738234</v>
      </c>
      <c r="CV150" s="899">
        <v>1309.7313129738234</v>
      </c>
      <c r="CW150" s="899">
        <v>1309.7313129738234</v>
      </c>
      <c r="CX150" s="899">
        <v>1309.7313129738234</v>
      </c>
      <c r="CY150" s="900">
        <v>1309.7313129738234</v>
      </c>
      <c r="CZ150" s="561">
        <v>0</v>
      </c>
      <c r="DA150" s="562">
        <v>0</v>
      </c>
      <c r="DB150" s="562">
        <v>0</v>
      </c>
      <c r="DC150" s="562">
        <v>0</v>
      </c>
      <c r="DD150" s="562">
        <v>0</v>
      </c>
      <c r="DE150" s="562">
        <v>0</v>
      </c>
      <c r="DF150" s="562">
        <v>0</v>
      </c>
      <c r="DG150" s="562">
        <v>0</v>
      </c>
      <c r="DH150" s="562">
        <v>0</v>
      </c>
      <c r="DI150" s="562">
        <v>0</v>
      </c>
      <c r="DJ150" s="562">
        <v>0</v>
      </c>
      <c r="DK150" s="562">
        <v>0</v>
      </c>
      <c r="DL150" s="562">
        <v>0</v>
      </c>
      <c r="DM150" s="562">
        <v>0</v>
      </c>
      <c r="DN150" s="562">
        <v>0</v>
      </c>
      <c r="DO150" s="562">
        <v>0</v>
      </c>
      <c r="DP150" s="562">
        <v>0</v>
      </c>
      <c r="DQ150" s="562">
        <v>0</v>
      </c>
      <c r="DR150" s="562">
        <v>0</v>
      </c>
      <c r="DS150" s="562">
        <v>0</v>
      </c>
      <c r="DT150" s="562">
        <v>0</v>
      </c>
      <c r="DU150" s="562">
        <v>0</v>
      </c>
      <c r="DV150" s="562">
        <v>0</v>
      </c>
      <c r="DW150" s="563">
        <v>0</v>
      </c>
    </row>
    <row r="151" spans="2:127" x14ac:dyDescent="0.2">
      <c r="B151" s="582"/>
      <c r="C151" s="583"/>
      <c r="D151" s="584"/>
      <c r="E151" s="584"/>
      <c r="F151" s="584"/>
      <c r="G151" s="584"/>
      <c r="H151" s="584"/>
      <c r="I151" s="585"/>
      <c r="J151" s="585"/>
      <c r="K151" s="585"/>
      <c r="L151" s="585"/>
      <c r="M151" s="585"/>
      <c r="N151" s="585"/>
      <c r="O151" s="585"/>
      <c r="P151" s="585"/>
      <c r="Q151" s="585"/>
      <c r="R151" s="586"/>
      <c r="S151" s="585"/>
      <c r="T151" s="585"/>
      <c r="U151" s="569" t="s">
        <v>499</v>
      </c>
      <c r="V151" s="557" t="s">
        <v>124</v>
      </c>
      <c r="W151" s="581" t="s">
        <v>496</v>
      </c>
      <c r="X151" s="898">
        <v>0</v>
      </c>
      <c r="Y151" s="898">
        <v>0</v>
      </c>
      <c r="Z151" s="898">
        <v>0</v>
      </c>
      <c r="AA151" s="898">
        <v>0</v>
      </c>
      <c r="AB151" s="898">
        <v>0</v>
      </c>
      <c r="AC151" s="898">
        <v>0</v>
      </c>
      <c r="AD151" s="898">
        <v>0</v>
      </c>
      <c r="AE151" s="898">
        <v>0</v>
      </c>
      <c r="AF151" s="898">
        <v>0</v>
      </c>
      <c r="AG151" s="898">
        <v>0</v>
      </c>
      <c r="AH151" s="898">
        <v>0</v>
      </c>
      <c r="AI151" s="898">
        <v>0</v>
      </c>
      <c r="AJ151" s="898">
        <v>0</v>
      </c>
      <c r="AK151" s="898">
        <v>0</v>
      </c>
      <c r="AL151" s="898">
        <v>0</v>
      </c>
      <c r="AM151" s="898">
        <v>0</v>
      </c>
      <c r="AN151" s="898">
        <v>0</v>
      </c>
      <c r="AO151" s="898">
        <v>0</v>
      </c>
      <c r="AP151" s="898">
        <v>0</v>
      </c>
      <c r="AQ151" s="898">
        <v>0</v>
      </c>
      <c r="AR151" s="898">
        <v>0</v>
      </c>
      <c r="AS151" s="898">
        <v>0</v>
      </c>
      <c r="AT151" s="898">
        <v>0</v>
      </c>
      <c r="AU151" s="898">
        <v>0</v>
      </c>
      <c r="AV151" s="898">
        <v>0</v>
      </c>
      <c r="AW151" s="898">
        <v>0</v>
      </c>
      <c r="AX151" s="898">
        <v>0</v>
      </c>
      <c r="AY151" s="898">
        <v>0</v>
      </c>
      <c r="AZ151" s="898">
        <v>0</v>
      </c>
      <c r="BA151" s="898">
        <v>0</v>
      </c>
      <c r="BB151" s="898">
        <v>0</v>
      </c>
      <c r="BC151" s="898">
        <v>0</v>
      </c>
      <c r="BD151" s="898">
        <v>0</v>
      </c>
      <c r="BE151" s="898">
        <v>0</v>
      </c>
      <c r="BF151" s="898">
        <v>0</v>
      </c>
      <c r="BG151" s="898">
        <v>0</v>
      </c>
      <c r="BH151" s="898">
        <v>0</v>
      </c>
      <c r="BI151" s="898">
        <v>0</v>
      </c>
      <c r="BJ151" s="898">
        <v>0</v>
      </c>
      <c r="BK151" s="898">
        <v>0</v>
      </c>
      <c r="BL151" s="898">
        <v>0</v>
      </c>
      <c r="BM151" s="898">
        <v>0</v>
      </c>
      <c r="BN151" s="898">
        <v>0</v>
      </c>
      <c r="BO151" s="898">
        <v>0</v>
      </c>
      <c r="BP151" s="898">
        <v>0</v>
      </c>
      <c r="BQ151" s="898">
        <v>0</v>
      </c>
      <c r="BR151" s="898">
        <v>0</v>
      </c>
      <c r="BS151" s="898">
        <v>0</v>
      </c>
      <c r="BT151" s="898">
        <v>0</v>
      </c>
      <c r="BU151" s="898">
        <v>0</v>
      </c>
      <c r="BV151" s="898">
        <v>0</v>
      </c>
      <c r="BW151" s="898">
        <v>0</v>
      </c>
      <c r="BX151" s="898">
        <v>0</v>
      </c>
      <c r="BY151" s="898">
        <v>0</v>
      </c>
      <c r="BZ151" s="898">
        <v>0</v>
      </c>
      <c r="CA151" s="898">
        <v>0</v>
      </c>
      <c r="CB151" s="898">
        <v>0</v>
      </c>
      <c r="CC151" s="898">
        <v>0</v>
      </c>
      <c r="CD151" s="898">
        <v>0</v>
      </c>
      <c r="CE151" s="899">
        <v>0</v>
      </c>
      <c r="CF151" s="899">
        <v>0</v>
      </c>
      <c r="CG151" s="899">
        <v>0</v>
      </c>
      <c r="CH151" s="899">
        <v>0</v>
      </c>
      <c r="CI151" s="899">
        <v>0</v>
      </c>
      <c r="CJ151" s="899">
        <v>0</v>
      </c>
      <c r="CK151" s="899">
        <v>0</v>
      </c>
      <c r="CL151" s="899">
        <v>0</v>
      </c>
      <c r="CM151" s="899">
        <v>0</v>
      </c>
      <c r="CN151" s="899">
        <v>0</v>
      </c>
      <c r="CO151" s="899">
        <v>0</v>
      </c>
      <c r="CP151" s="899">
        <v>0</v>
      </c>
      <c r="CQ151" s="899">
        <v>0</v>
      </c>
      <c r="CR151" s="899">
        <v>0</v>
      </c>
      <c r="CS151" s="899">
        <v>0</v>
      </c>
      <c r="CT151" s="899">
        <v>0</v>
      </c>
      <c r="CU151" s="899">
        <v>0</v>
      </c>
      <c r="CV151" s="899">
        <v>0</v>
      </c>
      <c r="CW151" s="899">
        <v>0</v>
      </c>
      <c r="CX151" s="899">
        <v>0</v>
      </c>
      <c r="CY151" s="900">
        <v>0</v>
      </c>
      <c r="CZ151" s="561">
        <v>0</v>
      </c>
      <c r="DA151" s="562">
        <v>0</v>
      </c>
      <c r="DB151" s="562">
        <v>0</v>
      </c>
      <c r="DC151" s="562">
        <v>0</v>
      </c>
      <c r="DD151" s="562">
        <v>0</v>
      </c>
      <c r="DE151" s="562">
        <v>0</v>
      </c>
      <c r="DF151" s="562">
        <v>0</v>
      </c>
      <c r="DG151" s="562">
        <v>0</v>
      </c>
      <c r="DH151" s="562">
        <v>0</v>
      </c>
      <c r="DI151" s="562">
        <v>0</v>
      </c>
      <c r="DJ151" s="562">
        <v>0</v>
      </c>
      <c r="DK151" s="562">
        <v>0</v>
      </c>
      <c r="DL151" s="562">
        <v>0</v>
      </c>
      <c r="DM151" s="562">
        <v>0</v>
      </c>
      <c r="DN151" s="562">
        <v>0</v>
      </c>
      <c r="DO151" s="562">
        <v>0</v>
      </c>
      <c r="DP151" s="562">
        <v>0</v>
      </c>
      <c r="DQ151" s="562">
        <v>0</v>
      </c>
      <c r="DR151" s="562">
        <v>0</v>
      </c>
      <c r="DS151" s="562">
        <v>0</v>
      </c>
      <c r="DT151" s="562">
        <v>0</v>
      </c>
      <c r="DU151" s="562">
        <v>0</v>
      </c>
      <c r="DV151" s="562">
        <v>0</v>
      </c>
      <c r="DW151" s="563">
        <v>0</v>
      </c>
    </row>
    <row r="152" spans="2:127" x14ac:dyDescent="0.2">
      <c r="B152" s="582"/>
      <c r="C152" s="583"/>
      <c r="D152" s="584"/>
      <c r="E152" s="584"/>
      <c r="F152" s="584"/>
      <c r="G152" s="584"/>
      <c r="H152" s="584"/>
      <c r="I152" s="585"/>
      <c r="J152" s="585"/>
      <c r="K152" s="585"/>
      <c r="L152" s="585"/>
      <c r="M152" s="585"/>
      <c r="N152" s="585"/>
      <c r="O152" s="585"/>
      <c r="P152" s="585"/>
      <c r="Q152" s="585"/>
      <c r="R152" s="586"/>
      <c r="S152" s="585"/>
      <c r="T152" s="585"/>
      <c r="U152" s="587" t="s">
        <v>500</v>
      </c>
      <c r="V152" s="588" t="s">
        <v>124</v>
      </c>
      <c r="W152" s="581" t="s">
        <v>496</v>
      </c>
      <c r="X152" s="898">
        <v>3.0630844339541041</v>
      </c>
      <c r="Y152" s="898">
        <v>7.2406239704856992</v>
      </c>
      <c r="Z152" s="898">
        <v>14.156100613246998</v>
      </c>
      <c r="AA152" s="898">
        <v>25.615424399527264</v>
      </c>
      <c r="AB152" s="898">
        <v>38.135761973003014</v>
      </c>
      <c r="AC152" s="898">
        <v>28.17901486133362</v>
      </c>
      <c r="AD152" s="898">
        <v>45.654146665336491</v>
      </c>
      <c r="AE152" s="898">
        <v>66.417252092985009</v>
      </c>
      <c r="AF152" s="898">
        <v>84.469048367457333</v>
      </c>
      <c r="AG152" s="898">
        <v>98.784051656877807</v>
      </c>
      <c r="AH152" s="898">
        <v>135.35925601322853</v>
      </c>
      <c r="AI152" s="898">
        <v>144.88531917894355</v>
      </c>
      <c r="AJ152" s="898">
        <v>150.35890738754227</v>
      </c>
      <c r="AK152" s="898">
        <v>151.95698727730684</v>
      </c>
      <c r="AL152" s="898">
        <v>150.62975101744541</v>
      </c>
      <c r="AM152" s="898">
        <v>149.5429260385344</v>
      </c>
      <c r="AN152" s="898">
        <v>148.4908794589486</v>
      </c>
      <c r="AO152" s="898">
        <v>147.47257977503071</v>
      </c>
      <c r="AP152" s="898">
        <v>146.48686568099822</v>
      </c>
      <c r="AQ152" s="898">
        <v>145.53584125902805</v>
      </c>
      <c r="AR152" s="898">
        <v>144.61533102368213</v>
      </c>
      <c r="AS152" s="898">
        <v>143.72427711586735</v>
      </c>
      <c r="AT152" s="898">
        <v>142.86173693310261</v>
      </c>
      <c r="AU152" s="898">
        <v>142.02687944130759</v>
      </c>
      <c r="AV152" s="898">
        <v>141.22188421030327</v>
      </c>
      <c r="AW152" s="898">
        <v>141.22188421030327</v>
      </c>
      <c r="AX152" s="898">
        <v>141.22188421030327</v>
      </c>
      <c r="AY152" s="898">
        <v>141.22188421030327</v>
      </c>
      <c r="AZ152" s="898">
        <v>141.22188421030327</v>
      </c>
      <c r="BA152" s="898">
        <v>141.22188421030327</v>
      </c>
      <c r="BB152" s="898">
        <v>141.22188421030327</v>
      </c>
      <c r="BC152" s="898">
        <v>141.22188421030327</v>
      </c>
      <c r="BD152" s="898">
        <v>141.22188421030327</v>
      </c>
      <c r="BE152" s="898">
        <v>141.22188421030327</v>
      </c>
      <c r="BF152" s="898">
        <v>141.22188421030327</v>
      </c>
      <c r="BG152" s="898">
        <v>141.22188421030327</v>
      </c>
      <c r="BH152" s="898">
        <v>141.22188421030327</v>
      </c>
      <c r="BI152" s="898">
        <v>141.22188421030327</v>
      </c>
      <c r="BJ152" s="898">
        <v>141.22188421030327</v>
      </c>
      <c r="BK152" s="898">
        <v>141.22188421030327</v>
      </c>
      <c r="BL152" s="898">
        <v>141.22188421030327</v>
      </c>
      <c r="BM152" s="898">
        <v>141.22188421030327</v>
      </c>
      <c r="BN152" s="898">
        <v>141.22188421030327</v>
      </c>
      <c r="BO152" s="898">
        <v>141.22188421030327</v>
      </c>
      <c r="BP152" s="898">
        <v>141.22188421030327</v>
      </c>
      <c r="BQ152" s="898">
        <v>141.22188421030327</v>
      </c>
      <c r="BR152" s="898">
        <v>141.22188421030327</v>
      </c>
      <c r="BS152" s="898">
        <v>141.22188421030327</v>
      </c>
      <c r="BT152" s="898">
        <v>141.22188421030327</v>
      </c>
      <c r="BU152" s="898">
        <v>141.22188421030327</v>
      </c>
      <c r="BV152" s="898">
        <v>141.22188421030327</v>
      </c>
      <c r="BW152" s="898">
        <v>141.22188421030327</v>
      </c>
      <c r="BX152" s="898">
        <v>141.22188421030327</v>
      </c>
      <c r="BY152" s="898">
        <v>141.22188421030327</v>
      </c>
      <c r="BZ152" s="898">
        <v>141.22188421030327</v>
      </c>
      <c r="CA152" s="898">
        <v>141.22188421030327</v>
      </c>
      <c r="CB152" s="898">
        <v>141.22188421030327</v>
      </c>
      <c r="CC152" s="898">
        <v>141.22188421030327</v>
      </c>
      <c r="CD152" s="898">
        <v>141.22188421030327</v>
      </c>
      <c r="CE152" s="899">
        <v>141.22188421030327</v>
      </c>
      <c r="CF152" s="899">
        <v>141.22188421030327</v>
      </c>
      <c r="CG152" s="899">
        <v>141.22188421030327</v>
      </c>
      <c r="CH152" s="899">
        <v>141.22188421030327</v>
      </c>
      <c r="CI152" s="899">
        <v>141.22188421030327</v>
      </c>
      <c r="CJ152" s="899">
        <v>141.22188421030327</v>
      </c>
      <c r="CK152" s="899">
        <v>141.22188421030327</v>
      </c>
      <c r="CL152" s="899">
        <v>141.22188421030327</v>
      </c>
      <c r="CM152" s="899">
        <v>141.22188421030327</v>
      </c>
      <c r="CN152" s="899">
        <v>141.22188421030327</v>
      </c>
      <c r="CO152" s="899">
        <v>141.22188421030327</v>
      </c>
      <c r="CP152" s="899">
        <v>141.22188421030327</v>
      </c>
      <c r="CQ152" s="899">
        <v>141.22188421030327</v>
      </c>
      <c r="CR152" s="899">
        <v>141.22188421030327</v>
      </c>
      <c r="CS152" s="899">
        <v>141.22188421030327</v>
      </c>
      <c r="CT152" s="899">
        <v>141.22188421030327</v>
      </c>
      <c r="CU152" s="899">
        <v>141.22188421030327</v>
      </c>
      <c r="CV152" s="899">
        <v>141.22188421030327</v>
      </c>
      <c r="CW152" s="899">
        <v>141.22188421030327</v>
      </c>
      <c r="CX152" s="899">
        <v>141.22188421030327</v>
      </c>
      <c r="CY152" s="900">
        <v>141.22188421030327</v>
      </c>
      <c r="CZ152" s="561">
        <v>0</v>
      </c>
      <c r="DA152" s="562">
        <v>0</v>
      </c>
      <c r="DB152" s="562">
        <v>0</v>
      </c>
      <c r="DC152" s="562">
        <v>0</v>
      </c>
      <c r="DD152" s="562">
        <v>0</v>
      </c>
      <c r="DE152" s="562">
        <v>0</v>
      </c>
      <c r="DF152" s="562">
        <v>0</v>
      </c>
      <c r="DG152" s="562">
        <v>0</v>
      </c>
      <c r="DH152" s="562">
        <v>0</v>
      </c>
      <c r="DI152" s="562">
        <v>0</v>
      </c>
      <c r="DJ152" s="562">
        <v>0</v>
      </c>
      <c r="DK152" s="562">
        <v>0</v>
      </c>
      <c r="DL152" s="562">
        <v>0</v>
      </c>
      <c r="DM152" s="562">
        <v>0</v>
      </c>
      <c r="DN152" s="562">
        <v>0</v>
      </c>
      <c r="DO152" s="562">
        <v>0</v>
      </c>
      <c r="DP152" s="562">
        <v>0</v>
      </c>
      <c r="DQ152" s="562">
        <v>0</v>
      </c>
      <c r="DR152" s="562">
        <v>0</v>
      </c>
      <c r="DS152" s="562">
        <v>0</v>
      </c>
      <c r="DT152" s="562">
        <v>0</v>
      </c>
      <c r="DU152" s="562">
        <v>0</v>
      </c>
      <c r="DV152" s="562">
        <v>0</v>
      </c>
      <c r="DW152" s="563">
        <v>0</v>
      </c>
    </row>
    <row r="153" spans="2:127" x14ac:dyDescent="0.2">
      <c r="B153" s="582"/>
      <c r="C153" s="583"/>
      <c r="D153" s="584"/>
      <c r="E153" s="584"/>
      <c r="F153" s="584"/>
      <c r="G153" s="584"/>
      <c r="H153" s="584"/>
      <c r="I153" s="585"/>
      <c r="J153" s="585"/>
      <c r="K153" s="585"/>
      <c r="L153" s="585"/>
      <c r="M153" s="585"/>
      <c r="N153" s="585"/>
      <c r="O153" s="585"/>
      <c r="P153" s="585"/>
      <c r="Q153" s="585"/>
      <c r="R153" s="586"/>
      <c r="S153" s="585"/>
      <c r="T153" s="585"/>
      <c r="U153" s="569" t="s">
        <v>501</v>
      </c>
      <c r="V153" s="557" t="s">
        <v>124</v>
      </c>
      <c r="W153" s="581" t="s">
        <v>496</v>
      </c>
      <c r="X153" s="898">
        <v>0</v>
      </c>
      <c r="Y153" s="898">
        <v>0</v>
      </c>
      <c r="Z153" s="898">
        <v>0</v>
      </c>
      <c r="AA153" s="898">
        <v>0</v>
      </c>
      <c r="AB153" s="898">
        <v>0</v>
      </c>
      <c r="AC153" s="898">
        <v>0</v>
      </c>
      <c r="AD153" s="898">
        <v>0</v>
      </c>
      <c r="AE153" s="898">
        <v>0</v>
      </c>
      <c r="AF153" s="898">
        <v>0</v>
      </c>
      <c r="AG153" s="898">
        <v>0</v>
      </c>
      <c r="AH153" s="898">
        <v>0</v>
      </c>
      <c r="AI153" s="898">
        <v>0</v>
      </c>
      <c r="AJ153" s="898">
        <v>0</v>
      </c>
      <c r="AK153" s="898">
        <v>0</v>
      </c>
      <c r="AL153" s="898">
        <v>0</v>
      </c>
      <c r="AM153" s="898">
        <v>0</v>
      </c>
      <c r="AN153" s="898">
        <v>0</v>
      </c>
      <c r="AO153" s="898">
        <v>0</v>
      </c>
      <c r="AP153" s="898">
        <v>0</v>
      </c>
      <c r="AQ153" s="898">
        <v>0</v>
      </c>
      <c r="AR153" s="898">
        <v>0</v>
      </c>
      <c r="AS153" s="898">
        <v>0</v>
      </c>
      <c r="AT153" s="898">
        <v>0</v>
      </c>
      <c r="AU153" s="898">
        <v>0</v>
      </c>
      <c r="AV153" s="898">
        <v>0</v>
      </c>
      <c r="AW153" s="898">
        <v>0</v>
      </c>
      <c r="AX153" s="898">
        <v>0</v>
      </c>
      <c r="AY153" s="898">
        <v>0</v>
      </c>
      <c r="AZ153" s="898">
        <v>0</v>
      </c>
      <c r="BA153" s="898">
        <v>0</v>
      </c>
      <c r="BB153" s="898">
        <v>0</v>
      </c>
      <c r="BC153" s="898">
        <v>0</v>
      </c>
      <c r="BD153" s="898">
        <v>0</v>
      </c>
      <c r="BE153" s="898">
        <v>0</v>
      </c>
      <c r="BF153" s="898">
        <v>0</v>
      </c>
      <c r="BG153" s="898">
        <v>0</v>
      </c>
      <c r="BH153" s="898">
        <v>0</v>
      </c>
      <c r="BI153" s="898">
        <v>0</v>
      </c>
      <c r="BJ153" s="898">
        <v>0</v>
      </c>
      <c r="BK153" s="898">
        <v>0</v>
      </c>
      <c r="BL153" s="898">
        <v>0</v>
      </c>
      <c r="BM153" s="898">
        <v>0</v>
      </c>
      <c r="BN153" s="898">
        <v>0</v>
      </c>
      <c r="BO153" s="898">
        <v>0</v>
      </c>
      <c r="BP153" s="898">
        <v>0</v>
      </c>
      <c r="BQ153" s="898">
        <v>0</v>
      </c>
      <c r="BR153" s="898">
        <v>0</v>
      </c>
      <c r="BS153" s="898">
        <v>0</v>
      </c>
      <c r="BT153" s="898">
        <v>0</v>
      </c>
      <c r="BU153" s="898">
        <v>0</v>
      </c>
      <c r="BV153" s="898">
        <v>0</v>
      </c>
      <c r="BW153" s="898">
        <v>0</v>
      </c>
      <c r="BX153" s="898">
        <v>0</v>
      </c>
      <c r="BY153" s="898">
        <v>0</v>
      </c>
      <c r="BZ153" s="898">
        <v>0</v>
      </c>
      <c r="CA153" s="898">
        <v>0</v>
      </c>
      <c r="CB153" s="898">
        <v>0</v>
      </c>
      <c r="CC153" s="898">
        <v>0</v>
      </c>
      <c r="CD153" s="898">
        <v>0</v>
      </c>
      <c r="CE153" s="899">
        <v>0</v>
      </c>
      <c r="CF153" s="899">
        <v>0</v>
      </c>
      <c r="CG153" s="899">
        <v>0</v>
      </c>
      <c r="CH153" s="899">
        <v>0</v>
      </c>
      <c r="CI153" s="899">
        <v>0</v>
      </c>
      <c r="CJ153" s="899">
        <v>0</v>
      </c>
      <c r="CK153" s="899">
        <v>0</v>
      </c>
      <c r="CL153" s="899">
        <v>0</v>
      </c>
      <c r="CM153" s="899">
        <v>0</v>
      </c>
      <c r="CN153" s="899">
        <v>0</v>
      </c>
      <c r="CO153" s="899">
        <v>0</v>
      </c>
      <c r="CP153" s="899">
        <v>0</v>
      </c>
      <c r="CQ153" s="899">
        <v>0</v>
      </c>
      <c r="CR153" s="899">
        <v>0</v>
      </c>
      <c r="CS153" s="899">
        <v>0</v>
      </c>
      <c r="CT153" s="899">
        <v>0</v>
      </c>
      <c r="CU153" s="899">
        <v>0</v>
      </c>
      <c r="CV153" s="899">
        <v>0</v>
      </c>
      <c r="CW153" s="899">
        <v>0</v>
      </c>
      <c r="CX153" s="899">
        <v>0</v>
      </c>
      <c r="CY153" s="900">
        <v>0</v>
      </c>
      <c r="CZ153" s="561">
        <v>0</v>
      </c>
      <c r="DA153" s="562">
        <v>0</v>
      </c>
      <c r="DB153" s="562">
        <v>0</v>
      </c>
      <c r="DC153" s="562">
        <v>0</v>
      </c>
      <c r="DD153" s="562">
        <v>0</v>
      </c>
      <c r="DE153" s="562">
        <v>0</v>
      </c>
      <c r="DF153" s="562">
        <v>0</v>
      </c>
      <c r="DG153" s="562">
        <v>0</v>
      </c>
      <c r="DH153" s="562">
        <v>0</v>
      </c>
      <c r="DI153" s="562">
        <v>0</v>
      </c>
      <c r="DJ153" s="562">
        <v>0</v>
      </c>
      <c r="DK153" s="562">
        <v>0</v>
      </c>
      <c r="DL153" s="562">
        <v>0</v>
      </c>
      <c r="DM153" s="562">
        <v>0</v>
      </c>
      <c r="DN153" s="562">
        <v>0</v>
      </c>
      <c r="DO153" s="562">
        <v>0</v>
      </c>
      <c r="DP153" s="562">
        <v>0</v>
      </c>
      <c r="DQ153" s="562">
        <v>0</v>
      </c>
      <c r="DR153" s="562">
        <v>0</v>
      </c>
      <c r="DS153" s="562">
        <v>0</v>
      </c>
      <c r="DT153" s="562">
        <v>0</v>
      </c>
      <c r="DU153" s="562">
        <v>0</v>
      </c>
      <c r="DV153" s="562">
        <v>0</v>
      </c>
      <c r="DW153" s="563">
        <v>0</v>
      </c>
    </row>
    <row r="154" spans="2:127" x14ac:dyDescent="0.2">
      <c r="B154" s="589"/>
      <c r="C154" s="583"/>
      <c r="D154" s="584"/>
      <c r="E154" s="584"/>
      <c r="F154" s="584"/>
      <c r="G154" s="584"/>
      <c r="H154" s="584"/>
      <c r="I154" s="585"/>
      <c r="J154" s="585"/>
      <c r="K154" s="585"/>
      <c r="L154" s="585"/>
      <c r="M154" s="585"/>
      <c r="N154" s="585"/>
      <c r="O154" s="585"/>
      <c r="P154" s="585"/>
      <c r="Q154" s="585"/>
      <c r="R154" s="586"/>
      <c r="S154" s="585"/>
      <c r="T154" s="585"/>
      <c r="U154" s="569" t="s">
        <v>502</v>
      </c>
      <c r="V154" s="557" t="s">
        <v>124</v>
      </c>
      <c r="W154" s="581" t="s">
        <v>496</v>
      </c>
      <c r="X154" s="898">
        <v>365.37094591783301</v>
      </c>
      <c r="Y154" s="898">
        <v>505.83217982753638</v>
      </c>
      <c r="Z154" s="898">
        <v>501.20135526043606</v>
      </c>
      <c r="AA154" s="898">
        <v>490.41145920602082</v>
      </c>
      <c r="AB154" s="898">
        <v>766.00157911152132</v>
      </c>
      <c r="AC154" s="898">
        <v>1837.1892943010857</v>
      </c>
      <c r="AD154" s="898">
        <v>1521.1239539351791</v>
      </c>
      <c r="AE154" s="898">
        <v>1730.486523353833</v>
      </c>
      <c r="AF154" s="898">
        <v>1851.3684509027926</v>
      </c>
      <c r="AG154" s="898">
        <v>2070.9453209545809</v>
      </c>
      <c r="AH154" s="898">
        <v>2663.6210439983229</v>
      </c>
      <c r="AI154" s="898">
        <v>1550.8500000267384</v>
      </c>
      <c r="AJ154" s="898">
        <v>1054.3669674550565</v>
      </c>
      <c r="AK154" s="898">
        <v>769.34637386897646</v>
      </c>
      <c r="AL154" s="898">
        <v>40.300124071192378</v>
      </c>
      <c r="AM154" s="898">
        <v>40.146545206027263</v>
      </c>
      <c r="AN154" s="898">
        <v>39.997880864547433</v>
      </c>
      <c r="AO154" s="898">
        <v>39.853985285324733</v>
      </c>
      <c r="AP154" s="898">
        <v>39.714694364637154</v>
      </c>
      <c r="AQ154" s="898">
        <v>39.58030542961577</v>
      </c>
      <c r="AR154" s="898">
        <v>182.15875712219983</v>
      </c>
      <c r="AS154" s="898">
        <v>236.33257231833872</v>
      </c>
      <c r="AT154" s="898">
        <v>233.54575885322518</v>
      </c>
      <c r="AU154" s="898">
        <v>228.2315612725441</v>
      </c>
      <c r="AV154" s="898">
        <v>335.03350380307478</v>
      </c>
      <c r="AW154" s="898">
        <v>755.61846100276182</v>
      </c>
      <c r="AX154" s="898">
        <v>630.28289303864426</v>
      </c>
      <c r="AY154" s="898">
        <v>710.58955250843928</v>
      </c>
      <c r="AZ154" s="898">
        <v>756.3814585417731</v>
      </c>
      <c r="BA154" s="898">
        <v>840.83797331024425</v>
      </c>
      <c r="BB154" s="898">
        <v>1070.0809870255216</v>
      </c>
      <c r="BC154" s="898">
        <v>632.35033837341484</v>
      </c>
      <c r="BD154" s="898">
        <v>436.84110777724987</v>
      </c>
      <c r="BE154" s="898">
        <v>324.77134784018239</v>
      </c>
      <c r="BF154" s="898">
        <v>38.97070163804846</v>
      </c>
      <c r="BG154" s="898">
        <v>38.97070163804846</v>
      </c>
      <c r="BH154" s="898">
        <v>38.97070163804846</v>
      </c>
      <c r="BI154" s="898">
        <v>38.97070163804846</v>
      </c>
      <c r="BJ154" s="898">
        <v>38.97070163804846</v>
      </c>
      <c r="BK154" s="898">
        <v>38.97070163804846</v>
      </c>
      <c r="BL154" s="898">
        <v>181.67923031640342</v>
      </c>
      <c r="BM154" s="898">
        <v>235.97896003476862</v>
      </c>
      <c r="BN154" s="898">
        <v>233.31403182717006</v>
      </c>
      <c r="BO154" s="898">
        <v>228.11780767243371</v>
      </c>
      <c r="BP154" s="898">
        <v>335.03350380307478</v>
      </c>
      <c r="BQ154" s="898">
        <v>755.61846100276182</v>
      </c>
      <c r="BR154" s="898">
        <v>630.28289303864426</v>
      </c>
      <c r="BS154" s="898">
        <v>710.58955250843928</v>
      </c>
      <c r="BT154" s="898">
        <v>756.3814585417731</v>
      </c>
      <c r="BU154" s="898">
        <v>840.83797331024425</v>
      </c>
      <c r="BV154" s="898">
        <v>1070.0809870255216</v>
      </c>
      <c r="BW154" s="898">
        <v>632.35033837341484</v>
      </c>
      <c r="BX154" s="898">
        <v>436.84110777724987</v>
      </c>
      <c r="BY154" s="898">
        <v>324.77134784018239</v>
      </c>
      <c r="BZ154" s="898">
        <v>38.97070163804846</v>
      </c>
      <c r="CA154" s="898">
        <v>38.97070163804846</v>
      </c>
      <c r="CB154" s="898">
        <v>38.97070163804846</v>
      </c>
      <c r="CC154" s="898">
        <v>38.97070163804846</v>
      </c>
      <c r="CD154" s="898">
        <v>38.97070163804846</v>
      </c>
      <c r="CE154" s="899">
        <v>38.97070163804846</v>
      </c>
      <c r="CF154" s="899">
        <v>181.67923031640342</v>
      </c>
      <c r="CG154" s="899">
        <v>235.97896003476862</v>
      </c>
      <c r="CH154" s="899">
        <v>233.31403182717006</v>
      </c>
      <c r="CI154" s="899">
        <v>228.11780767243371</v>
      </c>
      <c r="CJ154" s="899">
        <v>335.03350380307478</v>
      </c>
      <c r="CK154" s="899">
        <v>755.61846100276182</v>
      </c>
      <c r="CL154" s="899">
        <v>630.28289303864426</v>
      </c>
      <c r="CM154" s="899">
        <v>710.58955250843928</v>
      </c>
      <c r="CN154" s="899">
        <v>756.3814585417731</v>
      </c>
      <c r="CO154" s="899">
        <v>840.83797331024425</v>
      </c>
      <c r="CP154" s="899">
        <v>1070.0809870255216</v>
      </c>
      <c r="CQ154" s="899">
        <v>632.35033837341484</v>
      </c>
      <c r="CR154" s="899">
        <v>436.84110777724987</v>
      </c>
      <c r="CS154" s="899">
        <v>324.77134784018239</v>
      </c>
      <c r="CT154" s="899">
        <v>38.97070163804846</v>
      </c>
      <c r="CU154" s="899">
        <v>38.97070163804846</v>
      </c>
      <c r="CV154" s="899">
        <v>38.97070163804846</v>
      </c>
      <c r="CW154" s="899">
        <v>38.97070163804846</v>
      </c>
      <c r="CX154" s="899">
        <v>38.97070163804846</v>
      </c>
      <c r="CY154" s="900">
        <v>38.97070163804846</v>
      </c>
      <c r="CZ154" s="561">
        <v>0</v>
      </c>
      <c r="DA154" s="562">
        <v>0</v>
      </c>
      <c r="DB154" s="562">
        <v>0</v>
      </c>
      <c r="DC154" s="562">
        <v>0</v>
      </c>
      <c r="DD154" s="562">
        <v>0</v>
      </c>
      <c r="DE154" s="562">
        <v>0</v>
      </c>
      <c r="DF154" s="562">
        <v>0</v>
      </c>
      <c r="DG154" s="562">
        <v>0</v>
      </c>
      <c r="DH154" s="562">
        <v>0</v>
      </c>
      <c r="DI154" s="562">
        <v>0</v>
      </c>
      <c r="DJ154" s="562">
        <v>0</v>
      </c>
      <c r="DK154" s="562">
        <v>0</v>
      </c>
      <c r="DL154" s="562">
        <v>0</v>
      </c>
      <c r="DM154" s="562">
        <v>0</v>
      </c>
      <c r="DN154" s="562">
        <v>0</v>
      </c>
      <c r="DO154" s="562">
        <v>0</v>
      </c>
      <c r="DP154" s="562">
        <v>0</v>
      </c>
      <c r="DQ154" s="562">
        <v>0</v>
      </c>
      <c r="DR154" s="562">
        <v>0</v>
      </c>
      <c r="DS154" s="562">
        <v>0</v>
      </c>
      <c r="DT154" s="562">
        <v>0</v>
      </c>
      <c r="DU154" s="562">
        <v>0</v>
      </c>
      <c r="DV154" s="562">
        <v>0</v>
      </c>
      <c r="DW154" s="563">
        <v>0</v>
      </c>
    </row>
    <row r="155" spans="2:127" x14ac:dyDescent="0.2">
      <c r="B155" s="589"/>
      <c r="C155" s="583"/>
      <c r="D155" s="584"/>
      <c r="E155" s="584"/>
      <c r="F155" s="584"/>
      <c r="G155" s="584"/>
      <c r="H155" s="584"/>
      <c r="I155" s="585"/>
      <c r="J155" s="585"/>
      <c r="K155" s="585"/>
      <c r="L155" s="585"/>
      <c r="M155" s="585"/>
      <c r="N155" s="585"/>
      <c r="O155" s="585"/>
      <c r="P155" s="585"/>
      <c r="Q155" s="585"/>
      <c r="R155" s="586"/>
      <c r="S155" s="585"/>
      <c r="T155" s="585"/>
      <c r="U155" s="569" t="s">
        <v>503</v>
      </c>
      <c r="V155" s="557" t="s">
        <v>124</v>
      </c>
      <c r="W155" s="581" t="s">
        <v>496</v>
      </c>
      <c r="X155" s="898">
        <v>8.6436104675604977</v>
      </c>
      <c r="Y155" s="898">
        <v>11.579207523749332</v>
      </c>
      <c r="Z155" s="898">
        <v>11.828532156619048</v>
      </c>
      <c r="AA155" s="898">
        <v>12.384392670607287</v>
      </c>
      <c r="AB155" s="898">
        <v>20.883602821867182</v>
      </c>
      <c r="AC155" s="898">
        <v>67.813524697592044</v>
      </c>
      <c r="AD155" s="898">
        <v>46.441583907466381</v>
      </c>
      <c r="AE155" s="898">
        <v>51.217351961286923</v>
      </c>
      <c r="AF155" s="898">
        <v>52.435497696026943</v>
      </c>
      <c r="AG155" s="898">
        <v>66.749817207204075</v>
      </c>
      <c r="AH155" s="898">
        <v>63.759849057036668</v>
      </c>
      <c r="AI155" s="898">
        <v>39.208821070567964</v>
      </c>
      <c r="AJ155" s="898">
        <v>25.782280290952595</v>
      </c>
      <c r="AK155" s="898">
        <v>18.197991360434372</v>
      </c>
      <c r="AL155" s="898">
        <v>0.98936121217696371</v>
      </c>
      <c r="AM155" s="898">
        <v>0.95259202632290929</v>
      </c>
      <c r="AN155" s="898">
        <v>0.91728067697197746</v>
      </c>
      <c r="AO155" s="898">
        <v>0.88336421568225498</v>
      </c>
      <c r="AP155" s="898">
        <v>0.85078224306751404</v>
      </c>
      <c r="AQ155" s="898">
        <v>0.81948584839138805</v>
      </c>
      <c r="AR155" s="898">
        <v>1.8687598313853757</v>
      </c>
      <c r="AS155" s="898">
        <v>2.2001532938284503</v>
      </c>
      <c r="AT155" s="898">
        <v>2.2497252009535624</v>
      </c>
      <c r="AU155" s="898">
        <v>2.3692227057110697</v>
      </c>
      <c r="AV155" s="898">
        <v>3.7555289701398689</v>
      </c>
      <c r="AW155" s="898">
        <v>12.367890218497575</v>
      </c>
      <c r="AX155" s="898">
        <v>8.4345875825258769</v>
      </c>
      <c r="AY155" s="898">
        <v>9.2197428439444842</v>
      </c>
      <c r="AZ155" s="898">
        <v>9.3390724085862775</v>
      </c>
      <c r="BA155" s="898">
        <v>12.509616599449208</v>
      </c>
      <c r="BB155" s="898">
        <v>12.297122967088251</v>
      </c>
      <c r="BC155" s="898">
        <v>8.0541761805686516</v>
      </c>
      <c r="BD155" s="898">
        <v>5.4419208118450255</v>
      </c>
      <c r="BE155" s="898">
        <v>3.9601889580277465</v>
      </c>
      <c r="BF155" s="898">
        <v>0.56862671417491328</v>
      </c>
      <c r="BG155" s="898">
        <v>0.55206477104360518</v>
      </c>
      <c r="BH155" s="898">
        <v>0.53598521460544191</v>
      </c>
      <c r="BI155" s="898">
        <v>0.52037399476256496</v>
      </c>
      <c r="BJ155" s="898">
        <v>0.50521747064326705</v>
      </c>
      <c r="BK155" s="898">
        <v>0.49050239868278345</v>
      </c>
      <c r="BL155" s="898">
        <v>1.1346004652746642</v>
      </c>
      <c r="BM155" s="898">
        <v>1.3447687297422686</v>
      </c>
      <c r="BN155" s="898">
        <v>1.383230974329021</v>
      </c>
      <c r="BO155" s="898">
        <v>1.4651820485890827</v>
      </c>
      <c r="BP155" s="898">
        <v>2.3356169829839115</v>
      </c>
      <c r="BQ155" s="898">
        <v>7.7291058454481467</v>
      </c>
      <c r="BR155" s="898">
        <v>5.2966418829150017</v>
      </c>
      <c r="BS155" s="898">
        <v>5.8177987123739614</v>
      </c>
      <c r="BT155" s="898">
        <v>5.9217047616953913</v>
      </c>
      <c r="BU155" s="898">
        <v>7.9705838131058258</v>
      </c>
      <c r="BV155" s="898">
        <v>6.8086188331246902</v>
      </c>
      <c r="BW155" s="898">
        <v>4.4594020711259637</v>
      </c>
      <c r="BX155" s="898">
        <v>3.0130596097206066</v>
      </c>
      <c r="BY155" s="898">
        <v>2.1926606080564093</v>
      </c>
      <c r="BZ155" s="898">
        <v>0.3148348248212926</v>
      </c>
      <c r="CA155" s="898">
        <v>0.30566487846727441</v>
      </c>
      <c r="CB155" s="898">
        <v>0.29676201792939266</v>
      </c>
      <c r="CC155" s="898">
        <v>0.28811846400911911</v>
      </c>
      <c r="CD155" s="898">
        <v>0.27972666408652341</v>
      </c>
      <c r="CE155" s="899">
        <v>0.2715792855208965</v>
      </c>
      <c r="CF155" s="899">
        <v>0.62820076831111615</v>
      </c>
      <c r="CG155" s="899">
        <v>0.74456584064625031</v>
      </c>
      <c r="CH155" s="899">
        <v>0.76586145292552021</v>
      </c>
      <c r="CI155" s="899">
        <v>0.81123577577283945</v>
      </c>
      <c r="CJ155" s="899">
        <v>1.2931744945440296</v>
      </c>
      <c r="CK155" s="899">
        <v>4.2794185081645137</v>
      </c>
      <c r="CL155" s="899">
        <v>2.9326221891778932</v>
      </c>
      <c r="CM155" s="899">
        <v>3.221174089777942</v>
      </c>
      <c r="CN155" s="899">
        <v>3.2787043500005071</v>
      </c>
      <c r="CO155" s="899">
        <v>4.413119004026762</v>
      </c>
      <c r="CP155" s="899">
        <v>3.7697671673975974</v>
      </c>
      <c r="CQ155" s="899">
        <v>2.4690628049507719</v>
      </c>
      <c r="CR155" s="899">
        <v>1.6682580518204415</v>
      </c>
      <c r="CS155" s="899">
        <v>1.2140230158403003</v>
      </c>
      <c r="CT155" s="899">
        <v>0.1743164090770519</v>
      </c>
      <c r="CU155" s="899">
        <v>0.24378276282048145</v>
      </c>
      <c r="CV155" s="899">
        <v>0.23783684177607947</v>
      </c>
      <c r="CW155" s="899">
        <v>0.23203594319617515</v>
      </c>
      <c r="CX155" s="899">
        <v>0.22637652994748797</v>
      </c>
      <c r="CY155" s="900">
        <v>0.22085515116828089</v>
      </c>
      <c r="CZ155" s="561">
        <v>0</v>
      </c>
      <c r="DA155" s="562">
        <v>0</v>
      </c>
      <c r="DB155" s="562">
        <v>0</v>
      </c>
      <c r="DC155" s="562">
        <v>0</v>
      </c>
      <c r="DD155" s="562">
        <v>0</v>
      </c>
      <c r="DE155" s="562">
        <v>0</v>
      </c>
      <c r="DF155" s="562">
        <v>0</v>
      </c>
      <c r="DG155" s="562">
        <v>0</v>
      </c>
      <c r="DH155" s="562">
        <v>0</v>
      </c>
      <c r="DI155" s="562">
        <v>0</v>
      </c>
      <c r="DJ155" s="562">
        <v>0</v>
      </c>
      <c r="DK155" s="562">
        <v>0</v>
      </c>
      <c r="DL155" s="562">
        <v>0</v>
      </c>
      <c r="DM155" s="562">
        <v>0</v>
      </c>
      <c r="DN155" s="562">
        <v>0</v>
      </c>
      <c r="DO155" s="562">
        <v>0</v>
      </c>
      <c r="DP155" s="562">
        <v>0</v>
      </c>
      <c r="DQ155" s="562">
        <v>0</v>
      </c>
      <c r="DR155" s="562">
        <v>0</v>
      </c>
      <c r="DS155" s="562">
        <v>0</v>
      </c>
      <c r="DT155" s="562">
        <v>0</v>
      </c>
      <c r="DU155" s="562">
        <v>0</v>
      </c>
      <c r="DV155" s="562">
        <v>0</v>
      </c>
      <c r="DW155" s="563">
        <v>0</v>
      </c>
    </row>
    <row r="156" spans="2:127" x14ac:dyDescent="0.2">
      <c r="B156" s="589"/>
      <c r="C156" s="583"/>
      <c r="D156" s="584"/>
      <c r="E156" s="584"/>
      <c r="F156" s="584"/>
      <c r="G156" s="584"/>
      <c r="H156" s="584"/>
      <c r="I156" s="585"/>
      <c r="J156" s="585"/>
      <c r="K156" s="585"/>
      <c r="L156" s="585"/>
      <c r="M156" s="585"/>
      <c r="N156" s="585"/>
      <c r="O156" s="585"/>
      <c r="P156" s="585"/>
      <c r="Q156" s="585"/>
      <c r="R156" s="586"/>
      <c r="S156" s="585"/>
      <c r="T156" s="585"/>
      <c r="U156" s="569" t="s">
        <v>504</v>
      </c>
      <c r="V156" s="557" t="s">
        <v>124</v>
      </c>
      <c r="W156" s="581" t="s">
        <v>496</v>
      </c>
      <c r="X156" s="898">
        <v>0</v>
      </c>
      <c r="Y156" s="898">
        <v>0</v>
      </c>
      <c r="Z156" s="898">
        <v>0</v>
      </c>
      <c r="AA156" s="898">
        <v>0</v>
      </c>
      <c r="AB156" s="898">
        <v>0</v>
      </c>
      <c r="AC156" s="898">
        <v>0</v>
      </c>
      <c r="AD156" s="898">
        <v>0</v>
      </c>
      <c r="AE156" s="898">
        <v>0</v>
      </c>
      <c r="AF156" s="898">
        <v>0</v>
      </c>
      <c r="AG156" s="898">
        <v>0</v>
      </c>
      <c r="AH156" s="898">
        <v>0</v>
      </c>
      <c r="AI156" s="898">
        <v>0</v>
      </c>
      <c r="AJ156" s="898">
        <v>0</v>
      </c>
      <c r="AK156" s="898">
        <v>0</v>
      </c>
      <c r="AL156" s="898">
        <v>0</v>
      </c>
      <c r="AM156" s="898">
        <v>0</v>
      </c>
      <c r="AN156" s="898">
        <v>0</v>
      </c>
      <c r="AO156" s="898">
        <v>0</v>
      </c>
      <c r="AP156" s="898">
        <v>0</v>
      </c>
      <c r="AQ156" s="898">
        <v>0</v>
      </c>
      <c r="AR156" s="898">
        <v>0</v>
      </c>
      <c r="AS156" s="898">
        <v>0</v>
      </c>
      <c r="AT156" s="898">
        <v>0</v>
      </c>
      <c r="AU156" s="898">
        <v>0</v>
      </c>
      <c r="AV156" s="898">
        <v>0</v>
      </c>
      <c r="AW156" s="898">
        <v>0</v>
      </c>
      <c r="AX156" s="898">
        <v>0</v>
      </c>
      <c r="AY156" s="898">
        <v>0</v>
      </c>
      <c r="AZ156" s="898">
        <v>0</v>
      </c>
      <c r="BA156" s="898">
        <v>0</v>
      </c>
      <c r="BB156" s="898">
        <v>0</v>
      </c>
      <c r="BC156" s="898">
        <v>0</v>
      </c>
      <c r="BD156" s="898">
        <v>0</v>
      </c>
      <c r="BE156" s="898">
        <v>0</v>
      </c>
      <c r="BF156" s="898">
        <v>0</v>
      </c>
      <c r="BG156" s="898">
        <v>0</v>
      </c>
      <c r="BH156" s="898">
        <v>0</v>
      </c>
      <c r="BI156" s="898">
        <v>0</v>
      </c>
      <c r="BJ156" s="898">
        <v>0</v>
      </c>
      <c r="BK156" s="898">
        <v>0</v>
      </c>
      <c r="BL156" s="898">
        <v>0</v>
      </c>
      <c r="BM156" s="898">
        <v>0</v>
      </c>
      <c r="BN156" s="898">
        <v>0</v>
      </c>
      <c r="BO156" s="898">
        <v>0</v>
      </c>
      <c r="BP156" s="898">
        <v>0</v>
      </c>
      <c r="BQ156" s="898">
        <v>0</v>
      </c>
      <c r="BR156" s="898">
        <v>0</v>
      </c>
      <c r="BS156" s="898">
        <v>0</v>
      </c>
      <c r="BT156" s="898">
        <v>0</v>
      </c>
      <c r="BU156" s="898">
        <v>0</v>
      </c>
      <c r="BV156" s="898">
        <v>0</v>
      </c>
      <c r="BW156" s="898">
        <v>0</v>
      </c>
      <c r="BX156" s="898">
        <v>0</v>
      </c>
      <c r="BY156" s="898">
        <v>0</v>
      </c>
      <c r="BZ156" s="898">
        <v>0</v>
      </c>
      <c r="CA156" s="898">
        <v>0</v>
      </c>
      <c r="CB156" s="898">
        <v>0</v>
      </c>
      <c r="CC156" s="898">
        <v>0</v>
      </c>
      <c r="CD156" s="898">
        <v>0</v>
      </c>
      <c r="CE156" s="899">
        <v>0</v>
      </c>
      <c r="CF156" s="899">
        <v>0</v>
      </c>
      <c r="CG156" s="899">
        <v>0</v>
      </c>
      <c r="CH156" s="899">
        <v>0</v>
      </c>
      <c r="CI156" s="899">
        <v>0</v>
      </c>
      <c r="CJ156" s="899">
        <v>0</v>
      </c>
      <c r="CK156" s="899">
        <v>0</v>
      </c>
      <c r="CL156" s="899">
        <v>0</v>
      </c>
      <c r="CM156" s="899">
        <v>0</v>
      </c>
      <c r="CN156" s="899">
        <v>0</v>
      </c>
      <c r="CO156" s="899">
        <v>0</v>
      </c>
      <c r="CP156" s="899">
        <v>0</v>
      </c>
      <c r="CQ156" s="899">
        <v>0</v>
      </c>
      <c r="CR156" s="899">
        <v>0</v>
      </c>
      <c r="CS156" s="899">
        <v>0</v>
      </c>
      <c r="CT156" s="899">
        <v>0</v>
      </c>
      <c r="CU156" s="899">
        <v>0</v>
      </c>
      <c r="CV156" s="899">
        <v>0</v>
      </c>
      <c r="CW156" s="899">
        <v>0</v>
      </c>
      <c r="CX156" s="899">
        <v>0</v>
      </c>
      <c r="CY156" s="900">
        <v>0</v>
      </c>
      <c r="CZ156" s="561">
        <v>0</v>
      </c>
      <c r="DA156" s="562">
        <v>0</v>
      </c>
      <c r="DB156" s="562">
        <v>0</v>
      </c>
      <c r="DC156" s="562">
        <v>0</v>
      </c>
      <c r="DD156" s="562">
        <v>0</v>
      </c>
      <c r="DE156" s="562">
        <v>0</v>
      </c>
      <c r="DF156" s="562">
        <v>0</v>
      </c>
      <c r="DG156" s="562">
        <v>0</v>
      </c>
      <c r="DH156" s="562">
        <v>0</v>
      </c>
      <c r="DI156" s="562">
        <v>0</v>
      </c>
      <c r="DJ156" s="562">
        <v>0</v>
      </c>
      <c r="DK156" s="562">
        <v>0</v>
      </c>
      <c r="DL156" s="562">
        <v>0</v>
      </c>
      <c r="DM156" s="562">
        <v>0</v>
      </c>
      <c r="DN156" s="562">
        <v>0</v>
      </c>
      <c r="DO156" s="562">
        <v>0</v>
      </c>
      <c r="DP156" s="562">
        <v>0</v>
      </c>
      <c r="DQ156" s="562">
        <v>0</v>
      </c>
      <c r="DR156" s="562">
        <v>0</v>
      </c>
      <c r="DS156" s="562">
        <v>0</v>
      </c>
      <c r="DT156" s="562">
        <v>0</v>
      </c>
      <c r="DU156" s="562">
        <v>0</v>
      </c>
      <c r="DV156" s="562">
        <v>0</v>
      </c>
      <c r="DW156" s="563">
        <v>0</v>
      </c>
    </row>
    <row r="157" spans="2:127" x14ac:dyDescent="0.2">
      <c r="B157" s="589"/>
      <c r="C157" s="583"/>
      <c r="D157" s="584"/>
      <c r="E157" s="584"/>
      <c r="F157" s="584"/>
      <c r="G157" s="584"/>
      <c r="H157" s="584"/>
      <c r="I157" s="585"/>
      <c r="J157" s="585"/>
      <c r="K157" s="585"/>
      <c r="L157" s="585"/>
      <c r="M157" s="585"/>
      <c r="N157" s="585"/>
      <c r="O157" s="585"/>
      <c r="P157" s="585"/>
      <c r="Q157" s="585"/>
      <c r="R157" s="586"/>
      <c r="S157" s="585"/>
      <c r="T157" s="585"/>
      <c r="U157" s="590" t="s">
        <v>505</v>
      </c>
      <c r="V157" s="557" t="s">
        <v>124</v>
      </c>
      <c r="W157" s="581" t="s">
        <v>496</v>
      </c>
      <c r="X157" s="901">
        <v>0</v>
      </c>
      <c r="Y157" s="901">
        <v>0</v>
      </c>
      <c r="Z157" s="901">
        <v>0</v>
      </c>
      <c r="AA157" s="901">
        <v>0</v>
      </c>
      <c r="AB157" s="901">
        <v>0</v>
      </c>
      <c r="AC157" s="901">
        <v>0</v>
      </c>
      <c r="AD157" s="901">
        <v>0</v>
      </c>
      <c r="AE157" s="901">
        <v>0</v>
      </c>
      <c r="AF157" s="901">
        <v>0</v>
      </c>
      <c r="AG157" s="901">
        <v>0</v>
      </c>
      <c r="AH157" s="901">
        <v>0</v>
      </c>
      <c r="AI157" s="901">
        <v>0</v>
      </c>
      <c r="AJ157" s="901">
        <v>0</v>
      </c>
      <c r="AK157" s="901">
        <v>0</v>
      </c>
      <c r="AL157" s="901">
        <v>0</v>
      </c>
      <c r="AM157" s="901">
        <v>0</v>
      </c>
      <c r="AN157" s="901">
        <v>0</v>
      </c>
      <c r="AO157" s="901">
        <v>0</v>
      </c>
      <c r="AP157" s="901">
        <v>0</v>
      </c>
      <c r="AQ157" s="901">
        <v>0</v>
      </c>
      <c r="AR157" s="901">
        <v>0</v>
      </c>
      <c r="AS157" s="901">
        <v>0</v>
      </c>
      <c r="AT157" s="901">
        <v>0</v>
      </c>
      <c r="AU157" s="901">
        <v>0</v>
      </c>
      <c r="AV157" s="901">
        <v>0</v>
      </c>
      <c r="AW157" s="901">
        <v>0</v>
      </c>
      <c r="AX157" s="901">
        <v>0</v>
      </c>
      <c r="AY157" s="901">
        <v>0</v>
      </c>
      <c r="AZ157" s="901">
        <v>0</v>
      </c>
      <c r="BA157" s="901">
        <v>0</v>
      </c>
      <c r="BB157" s="901">
        <v>0</v>
      </c>
      <c r="BC157" s="901">
        <v>0</v>
      </c>
      <c r="BD157" s="901">
        <v>0</v>
      </c>
      <c r="BE157" s="901">
        <v>0</v>
      </c>
      <c r="BF157" s="901">
        <v>0</v>
      </c>
      <c r="BG157" s="901">
        <v>0</v>
      </c>
      <c r="BH157" s="901">
        <v>0</v>
      </c>
      <c r="BI157" s="901">
        <v>0</v>
      </c>
      <c r="BJ157" s="901">
        <v>0</v>
      </c>
      <c r="BK157" s="901">
        <v>0</v>
      </c>
      <c r="BL157" s="901">
        <v>0</v>
      </c>
      <c r="BM157" s="901">
        <v>0</v>
      </c>
      <c r="BN157" s="901">
        <v>0</v>
      </c>
      <c r="BO157" s="901">
        <v>0</v>
      </c>
      <c r="BP157" s="901">
        <v>0</v>
      </c>
      <c r="BQ157" s="901">
        <v>0</v>
      </c>
      <c r="BR157" s="901">
        <v>0</v>
      </c>
      <c r="BS157" s="901">
        <v>0</v>
      </c>
      <c r="BT157" s="901">
        <v>0</v>
      </c>
      <c r="BU157" s="901">
        <v>0</v>
      </c>
      <c r="BV157" s="901">
        <v>0</v>
      </c>
      <c r="BW157" s="901">
        <v>0</v>
      </c>
      <c r="BX157" s="901">
        <v>0</v>
      </c>
      <c r="BY157" s="901">
        <v>0</v>
      </c>
      <c r="BZ157" s="901">
        <v>0</v>
      </c>
      <c r="CA157" s="901">
        <v>0</v>
      </c>
      <c r="CB157" s="901">
        <v>0</v>
      </c>
      <c r="CC157" s="901">
        <v>0</v>
      </c>
      <c r="CD157" s="901">
        <v>0</v>
      </c>
      <c r="CE157" s="902">
        <v>0</v>
      </c>
      <c r="CF157" s="902">
        <v>0</v>
      </c>
      <c r="CG157" s="902">
        <v>0</v>
      </c>
      <c r="CH157" s="902">
        <v>0</v>
      </c>
      <c r="CI157" s="902">
        <v>0</v>
      </c>
      <c r="CJ157" s="902">
        <v>0</v>
      </c>
      <c r="CK157" s="902">
        <v>0</v>
      </c>
      <c r="CL157" s="902">
        <v>0</v>
      </c>
      <c r="CM157" s="902">
        <v>0</v>
      </c>
      <c r="CN157" s="902">
        <v>0</v>
      </c>
      <c r="CO157" s="902">
        <v>0</v>
      </c>
      <c r="CP157" s="902">
        <v>0</v>
      </c>
      <c r="CQ157" s="902">
        <v>0</v>
      </c>
      <c r="CR157" s="902">
        <v>0</v>
      </c>
      <c r="CS157" s="902">
        <v>0</v>
      </c>
      <c r="CT157" s="902">
        <v>0</v>
      </c>
      <c r="CU157" s="902">
        <v>0</v>
      </c>
      <c r="CV157" s="902">
        <v>0</v>
      </c>
      <c r="CW157" s="902">
        <v>0</v>
      </c>
      <c r="CX157" s="902">
        <v>0</v>
      </c>
      <c r="CY157" s="903">
        <v>0</v>
      </c>
      <c r="CZ157" s="561">
        <v>0</v>
      </c>
      <c r="DA157" s="562">
        <v>0</v>
      </c>
      <c r="DB157" s="562">
        <v>0</v>
      </c>
      <c r="DC157" s="562">
        <v>0</v>
      </c>
      <c r="DD157" s="562">
        <v>0</v>
      </c>
      <c r="DE157" s="562">
        <v>0</v>
      </c>
      <c r="DF157" s="562">
        <v>0</v>
      </c>
      <c r="DG157" s="562">
        <v>0</v>
      </c>
      <c r="DH157" s="562">
        <v>0</v>
      </c>
      <c r="DI157" s="562">
        <v>0</v>
      </c>
      <c r="DJ157" s="562">
        <v>0</v>
      </c>
      <c r="DK157" s="562">
        <v>0</v>
      </c>
      <c r="DL157" s="562">
        <v>0</v>
      </c>
      <c r="DM157" s="562">
        <v>0</v>
      </c>
      <c r="DN157" s="562">
        <v>0</v>
      </c>
      <c r="DO157" s="562">
        <v>0</v>
      </c>
      <c r="DP157" s="562">
        <v>0</v>
      </c>
      <c r="DQ157" s="562">
        <v>0</v>
      </c>
      <c r="DR157" s="562">
        <v>0</v>
      </c>
      <c r="DS157" s="562">
        <v>0</v>
      </c>
      <c r="DT157" s="562">
        <v>0</v>
      </c>
      <c r="DU157" s="562">
        <v>0</v>
      </c>
      <c r="DV157" s="562">
        <v>0</v>
      </c>
      <c r="DW157" s="563">
        <v>0</v>
      </c>
    </row>
    <row r="158" spans="2:127" ht="15.75" thickBot="1" x14ac:dyDescent="0.25">
      <c r="B158" s="591"/>
      <c r="C158" s="592"/>
      <c r="D158" s="593"/>
      <c r="E158" s="593"/>
      <c r="F158" s="593"/>
      <c r="G158" s="593"/>
      <c r="H158" s="593"/>
      <c r="I158" s="594"/>
      <c r="J158" s="594"/>
      <c r="K158" s="594"/>
      <c r="L158" s="594"/>
      <c r="M158" s="594"/>
      <c r="N158" s="594"/>
      <c r="O158" s="594"/>
      <c r="P158" s="594"/>
      <c r="Q158" s="594"/>
      <c r="R158" s="595"/>
      <c r="S158" s="594"/>
      <c r="T158" s="594"/>
      <c r="U158" s="596" t="s">
        <v>127</v>
      </c>
      <c r="V158" s="597" t="s">
        <v>506</v>
      </c>
      <c r="W158" s="598" t="s">
        <v>496</v>
      </c>
      <c r="X158" s="599">
        <f>SUM(X147:X157)</f>
        <v>843.77070945163189</v>
      </c>
      <c r="Y158" s="599">
        <f t="shared" ref="Y158:CJ158" si="101">SUM(Y147:Y157)</f>
        <v>1200.0856277386008</v>
      </c>
      <c r="Z158" s="599">
        <f t="shared" si="101"/>
        <v>1254.4552871799451</v>
      </c>
      <c r="AA158" s="599">
        <f t="shared" si="101"/>
        <v>1312.9620217030647</v>
      </c>
      <c r="AB158" s="599">
        <f t="shared" si="101"/>
        <v>2023.5407956554131</v>
      </c>
      <c r="AC158" s="599">
        <f t="shared" si="101"/>
        <v>4584.000285841591</v>
      </c>
      <c r="AD158" s="599">
        <f t="shared" si="101"/>
        <v>3927.8354887875435</v>
      </c>
      <c r="AE158" s="599">
        <f t="shared" si="101"/>
        <v>4546.2599805482487</v>
      </c>
      <c r="AF158" s="599">
        <f t="shared" si="101"/>
        <v>4971.0259951959088</v>
      </c>
      <c r="AG158" s="599">
        <f t="shared" si="101"/>
        <v>5609.1101036847258</v>
      </c>
      <c r="AH158" s="599">
        <f t="shared" si="101"/>
        <v>7187.5030807560379</v>
      </c>
      <c r="AI158" s="599">
        <f t="shared" si="101"/>
        <v>4815.4288444738222</v>
      </c>
      <c r="AJ158" s="599">
        <f t="shared" si="101"/>
        <v>3765.6791770323234</v>
      </c>
      <c r="AK158" s="599">
        <f t="shared" si="101"/>
        <v>3167.6934753459227</v>
      </c>
      <c r="AL158" s="599">
        <f t="shared" si="101"/>
        <v>1511.3133627379157</v>
      </c>
      <c r="AM158" s="599">
        <f t="shared" si="101"/>
        <v>1627.8436864256414</v>
      </c>
      <c r="AN158" s="599">
        <f t="shared" si="101"/>
        <v>1670.776882609347</v>
      </c>
      <c r="AO158" s="599">
        <f t="shared" si="101"/>
        <v>1670.3802349682712</v>
      </c>
      <c r="AP158" s="599">
        <f t="shared" si="101"/>
        <v>1670.648016751215</v>
      </c>
      <c r="AQ158" s="599">
        <f t="shared" si="101"/>
        <v>1763.0149582537929</v>
      </c>
      <c r="AR158" s="599">
        <f t="shared" si="101"/>
        <v>2521.3270009105763</v>
      </c>
      <c r="AS158" s="599">
        <f t="shared" si="101"/>
        <v>2544.804007415978</v>
      </c>
      <c r="AT158" s="599">
        <f t="shared" si="101"/>
        <v>2612.4470819407375</v>
      </c>
      <c r="AU158" s="599">
        <f t="shared" si="101"/>
        <v>2650.8205224639196</v>
      </c>
      <c r="AV158" s="599">
        <f t="shared" si="101"/>
        <v>3018.9169669300227</v>
      </c>
      <c r="AW158" s="599">
        <f t="shared" si="101"/>
        <v>4417.1792314071872</v>
      </c>
      <c r="AX158" s="599">
        <f t="shared" si="101"/>
        <v>3661.3947866457879</v>
      </c>
      <c r="AY158" s="599">
        <f t="shared" si="101"/>
        <v>3714.6320063450144</v>
      </c>
      <c r="AZ158" s="599">
        <f t="shared" si="101"/>
        <v>3746.7596513921935</v>
      </c>
      <c r="BA158" s="599">
        <f t="shared" si="101"/>
        <v>3722.6876437157607</v>
      </c>
      <c r="BB158" s="599">
        <f t="shared" si="101"/>
        <v>4489.3524646488295</v>
      </c>
      <c r="BC158" s="599">
        <f t="shared" si="101"/>
        <v>3322.6237349422013</v>
      </c>
      <c r="BD158" s="599">
        <f t="shared" si="101"/>
        <v>2774.7574694428445</v>
      </c>
      <c r="BE158" s="599">
        <f t="shared" si="101"/>
        <v>2462.1053476201323</v>
      </c>
      <c r="BF158" s="599">
        <f t="shared" si="101"/>
        <v>1753.4096759908459</v>
      </c>
      <c r="BG158" s="599">
        <f t="shared" si="101"/>
        <v>2123.2866804534451</v>
      </c>
      <c r="BH158" s="599">
        <f t="shared" si="101"/>
        <v>2000.1972688030583</v>
      </c>
      <c r="BI158" s="599">
        <f t="shared" si="101"/>
        <v>2068.4830170506029</v>
      </c>
      <c r="BJ158" s="599">
        <f t="shared" si="101"/>
        <v>2108.6721726943574</v>
      </c>
      <c r="BK158" s="599">
        <f t="shared" si="101"/>
        <v>2174.2794928064363</v>
      </c>
      <c r="BL158" s="599">
        <f t="shared" si="101"/>
        <v>2766.1671255657757</v>
      </c>
      <c r="BM158" s="599">
        <f t="shared" si="101"/>
        <v>2543.2760413916735</v>
      </c>
      <c r="BN158" s="599">
        <f t="shared" si="101"/>
        <v>2374.9603127221053</v>
      </c>
      <c r="BO158" s="599">
        <f t="shared" si="101"/>
        <v>2277.731895030458</v>
      </c>
      <c r="BP158" s="599">
        <f t="shared" si="101"/>
        <v>2333.631963357288</v>
      </c>
      <c r="BQ158" s="599">
        <f t="shared" si="101"/>
        <v>3645.72083956699</v>
      </c>
      <c r="BR158" s="599">
        <f t="shared" si="101"/>
        <v>3307.9393750996774</v>
      </c>
      <c r="BS158" s="599">
        <f t="shared" si="101"/>
        <v>3532.2746292756897</v>
      </c>
      <c r="BT158" s="599">
        <f t="shared" si="101"/>
        <v>3663.9949579233321</v>
      </c>
      <c r="BU158" s="599">
        <f t="shared" si="101"/>
        <v>3981.065761383913</v>
      </c>
      <c r="BV158" s="599">
        <f t="shared" si="101"/>
        <v>4997.7509034764616</v>
      </c>
      <c r="BW158" s="599">
        <f t="shared" si="101"/>
        <v>3664.5927969351037</v>
      </c>
      <c r="BX158" s="599">
        <f t="shared" si="101"/>
        <v>3184.3484448290174</v>
      </c>
      <c r="BY158" s="599">
        <f t="shared" si="101"/>
        <v>2910.1241729947105</v>
      </c>
      <c r="BZ158" s="599">
        <f t="shared" si="101"/>
        <v>2174.1038252325752</v>
      </c>
      <c r="CA158" s="599">
        <f t="shared" si="101"/>
        <v>2375.9729450664195</v>
      </c>
      <c r="CB158" s="599">
        <f t="shared" si="101"/>
        <v>2004.7116753505379</v>
      </c>
      <c r="CC158" s="599">
        <f t="shared" si="101"/>
        <v>1835.1863578693067</v>
      </c>
      <c r="CD158" s="599">
        <f t="shared" si="101"/>
        <v>1738.0076539852214</v>
      </c>
      <c r="CE158" s="599">
        <f t="shared" si="101"/>
        <v>1490.1954781076959</v>
      </c>
      <c r="CF158" s="599">
        <f t="shared" si="101"/>
        <v>1998.8411184016643</v>
      </c>
      <c r="CG158" s="599">
        <f t="shared" si="101"/>
        <v>2192.3583726560778</v>
      </c>
      <c r="CH158" s="599">
        <f t="shared" si="101"/>
        <v>2195.3875102629481</v>
      </c>
      <c r="CI158" s="599">
        <f t="shared" si="101"/>
        <v>2197.7306229356709</v>
      </c>
      <c r="CJ158" s="599">
        <f t="shared" si="101"/>
        <v>2595.5066713233441</v>
      </c>
      <c r="CK158" s="599">
        <f t="shared" ref="CK158:DW158" si="102">SUM(CK147:CK157)</f>
        <v>4156.1580951913038</v>
      </c>
      <c r="CL158" s="599">
        <f t="shared" si="102"/>
        <v>3651.1391915082841</v>
      </c>
      <c r="CM158" s="599">
        <f t="shared" si="102"/>
        <v>3941.6978412413905</v>
      </c>
      <c r="CN158" s="599">
        <f t="shared" si="102"/>
        <v>4111.1383112361864</v>
      </c>
      <c r="CO158" s="599">
        <f t="shared" si="102"/>
        <v>4398.4562377059174</v>
      </c>
      <c r="CP158" s="599">
        <f t="shared" si="102"/>
        <v>5247.6447163162866</v>
      </c>
      <c r="CQ158" s="599">
        <f t="shared" si="102"/>
        <v>3667.356087413084</v>
      </c>
      <c r="CR158" s="599">
        <f t="shared" si="102"/>
        <v>2949.939239620574</v>
      </c>
      <c r="CS158" s="599">
        <f t="shared" si="102"/>
        <v>2538.7065074999155</v>
      </c>
      <c r="CT158" s="599">
        <f t="shared" si="102"/>
        <v>1490.0982152312522</v>
      </c>
      <c r="CU158" s="599">
        <f t="shared" si="102"/>
        <v>1609.0914554836247</v>
      </c>
      <c r="CV158" s="599">
        <f t="shared" si="102"/>
        <v>1654.3352843278844</v>
      </c>
      <c r="CW158" s="599">
        <f t="shared" si="102"/>
        <v>1656.17484241074</v>
      </c>
      <c r="CX158" s="599">
        <f t="shared" si="102"/>
        <v>1658.6069780291118</v>
      </c>
      <c r="CY158" s="600">
        <f t="shared" si="102"/>
        <v>1753.0619044278392</v>
      </c>
      <c r="CZ158" s="601">
        <f t="shared" si="102"/>
        <v>0</v>
      </c>
      <c r="DA158" s="602">
        <f t="shared" si="102"/>
        <v>0</v>
      </c>
      <c r="DB158" s="602">
        <f t="shared" si="102"/>
        <v>0</v>
      </c>
      <c r="DC158" s="602">
        <f t="shared" si="102"/>
        <v>0</v>
      </c>
      <c r="DD158" s="602">
        <f t="shared" si="102"/>
        <v>0</v>
      </c>
      <c r="DE158" s="602">
        <f t="shared" si="102"/>
        <v>0</v>
      </c>
      <c r="DF158" s="602">
        <f t="shared" si="102"/>
        <v>0</v>
      </c>
      <c r="DG158" s="602">
        <f t="shared" si="102"/>
        <v>0</v>
      </c>
      <c r="DH158" s="602">
        <f t="shared" si="102"/>
        <v>0</v>
      </c>
      <c r="DI158" s="602">
        <f t="shared" si="102"/>
        <v>0</v>
      </c>
      <c r="DJ158" s="602">
        <f t="shared" si="102"/>
        <v>0</v>
      </c>
      <c r="DK158" s="602">
        <f t="shared" si="102"/>
        <v>0</v>
      </c>
      <c r="DL158" s="602">
        <f t="shared" si="102"/>
        <v>0</v>
      </c>
      <c r="DM158" s="602">
        <f t="shared" si="102"/>
        <v>0</v>
      </c>
      <c r="DN158" s="602">
        <f t="shared" si="102"/>
        <v>0</v>
      </c>
      <c r="DO158" s="602">
        <f t="shared" si="102"/>
        <v>0</v>
      </c>
      <c r="DP158" s="602">
        <f t="shared" si="102"/>
        <v>0</v>
      </c>
      <c r="DQ158" s="602">
        <f t="shared" si="102"/>
        <v>0</v>
      </c>
      <c r="DR158" s="602">
        <f t="shared" si="102"/>
        <v>0</v>
      </c>
      <c r="DS158" s="602">
        <f t="shared" si="102"/>
        <v>0</v>
      </c>
      <c r="DT158" s="602">
        <f t="shared" si="102"/>
        <v>0</v>
      </c>
      <c r="DU158" s="602">
        <f t="shared" si="102"/>
        <v>0</v>
      </c>
      <c r="DV158" s="602">
        <f t="shared" si="102"/>
        <v>0</v>
      </c>
      <c r="DW158" s="603">
        <f t="shared" si="102"/>
        <v>0</v>
      </c>
    </row>
    <row r="159" spans="2:127" x14ac:dyDescent="0.2">
      <c r="B159" s="624" t="s">
        <v>548</v>
      </c>
      <c r="C159" s="625" t="s">
        <v>549</v>
      </c>
      <c r="D159" s="626"/>
      <c r="E159" s="626"/>
      <c r="F159" s="626"/>
      <c r="G159" s="626"/>
      <c r="H159" s="626"/>
      <c r="I159" s="626"/>
      <c r="J159" s="626"/>
      <c r="K159" s="626"/>
      <c r="L159" s="626"/>
      <c r="M159" s="626"/>
      <c r="N159" s="626"/>
      <c r="O159" s="626"/>
      <c r="P159" s="626"/>
      <c r="Q159" s="626"/>
      <c r="R159" s="627"/>
      <c r="S159" s="628"/>
      <c r="T159" s="627"/>
      <c r="U159" s="628"/>
      <c r="V159" s="626"/>
      <c r="W159" s="626"/>
      <c r="X159" s="629">
        <f t="shared" ref="X159:BC159" si="103">SUMIF($C:$C,"61.10x",X:X)</f>
        <v>0</v>
      </c>
      <c r="Y159" s="629">
        <f t="shared" si="103"/>
        <v>0</v>
      </c>
      <c r="Z159" s="629">
        <f t="shared" si="103"/>
        <v>0</v>
      </c>
      <c r="AA159" s="629">
        <f t="shared" si="103"/>
        <v>0</v>
      </c>
      <c r="AB159" s="629">
        <f t="shared" si="103"/>
        <v>0</v>
      </c>
      <c r="AC159" s="629">
        <f t="shared" si="103"/>
        <v>0</v>
      </c>
      <c r="AD159" s="629">
        <f t="shared" si="103"/>
        <v>0</v>
      </c>
      <c r="AE159" s="629">
        <f t="shared" si="103"/>
        <v>0</v>
      </c>
      <c r="AF159" s="629">
        <f t="shared" si="103"/>
        <v>0</v>
      </c>
      <c r="AG159" s="629">
        <f t="shared" si="103"/>
        <v>0</v>
      </c>
      <c r="AH159" s="629">
        <f t="shared" si="103"/>
        <v>0</v>
      </c>
      <c r="AI159" s="629">
        <f t="shared" si="103"/>
        <v>0</v>
      </c>
      <c r="AJ159" s="629">
        <f t="shared" si="103"/>
        <v>0</v>
      </c>
      <c r="AK159" s="629">
        <f t="shared" si="103"/>
        <v>0</v>
      </c>
      <c r="AL159" s="629">
        <f t="shared" si="103"/>
        <v>0</v>
      </c>
      <c r="AM159" s="629">
        <f t="shared" si="103"/>
        <v>0</v>
      </c>
      <c r="AN159" s="629">
        <f t="shared" si="103"/>
        <v>0</v>
      </c>
      <c r="AO159" s="629">
        <f t="shared" si="103"/>
        <v>0</v>
      </c>
      <c r="AP159" s="629">
        <f t="shared" si="103"/>
        <v>0</v>
      </c>
      <c r="AQ159" s="629">
        <f t="shared" si="103"/>
        <v>0</v>
      </c>
      <c r="AR159" s="629">
        <f t="shared" si="103"/>
        <v>0</v>
      </c>
      <c r="AS159" s="629">
        <f t="shared" si="103"/>
        <v>0</v>
      </c>
      <c r="AT159" s="629">
        <f t="shared" si="103"/>
        <v>0</v>
      </c>
      <c r="AU159" s="629">
        <f t="shared" si="103"/>
        <v>0</v>
      </c>
      <c r="AV159" s="629">
        <f t="shared" si="103"/>
        <v>0</v>
      </c>
      <c r="AW159" s="629">
        <f t="shared" si="103"/>
        <v>0</v>
      </c>
      <c r="AX159" s="629">
        <f t="shared" si="103"/>
        <v>0</v>
      </c>
      <c r="AY159" s="629">
        <f t="shared" si="103"/>
        <v>0</v>
      </c>
      <c r="AZ159" s="629">
        <f t="shared" si="103"/>
        <v>0</v>
      </c>
      <c r="BA159" s="629">
        <f t="shared" si="103"/>
        <v>0</v>
      </c>
      <c r="BB159" s="629">
        <f t="shared" si="103"/>
        <v>0</v>
      </c>
      <c r="BC159" s="629">
        <f t="shared" si="103"/>
        <v>0</v>
      </c>
      <c r="BD159" s="629">
        <f t="shared" ref="BD159:CI159" si="104">SUMIF($C:$C,"61.10x",BD:BD)</f>
        <v>0</v>
      </c>
      <c r="BE159" s="629">
        <f t="shared" si="104"/>
        <v>0</v>
      </c>
      <c r="BF159" s="629">
        <f t="shared" si="104"/>
        <v>0</v>
      </c>
      <c r="BG159" s="629">
        <f t="shared" si="104"/>
        <v>0</v>
      </c>
      <c r="BH159" s="629">
        <f t="shared" si="104"/>
        <v>0</v>
      </c>
      <c r="BI159" s="629">
        <f t="shared" si="104"/>
        <v>0</v>
      </c>
      <c r="BJ159" s="629">
        <f t="shared" si="104"/>
        <v>0</v>
      </c>
      <c r="BK159" s="629">
        <f t="shared" si="104"/>
        <v>0</v>
      </c>
      <c r="BL159" s="629">
        <f t="shared" si="104"/>
        <v>0</v>
      </c>
      <c r="BM159" s="629">
        <f t="shared" si="104"/>
        <v>0</v>
      </c>
      <c r="BN159" s="629">
        <f t="shared" si="104"/>
        <v>0</v>
      </c>
      <c r="BO159" s="629">
        <f t="shared" si="104"/>
        <v>0</v>
      </c>
      <c r="BP159" s="629">
        <f t="shared" si="104"/>
        <v>0</v>
      </c>
      <c r="BQ159" s="629">
        <f t="shared" si="104"/>
        <v>0</v>
      </c>
      <c r="BR159" s="629">
        <f t="shared" si="104"/>
        <v>0</v>
      </c>
      <c r="BS159" s="629">
        <f t="shared" si="104"/>
        <v>0</v>
      </c>
      <c r="BT159" s="629">
        <f t="shared" si="104"/>
        <v>0</v>
      </c>
      <c r="BU159" s="629">
        <f t="shared" si="104"/>
        <v>0</v>
      </c>
      <c r="BV159" s="629">
        <f t="shared" si="104"/>
        <v>0</v>
      </c>
      <c r="BW159" s="629">
        <f t="shared" si="104"/>
        <v>0</v>
      </c>
      <c r="BX159" s="629">
        <f t="shared" si="104"/>
        <v>0</v>
      </c>
      <c r="BY159" s="629">
        <f t="shared" si="104"/>
        <v>0</v>
      </c>
      <c r="BZ159" s="629">
        <f t="shared" si="104"/>
        <v>0</v>
      </c>
      <c r="CA159" s="629">
        <f t="shared" si="104"/>
        <v>0</v>
      </c>
      <c r="CB159" s="629">
        <f t="shared" si="104"/>
        <v>0</v>
      </c>
      <c r="CC159" s="629">
        <f t="shared" si="104"/>
        <v>0</v>
      </c>
      <c r="CD159" s="629">
        <f t="shared" si="104"/>
        <v>0</v>
      </c>
      <c r="CE159" s="629">
        <f t="shared" si="104"/>
        <v>0</v>
      </c>
      <c r="CF159" s="629">
        <f t="shared" si="104"/>
        <v>0</v>
      </c>
      <c r="CG159" s="629">
        <f t="shared" si="104"/>
        <v>0</v>
      </c>
      <c r="CH159" s="629">
        <f t="shared" si="104"/>
        <v>0</v>
      </c>
      <c r="CI159" s="629">
        <f t="shared" si="104"/>
        <v>0</v>
      </c>
      <c r="CJ159" s="629">
        <f t="shared" ref="CJ159:DO159" si="105">SUMIF($C:$C,"61.10x",CJ:CJ)</f>
        <v>0</v>
      </c>
      <c r="CK159" s="629">
        <f t="shared" si="105"/>
        <v>0</v>
      </c>
      <c r="CL159" s="629">
        <f t="shared" si="105"/>
        <v>0</v>
      </c>
      <c r="CM159" s="629">
        <f t="shared" si="105"/>
        <v>0</v>
      </c>
      <c r="CN159" s="629">
        <f t="shared" si="105"/>
        <v>0</v>
      </c>
      <c r="CO159" s="629">
        <f t="shared" si="105"/>
        <v>0</v>
      </c>
      <c r="CP159" s="629">
        <f t="shared" si="105"/>
        <v>0</v>
      </c>
      <c r="CQ159" s="629">
        <f t="shared" si="105"/>
        <v>0</v>
      </c>
      <c r="CR159" s="629">
        <f t="shared" si="105"/>
        <v>0</v>
      </c>
      <c r="CS159" s="629">
        <f t="shared" si="105"/>
        <v>0</v>
      </c>
      <c r="CT159" s="629">
        <f t="shared" si="105"/>
        <v>0</v>
      </c>
      <c r="CU159" s="629">
        <f t="shared" si="105"/>
        <v>0</v>
      </c>
      <c r="CV159" s="629">
        <f t="shared" si="105"/>
        <v>0</v>
      </c>
      <c r="CW159" s="629">
        <f t="shared" si="105"/>
        <v>0</v>
      </c>
      <c r="CX159" s="629">
        <f t="shared" si="105"/>
        <v>0</v>
      </c>
      <c r="CY159" s="630">
        <f t="shared" si="105"/>
        <v>0</v>
      </c>
      <c r="CZ159" s="631">
        <f t="shared" si="105"/>
        <v>0</v>
      </c>
      <c r="DA159" s="631">
        <f t="shared" si="105"/>
        <v>0</v>
      </c>
      <c r="DB159" s="631">
        <f t="shared" si="105"/>
        <v>0</v>
      </c>
      <c r="DC159" s="631">
        <f t="shared" si="105"/>
        <v>0</v>
      </c>
      <c r="DD159" s="631">
        <f t="shared" si="105"/>
        <v>0</v>
      </c>
      <c r="DE159" s="631">
        <f t="shared" si="105"/>
        <v>0</v>
      </c>
      <c r="DF159" s="631">
        <f t="shared" si="105"/>
        <v>0</v>
      </c>
      <c r="DG159" s="631">
        <f t="shared" si="105"/>
        <v>0</v>
      </c>
      <c r="DH159" s="631">
        <f t="shared" si="105"/>
        <v>0</v>
      </c>
      <c r="DI159" s="631">
        <f t="shared" si="105"/>
        <v>0</v>
      </c>
      <c r="DJ159" s="631">
        <f t="shared" si="105"/>
        <v>0</v>
      </c>
      <c r="DK159" s="631">
        <f t="shared" si="105"/>
        <v>0</v>
      </c>
      <c r="DL159" s="631">
        <f t="shared" si="105"/>
        <v>0</v>
      </c>
      <c r="DM159" s="631">
        <f t="shared" si="105"/>
        <v>0</v>
      </c>
      <c r="DN159" s="631">
        <f t="shared" si="105"/>
        <v>0</v>
      </c>
      <c r="DO159" s="631">
        <f t="shared" si="105"/>
        <v>0</v>
      </c>
      <c r="DP159" s="631">
        <f t="shared" ref="DP159:DW159" si="106">SUMIF($C:$C,"61.10x",DP:DP)</f>
        <v>0</v>
      </c>
      <c r="DQ159" s="631">
        <f t="shared" si="106"/>
        <v>0</v>
      </c>
      <c r="DR159" s="631">
        <f t="shared" si="106"/>
        <v>0</v>
      </c>
      <c r="DS159" s="631">
        <f t="shared" si="106"/>
        <v>0</v>
      </c>
      <c r="DT159" s="631">
        <f t="shared" si="106"/>
        <v>0</v>
      </c>
      <c r="DU159" s="631">
        <f t="shared" si="106"/>
        <v>0</v>
      </c>
      <c r="DV159" s="631">
        <f t="shared" si="106"/>
        <v>0</v>
      </c>
      <c r="DW159" s="632">
        <f t="shared" si="106"/>
        <v>0</v>
      </c>
    </row>
    <row r="160" spans="2:127" x14ac:dyDescent="0.2">
      <c r="B160" s="633"/>
      <c r="C160" s="487"/>
      <c r="D160" s="487"/>
      <c r="E160" s="487"/>
      <c r="F160" s="487"/>
      <c r="G160" s="487"/>
      <c r="H160" s="487"/>
      <c r="I160" s="487"/>
      <c r="J160" s="487"/>
      <c r="K160" s="487"/>
      <c r="L160" s="487"/>
      <c r="M160" s="487"/>
      <c r="N160" s="487"/>
      <c r="O160" s="487"/>
      <c r="P160" s="487"/>
      <c r="Q160" s="487"/>
      <c r="R160" s="487"/>
      <c r="S160" s="487"/>
      <c r="T160" s="487"/>
      <c r="U160" s="487"/>
      <c r="V160" s="486"/>
      <c r="W160" s="486"/>
      <c r="X160" s="486"/>
      <c r="Y160" s="486"/>
      <c r="Z160" s="486"/>
      <c r="AA160" s="486"/>
      <c r="AB160" s="486"/>
      <c r="AC160" s="486"/>
      <c r="AD160" s="486"/>
      <c r="AE160" s="486"/>
      <c r="AF160" s="486"/>
      <c r="AG160" s="486"/>
      <c r="AH160" s="486"/>
      <c r="AI160" s="486"/>
      <c r="AJ160" s="486"/>
      <c r="AK160" s="486"/>
      <c r="AL160" s="486"/>
      <c r="AM160" s="486"/>
      <c r="AN160" s="486"/>
      <c r="AO160" s="486"/>
      <c r="AP160" s="486"/>
      <c r="AQ160" s="486"/>
      <c r="AR160" s="486"/>
      <c r="AS160" s="486"/>
      <c r="AT160" s="486"/>
      <c r="AU160" s="486"/>
      <c r="AV160" s="486"/>
      <c r="AW160" s="486"/>
      <c r="AX160" s="486"/>
      <c r="AY160" s="486"/>
      <c r="AZ160" s="486"/>
      <c r="BA160" s="486"/>
      <c r="BB160" s="486"/>
      <c r="BC160" s="486"/>
      <c r="BD160" s="486"/>
      <c r="BE160" s="486"/>
      <c r="BF160" s="486"/>
      <c r="BG160" s="486"/>
      <c r="BH160" s="486"/>
      <c r="BI160" s="486"/>
      <c r="BJ160" s="486"/>
      <c r="BK160" s="486"/>
      <c r="BL160" s="486"/>
      <c r="BM160" s="486"/>
      <c r="BN160" s="486"/>
      <c r="BO160" s="486"/>
      <c r="BP160" s="486"/>
      <c r="BQ160" s="486"/>
      <c r="BR160" s="486"/>
      <c r="BS160" s="486"/>
      <c r="BT160" s="486"/>
      <c r="BU160" s="486"/>
      <c r="BV160" s="486"/>
      <c r="BW160" s="486"/>
      <c r="BX160" s="486"/>
      <c r="BY160" s="486"/>
      <c r="BZ160" s="486"/>
      <c r="CA160" s="486"/>
      <c r="CB160" s="486"/>
      <c r="CC160" s="486"/>
      <c r="CD160" s="487"/>
      <c r="CE160" s="487"/>
      <c r="CF160" s="487"/>
      <c r="CG160" s="487"/>
      <c r="CH160" s="487"/>
      <c r="CI160" s="487"/>
      <c r="CJ160" s="487"/>
      <c r="CK160" s="487"/>
      <c r="CL160" s="487"/>
      <c r="CM160" s="487"/>
      <c r="CN160" s="487"/>
      <c r="CO160" s="487"/>
      <c r="CP160" s="487"/>
      <c r="CQ160" s="487"/>
      <c r="CR160" s="487"/>
      <c r="CS160" s="487"/>
      <c r="CT160" s="487"/>
      <c r="CU160" s="487"/>
      <c r="CV160" s="487"/>
      <c r="CW160" s="487"/>
      <c r="CX160" s="487"/>
      <c r="CY160" s="487"/>
      <c r="CZ160" s="487"/>
      <c r="DA160" s="487"/>
      <c r="DB160" s="487"/>
      <c r="DC160" s="487"/>
      <c r="DD160" s="487"/>
      <c r="DE160" s="487"/>
      <c r="DF160" s="487"/>
      <c r="DG160" s="487"/>
      <c r="DH160" s="487"/>
      <c r="DI160" s="487"/>
      <c r="DJ160" s="487"/>
      <c r="DK160" s="487"/>
      <c r="DL160" s="487"/>
      <c r="DM160" s="487"/>
      <c r="DN160" s="487"/>
      <c r="DO160" s="487"/>
      <c r="DP160" s="487"/>
      <c r="DQ160" s="487"/>
      <c r="DR160" s="487"/>
      <c r="DS160" s="487"/>
      <c r="DT160" s="487"/>
      <c r="DU160" s="487"/>
      <c r="DV160" s="487"/>
      <c r="DW160" s="487"/>
    </row>
    <row r="161" spans="2:127" x14ac:dyDescent="0.2">
      <c r="B161" s="633"/>
      <c r="C161" s="487"/>
      <c r="D161" s="487"/>
      <c r="E161" s="487"/>
      <c r="F161" s="634"/>
      <c r="G161" s="487"/>
      <c r="H161" s="487"/>
      <c r="I161" s="487"/>
      <c r="J161" s="487"/>
      <c r="K161" s="487"/>
      <c r="L161" s="487"/>
      <c r="M161" s="487"/>
      <c r="N161" s="487"/>
      <c r="O161" s="487"/>
      <c r="P161" s="487" t="s">
        <v>550</v>
      </c>
      <c r="Q161" s="487"/>
      <c r="R161" s="487"/>
      <c r="S161" s="487"/>
      <c r="T161" s="487"/>
      <c r="U161" s="487"/>
      <c r="V161" s="486"/>
      <c r="W161" s="486"/>
      <c r="X161" s="486"/>
      <c r="Y161" s="486"/>
      <c r="Z161" s="486"/>
      <c r="AA161" s="486"/>
      <c r="AB161" s="486"/>
      <c r="AC161" s="486"/>
      <c r="AD161" s="486"/>
      <c r="AE161" s="486"/>
      <c r="AF161" s="486"/>
      <c r="AG161" s="486"/>
      <c r="AH161" s="486"/>
      <c r="AI161" s="486"/>
      <c r="AJ161" s="486"/>
      <c r="AK161" s="486"/>
      <c r="AL161" s="486"/>
      <c r="AM161" s="486"/>
      <c r="AN161" s="486"/>
      <c r="AO161" s="486"/>
      <c r="AP161" s="486"/>
      <c r="AQ161" s="486"/>
      <c r="AR161" s="486"/>
      <c r="AS161" s="486"/>
      <c r="AT161" s="486"/>
      <c r="AU161" s="486"/>
      <c r="AV161" s="486"/>
      <c r="AW161" s="486"/>
      <c r="AX161" s="486"/>
      <c r="AY161" s="486"/>
      <c r="AZ161" s="486"/>
      <c r="BA161" s="486"/>
      <c r="BB161" s="486"/>
      <c r="BC161" s="486"/>
      <c r="BD161" s="486"/>
      <c r="BE161" s="486"/>
      <c r="BF161" s="486"/>
      <c r="BG161" s="486"/>
      <c r="BH161" s="486"/>
      <c r="BI161" s="486"/>
      <c r="BJ161" s="486"/>
      <c r="BK161" s="486"/>
      <c r="BL161" s="486"/>
      <c r="BM161" s="486"/>
      <c r="BN161" s="486"/>
      <c r="BO161" s="486"/>
      <c r="BP161" s="486"/>
      <c r="BQ161" s="486"/>
      <c r="BR161" s="486"/>
      <c r="BS161" s="486"/>
      <c r="BT161" s="486"/>
      <c r="BU161" s="486"/>
      <c r="BV161" s="486"/>
      <c r="BW161" s="486"/>
      <c r="BX161" s="486"/>
      <c r="BY161" s="486"/>
      <c r="BZ161" s="486"/>
      <c r="CA161" s="486"/>
      <c r="CB161" s="486"/>
      <c r="CC161" s="486"/>
      <c r="CD161" s="487"/>
      <c r="CE161" s="487"/>
      <c r="CF161" s="487"/>
      <c r="CG161" s="487"/>
      <c r="CH161" s="487"/>
      <c r="CI161" s="487"/>
      <c r="CJ161" s="487"/>
      <c r="CK161" s="487"/>
      <c r="CL161" s="487"/>
      <c r="CM161" s="487"/>
      <c r="CN161" s="487"/>
      <c r="CO161" s="487"/>
      <c r="CP161" s="487"/>
      <c r="CQ161" s="487"/>
      <c r="CR161" s="487"/>
      <c r="CS161" s="487"/>
      <c r="CT161" s="487"/>
      <c r="CU161" s="487"/>
      <c r="CV161" s="487"/>
      <c r="CW161" s="487"/>
      <c r="CX161" s="487"/>
      <c r="CY161" s="487"/>
      <c r="CZ161" s="487"/>
      <c r="DA161" s="487"/>
      <c r="DB161" s="487"/>
      <c r="DC161" s="487"/>
      <c r="DD161" s="487"/>
      <c r="DE161" s="487"/>
      <c r="DF161" s="487"/>
      <c r="DG161" s="487"/>
      <c r="DH161" s="487"/>
      <c r="DI161" s="487"/>
      <c r="DJ161" s="487"/>
      <c r="DK161" s="487"/>
      <c r="DL161" s="487"/>
      <c r="DM161" s="487"/>
      <c r="DN161" s="487"/>
      <c r="DO161" s="487"/>
      <c r="DP161" s="487"/>
      <c r="DQ161" s="487"/>
      <c r="DR161" s="487"/>
      <c r="DS161" s="487"/>
      <c r="DT161" s="487"/>
      <c r="DU161" s="487"/>
      <c r="DV161" s="487"/>
      <c r="DW161" s="487"/>
    </row>
    <row r="162" spans="2:127" x14ac:dyDescent="0.2">
      <c r="B162" s="633"/>
      <c r="C162" s="487"/>
      <c r="D162" s="487"/>
      <c r="E162" s="487"/>
      <c r="F162" s="487"/>
      <c r="G162" s="487"/>
      <c r="H162" s="487"/>
      <c r="I162" s="487"/>
      <c r="J162" s="487"/>
      <c r="K162" s="487"/>
      <c r="L162" s="487"/>
      <c r="M162" s="487"/>
      <c r="N162" s="487"/>
      <c r="O162" s="487"/>
      <c r="P162" s="487"/>
      <c r="Q162" s="487"/>
      <c r="R162" s="487"/>
      <c r="S162" s="487"/>
      <c r="T162" s="487"/>
      <c r="U162" s="487"/>
      <c r="V162" s="486"/>
      <c r="W162" s="486"/>
      <c r="X162" s="486"/>
      <c r="Y162" s="486"/>
      <c r="Z162" s="486"/>
      <c r="AA162" s="486"/>
      <c r="AB162" s="486"/>
      <c r="AC162" s="486"/>
      <c r="AD162" s="486"/>
      <c r="AE162" s="486"/>
      <c r="AF162" s="486"/>
      <c r="AG162" s="486"/>
      <c r="AH162" s="486"/>
      <c r="AI162" s="486"/>
      <c r="AJ162" s="486"/>
      <c r="AK162" s="486"/>
      <c r="AL162" s="486"/>
      <c r="AM162" s="486"/>
      <c r="AN162" s="486"/>
      <c r="AO162" s="486"/>
      <c r="AP162" s="486"/>
      <c r="AQ162" s="486"/>
      <c r="AR162" s="486"/>
      <c r="AS162" s="486"/>
      <c r="AT162" s="486"/>
      <c r="AU162" s="486"/>
      <c r="AV162" s="486"/>
      <c r="AW162" s="486"/>
      <c r="AX162" s="486"/>
      <c r="AY162" s="486"/>
      <c r="AZ162" s="486"/>
      <c r="BA162" s="486"/>
      <c r="BB162" s="486"/>
      <c r="BC162" s="486"/>
      <c r="BD162" s="486"/>
      <c r="BE162" s="486"/>
      <c r="BF162" s="486"/>
      <c r="BG162" s="486"/>
      <c r="BH162" s="486"/>
      <c r="BI162" s="486"/>
      <c r="BJ162" s="486"/>
      <c r="BK162" s="486"/>
      <c r="BL162" s="486"/>
      <c r="BM162" s="486"/>
      <c r="BN162" s="486"/>
      <c r="BO162" s="486"/>
      <c r="BP162" s="486"/>
      <c r="BQ162" s="486"/>
      <c r="BR162" s="486"/>
      <c r="BS162" s="486"/>
      <c r="BT162" s="486"/>
      <c r="BU162" s="486"/>
      <c r="BV162" s="486"/>
      <c r="BW162" s="486"/>
      <c r="BX162" s="486"/>
      <c r="BY162" s="486"/>
      <c r="BZ162" s="486"/>
      <c r="CA162" s="486"/>
      <c r="CB162" s="486"/>
      <c r="CC162" s="486"/>
      <c r="CD162" s="487"/>
      <c r="CE162" s="487"/>
      <c r="CF162" s="487"/>
      <c r="CG162" s="487"/>
      <c r="CH162" s="487"/>
      <c r="CI162" s="487"/>
      <c r="CJ162" s="487"/>
      <c r="CK162" s="487"/>
      <c r="CL162" s="487"/>
      <c r="CM162" s="487"/>
      <c r="CN162" s="487"/>
      <c r="CO162" s="487"/>
      <c r="CP162" s="487"/>
      <c r="CQ162" s="487"/>
      <c r="CR162" s="487"/>
      <c r="CS162" s="487"/>
      <c r="CT162" s="487"/>
      <c r="CU162" s="487"/>
      <c r="CV162" s="487"/>
      <c r="CW162" s="487"/>
      <c r="CX162" s="487"/>
      <c r="CY162" s="487"/>
      <c r="CZ162" s="487"/>
      <c r="DA162" s="487"/>
      <c r="DB162" s="487"/>
      <c r="DC162" s="487"/>
      <c r="DD162" s="487"/>
      <c r="DE162" s="487"/>
      <c r="DF162" s="487"/>
      <c r="DG162" s="487"/>
      <c r="DH162" s="487"/>
      <c r="DI162" s="487"/>
      <c r="DJ162" s="487"/>
      <c r="DK162" s="487"/>
      <c r="DL162" s="487"/>
      <c r="DM162" s="487"/>
      <c r="DN162" s="487"/>
      <c r="DO162" s="487"/>
      <c r="DP162" s="487"/>
      <c r="DQ162" s="487"/>
      <c r="DR162" s="487"/>
      <c r="DS162" s="487"/>
      <c r="DT162" s="487"/>
      <c r="DU162" s="487"/>
      <c r="DV162" s="487"/>
      <c r="DW162" s="487"/>
    </row>
    <row r="163" spans="2:127" x14ac:dyDescent="0.2">
      <c r="B163" s="633"/>
      <c r="C163" s="487"/>
      <c r="D163" s="487"/>
      <c r="E163" s="487"/>
      <c r="F163" s="487"/>
      <c r="G163" s="487"/>
      <c r="H163" s="487"/>
      <c r="I163" s="487"/>
      <c r="J163" s="487"/>
      <c r="K163" s="487"/>
      <c r="L163" s="487"/>
      <c r="M163" s="487"/>
      <c r="N163" s="487"/>
      <c r="O163" s="487"/>
      <c r="P163" s="487"/>
      <c r="Q163" s="487"/>
      <c r="R163" s="487"/>
      <c r="S163" s="487"/>
      <c r="T163" s="487"/>
      <c r="U163" s="487"/>
      <c r="V163" s="486"/>
      <c r="W163" s="486"/>
      <c r="X163" s="486"/>
      <c r="Y163" s="486"/>
      <c r="Z163" s="486"/>
      <c r="AA163" s="486"/>
      <c r="AB163" s="486"/>
      <c r="AC163" s="486"/>
      <c r="AD163" s="486"/>
      <c r="AE163" s="486"/>
      <c r="AF163" s="486"/>
      <c r="AG163" s="486"/>
      <c r="AH163" s="486"/>
      <c r="AI163" s="486"/>
      <c r="AJ163" s="486"/>
      <c r="AK163" s="486"/>
      <c r="AL163" s="486"/>
      <c r="AM163" s="486"/>
      <c r="AN163" s="486"/>
      <c r="AO163" s="486"/>
      <c r="AP163" s="486"/>
      <c r="AQ163" s="486"/>
      <c r="AR163" s="486"/>
      <c r="AS163" s="486"/>
      <c r="AT163" s="486"/>
      <c r="AU163" s="486"/>
      <c r="AV163" s="486"/>
      <c r="AW163" s="486"/>
      <c r="AX163" s="486"/>
      <c r="AY163" s="486"/>
      <c r="AZ163" s="486"/>
      <c r="BA163" s="486"/>
      <c r="BB163" s="486"/>
      <c r="BC163" s="486"/>
      <c r="BD163" s="486"/>
      <c r="BE163" s="486"/>
      <c r="BF163" s="486"/>
      <c r="BG163" s="486"/>
      <c r="BH163" s="486"/>
      <c r="BI163" s="486"/>
      <c r="BJ163" s="486"/>
      <c r="BK163" s="486"/>
      <c r="BL163" s="486"/>
      <c r="BM163" s="486"/>
      <c r="BN163" s="486"/>
      <c r="BO163" s="486"/>
      <c r="BP163" s="486"/>
      <c r="BQ163" s="486"/>
      <c r="BR163" s="486"/>
      <c r="BS163" s="486"/>
      <c r="BT163" s="486"/>
      <c r="BU163" s="486"/>
      <c r="BV163" s="486"/>
      <c r="BW163" s="486"/>
      <c r="BX163" s="486"/>
      <c r="BY163" s="486"/>
      <c r="BZ163" s="486"/>
      <c r="CA163" s="486"/>
      <c r="CB163" s="486"/>
      <c r="CC163" s="486"/>
      <c r="CD163" s="487"/>
      <c r="CE163" s="487"/>
      <c r="CF163" s="487"/>
      <c r="CG163" s="487"/>
      <c r="CH163" s="487"/>
      <c r="CI163" s="487"/>
      <c r="CJ163" s="487"/>
      <c r="CK163" s="487"/>
      <c r="CL163" s="487"/>
      <c r="CM163" s="487"/>
      <c r="CN163" s="487"/>
      <c r="CO163" s="487"/>
      <c r="CP163" s="487"/>
      <c r="CQ163" s="487"/>
      <c r="CR163" s="487"/>
      <c r="CS163" s="487"/>
      <c r="CT163" s="487"/>
      <c r="CU163" s="487"/>
      <c r="CV163" s="487"/>
      <c r="CW163" s="487"/>
      <c r="CX163" s="487"/>
      <c r="CY163" s="487"/>
      <c r="CZ163" s="487"/>
      <c r="DA163" s="487"/>
      <c r="DB163" s="487"/>
      <c r="DC163" s="487"/>
      <c r="DD163" s="487"/>
      <c r="DE163" s="487"/>
      <c r="DF163" s="487"/>
      <c r="DG163" s="487"/>
      <c r="DH163" s="487"/>
      <c r="DI163" s="487"/>
      <c r="DJ163" s="487"/>
      <c r="DK163" s="487"/>
      <c r="DL163" s="487"/>
      <c r="DM163" s="487"/>
      <c r="DN163" s="487"/>
      <c r="DO163" s="487"/>
      <c r="DP163" s="487"/>
      <c r="DQ163" s="487"/>
      <c r="DR163" s="487"/>
      <c r="DS163" s="487"/>
      <c r="DT163" s="487"/>
      <c r="DU163" s="487"/>
      <c r="DV163" s="487"/>
      <c r="DW163" s="487"/>
    </row>
    <row r="164" spans="2:127" x14ac:dyDescent="0.2">
      <c r="B164" s="633"/>
      <c r="C164" s="487"/>
      <c r="D164" s="487"/>
      <c r="E164" s="487"/>
      <c r="F164" s="487"/>
      <c r="G164" s="487"/>
      <c r="H164" s="487"/>
      <c r="I164" s="487"/>
      <c r="J164" s="487"/>
      <c r="K164" s="487"/>
      <c r="L164" s="487"/>
      <c r="M164" s="487"/>
      <c r="N164" s="487"/>
      <c r="O164" s="487"/>
      <c r="P164" s="487"/>
      <c r="Q164" s="487"/>
      <c r="R164" s="487"/>
      <c r="S164" s="487"/>
      <c r="T164" s="487"/>
      <c r="U164" s="487"/>
      <c r="V164" s="486"/>
      <c r="W164" s="486"/>
      <c r="X164" s="486"/>
      <c r="Y164" s="486"/>
      <c r="Z164" s="486"/>
      <c r="AA164" s="486"/>
      <c r="AB164" s="486"/>
      <c r="AC164" s="486"/>
      <c r="AD164" s="486"/>
      <c r="AE164" s="486"/>
      <c r="AF164" s="486"/>
      <c r="AG164" s="486"/>
      <c r="AH164" s="486"/>
      <c r="AI164" s="486"/>
      <c r="AJ164" s="486"/>
      <c r="AK164" s="486"/>
      <c r="AL164" s="486"/>
      <c r="AM164" s="486"/>
      <c r="AN164" s="486"/>
      <c r="AO164" s="486"/>
      <c r="AP164" s="486"/>
      <c r="AQ164" s="486"/>
      <c r="AR164" s="486"/>
      <c r="AS164" s="486"/>
      <c r="AT164" s="486"/>
      <c r="AU164" s="486"/>
      <c r="AV164" s="486"/>
      <c r="AW164" s="486"/>
      <c r="AX164" s="486"/>
      <c r="AY164" s="486"/>
      <c r="AZ164" s="486"/>
      <c r="BA164" s="486"/>
      <c r="BB164" s="486"/>
      <c r="BC164" s="486"/>
      <c r="BD164" s="486"/>
      <c r="BE164" s="486"/>
      <c r="BF164" s="486"/>
      <c r="BG164" s="486"/>
      <c r="BH164" s="486"/>
      <c r="BI164" s="486"/>
      <c r="BJ164" s="486"/>
      <c r="BK164" s="486"/>
      <c r="BL164" s="486"/>
      <c r="BM164" s="486"/>
      <c r="BN164" s="486"/>
      <c r="BO164" s="486"/>
      <c r="BP164" s="486"/>
      <c r="BQ164" s="486"/>
      <c r="BR164" s="486"/>
      <c r="BS164" s="486"/>
      <c r="BT164" s="486"/>
      <c r="BU164" s="486"/>
      <c r="BV164" s="486"/>
      <c r="BW164" s="486"/>
      <c r="BX164" s="486"/>
      <c r="BY164" s="486"/>
      <c r="BZ164" s="486"/>
      <c r="CA164" s="486"/>
      <c r="CB164" s="486"/>
      <c r="CC164" s="486"/>
      <c r="CD164" s="487"/>
      <c r="CE164" s="487"/>
      <c r="CF164" s="487"/>
      <c r="CG164" s="487"/>
      <c r="CH164" s="487"/>
      <c r="CI164" s="487"/>
      <c r="CJ164" s="487"/>
      <c r="CK164" s="487"/>
      <c r="CL164" s="487"/>
      <c r="CM164" s="487"/>
      <c r="CN164" s="487"/>
      <c r="CO164" s="487"/>
      <c r="CP164" s="487"/>
      <c r="CQ164" s="487"/>
      <c r="CR164" s="487"/>
      <c r="CS164" s="487"/>
      <c r="CT164" s="487"/>
      <c r="CU164" s="487"/>
      <c r="CV164" s="487"/>
      <c r="CW164" s="487"/>
      <c r="CX164" s="487"/>
      <c r="CY164" s="487"/>
      <c r="CZ164" s="487"/>
      <c r="DA164" s="487"/>
      <c r="DB164" s="487"/>
      <c r="DC164" s="487"/>
      <c r="DD164" s="487"/>
      <c r="DE164" s="487"/>
      <c r="DF164" s="487"/>
      <c r="DG164" s="487"/>
      <c r="DH164" s="487"/>
      <c r="DI164" s="487"/>
      <c r="DJ164" s="487"/>
      <c r="DK164" s="487"/>
      <c r="DL164" s="487"/>
      <c r="DM164" s="487"/>
      <c r="DN164" s="487"/>
      <c r="DO164" s="487"/>
      <c r="DP164" s="487"/>
      <c r="DQ164" s="487"/>
      <c r="DR164" s="487"/>
      <c r="DS164" s="487"/>
      <c r="DT164" s="487"/>
      <c r="DU164" s="487"/>
      <c r="DV164" s="487"/>
      <c r="DW164" s="487"/>
    </row>
    <row r="165" spans="2:127" x14ac:dyDescent="0.2">
      <c r="B165" s="633"/>
      <c r="C165" s="487"/>
      <c r="D165" s="487"/>
      <c r="E165" s="487"/>
      <c r="F165" s="487"/>
      <c r="G165" s="487"/>
      <c r="H165" s="487"/>
      <c r="I165" s="487"/>
      <c r="J165" s="487"/>
      <c r="K165" s="487"/>
      <c r="L165" s="487"/>
      <c r="M165" s="487"/>
      <c r="N165" s="487"/>
      <c r="O165" s="487"/>
      <c r="P165" s="487"/>
      <c r="Q165" s="487"/>
      <c r="R165" s="487"/>
      <c r="S165" s="487"/>
      <c r="T165" s="487"/>
      <c r="U165" s="487"/>
      <c r="V165" s="486"/>
      <c r="W165" s="486"/>
      <c r="X165" s="486"/>
      <c r="Y165" s="486"/>
      <c r="Z165" s="486"/>
      <c r="AA165" s="486"/>
      <c r="AB165" s="486"/>
      <c r="AC165" s="486"/>
      <c r="AD165" s="486"/>
      <c r="AE165" s="486"/>
      <c r="AF165" s="486"/>
      <c r="AG165" s="486"/>
      <c r="AH165" s="486"/>
      <c r="AI165" s="486"/>
      <c r="AJ165" s="486"/>
      <c r="AK165" s="486"/>
      <c r="AL165" s="486"/>
      <c r="AM165" s="486"/>
      <c r="AN165" s="486"/>
      <c r="AO165" s="486"/>
      <c r="AP165" s="486"/>
      <c r="AQ165" s="486"/>
      <c r="AR165" s="486"/>
      <c r="AS165" s="486"/>
      <c r="AT165" s="486"/>
      <c r="AU165" s="486"/>
      <c r="AV165" s="486"/>
      <c r="AW165" s="486"/>
      <c r="AX165" s="486"/>
      <c r="AY165" s="486"/>
      <c r="AZ165" s="486"/>
      <c r="BA165" s="486"/>
      <c r="BB165" s="486"/>
      <c r="BC165" s="486"/>
      <c r="BD165" s="486"/>
      <c r="BE165" s="486"/>
      <c r="BF165" s="486"/>
      <c r="BG165" s="486"/>
      <c r="BH165" s="486"/>
      <c r="BI165" s="486"/>
      <c r="BJ165" s="486"/>
      <c r="BK165" s="486"/>
      <c r="BL165" s="486"/>
      <c r="BM165" s="486"/>
      <c r="BN165" s="486"/>
      <c r="BO165" s="486"/>
      <c r="BP165" s="486"/>
      <c r="BQ165" s="486"/>
      <c r="BR165" s="486"/>
      <c r="BS165" s="486"/>
      <c r="BT165" s="486"/>
      <c r="BU165" s="486"/>
      <c r="BV165" s="486"/>
      <c r="BW165" s="486"/>
      <c r="BX165" s="486"/>
      <c r="BY165" s="486"/>
      <c r="BZ165" s="486"/>
      <c r="CA165" s="486"/>
      <c r="CB165" s="486"/>
      <c r="CC165" s="486"/>
      <c r="CD165" s="487"/>
      <c r="CE165" s="487"/>
      <c r="CF165" s="487"/>
      <c r="CG165" s="487"/>
      <c r="CH165" s="487"/>
      <c r="CI165" s="487"/>
      <c r="CJ165" s="487"/>
      <c r="CK165" s="487"/>
      <c r="CL165" s="487"/>
      <c r="CM165" s="487"/>
      <c r="CN165" s="487"/>
      <c r="CO165" s="487"/>
      <c r="CP165" s="487"/>
      <c r="CQ165" s="487"/>
      <c r="CR165" s="487"/>
      <c r="CS165" s="487"/>
      <c r="CT165" s="487"/>
      <c r="CU165" s="487"/>
      <c r="CV165" s="487"/>
      <c r="CW165" s="487"/>
      <c r="CX165" s="487"/>
      <c r="CY165" s="487"/>
      <c r="CZ165" s="487"/>
      <c r="DA165" s="487"/>
      <c r="DB165" s="487"/>
      <c r="DC165" s="487"/>
      <c r="DD165" s="487"/>
      <c r="DE165" s="487"/>
      <c r="DF165" s="487"/>
      <c r="DG165" s="487"/>
      <c r="DH165" s="487"/>
      <c r="DI165" s="487"/>
      <c r="DJ165" s="487"/>
      <c r="DK165" s="487"/>
      <c r="DL165" s="487"/>
      <c r="DM165" s="487"/>
      <c r="DN165" s="487"/>
      <c r="DO165" s="487"/>
      <c r="DP165" s="487"/>
      <c r="DQ165" s="487"/>
      <c r="DR165" s="487"/>
      <c r="DS165" s="487"/>
      <c r="DT165" s="487"/>
      <c r="DU165" s="487"/>
      <c r="DV165" s="487"/>
      <c r="DW165" s="487"/>
    </row>
    <row r="166" spans="2:127" x14ac:dyDescent="0.2">
      <c r="B166" s="633"/>
      <c r="C166" s="487"/>
      <c r="D166" s="487"/>
      <c r="E166" s="487"/>
      <c r="F166" s="487"/>
      <c r="G166" s="487"/>
      <c r="H166" s="487"/>
      <c r="I166" s="487"/>
      <c r="J166" s="487"/>
      <c r="K166" s="487"/>
      <c r="L166" s="487"/>
      <c r="M166" s="487"/>
      <c r="N166" s="487"/>
      <c r="O166" s="487"/>
      <c r="P166" s="487"/>
      <c r="Q166" s="487"/>
      <c r="R166" s="487"/>
      <c r="S166" s="487"/>
      <c r="T166" s="487"/>
      <c r="U166" s="487"/>
      <c r="V166" s="486"/>
      <c r="W166" s="486"/>
      <c r="X166" s="486"/>
      <c r="Y166" s="486"/>
      <c r="Z166" s="486"/>
      <c r="AA166" s="486"/>
      <c r="AB166" s="486"/>
      <c r="AC166" s="486"/>
      <c r="AD166" s="486"/>
      <c r="AE166" s="486"/>
      <c r="AF166" s="486"/>
      <c r="AG166" s="486"/>
      <c r="AH166" s="486"/>
      <c r="AI166" s="486"/>
      <c r="AJ166" s="486"/>
      <c r="AK166" s="486"/>
      <c r="AL166" s="486"/>
      <c r="AM166" s="486"/>
      <c r="AN166" s="486"/>
      <c r="AO166" s="486"/>
      <c r="AP166" s="486"/>
      <c r="AQ166" s="486"/>
      <c r="AR166" s="486"/>
      <c r="AS166" s="486"/>
      <c r="AT166" s="486"/>
      <c r="AU166" s="486"/>
      <c r="AV166" s="486"/>
      <c r="AW166" s="486"/>
      <c r="AX166" s="486"/>
      <c r="AY166" s="486"/>
      <c r="AZ166" s="486"/>
      <c r="BA166" s="486"/>
      <c r="BB166" s="486"/>
      <c r="BC166" s="486"/>
      <c r="BD166" s="486"/>
      <c r="BE166" s="486"/>
      <c r="BF166" s="486"/>
      <c r="BG166" s="486"/>
      <c r="BH166" s="486"/>
      <c r="BI166" s="486"/>
      <c r="BJ166" s="486"/>
      <c r="BK166" s="486"/>
      <c r="BL166" s="486"/>
      <c r="BM166" s="486"/>
      <c r="BN166" s="486"/>
      <c r="BO166" s="486"/>
      <c r="BP166" s="486"/>
      <c r="BQ166" s="486"/>
      <c r="BR166" s="486"/>
      <c r="BS166" s="486"/>
      <c r="BT166" s="486"/>
      <c r="BU166" s="486"/>
      <c r="BV166" s="486"/>
      <c r="BW166" s="486"/>
      <c r="BX166" s="486"/>
      <c r="BY166" s="486"/>
      <c r="BZ166" s="486"/>
      <c r="CA166" s="486"/>
      <c r="CB166" s="486"/>
      <c r="CC166" s="486"/>
      <c r="CD166" s="487"/>
      <c r="CE166" s="487"/>
      <c r="CF166" s="487"/>
      <c r="CG166" s="487"/>
      <c r="CH166" s="487"/>
      <c r="CI166" s="487"/>
      <c r="CJ166" s="487"/>
      <c r="CK166" s="487"/>
      <c r="CL166" s="487"/>
      <c r="CM166" s="487"/>
      <c r="CN166" s="487"/>
      <c r="CO166" s="487"/>
      <c r="CP166" s="487"/>
      <c r="CQ166" s="487"/>
      <c r="CR166" s="487"/>
      <c r="CS166" s="487"/>
      <c r="CT166" s="487"/>
      <c r="CU166" s="487"/>
      <c r="CV166" s="487"/>
      <c r="CW166" s="487"/>
      <c r="CX166" s="487"/>
      <c r="CY166" s="487"/>
      <c r="CZ166" s="487"/>
      <c r="DA166" s="487"/>
      <c r="DB166" s="487"/>
      <c r="DC166" s="487"/>
      <c r="DD166" s="487"/>
      <c r="DE166" s="487"/>
      <c r="DF166" s="487"/>
      <c r="DG166" s="487"/>
      <c r="DH166" s="487"/>
      <c r="DI166" s="487"/>
      <c r="DJ166" s="487"/>
      <c r="DK166" s="487"/>
      <c r="DL166" s="487"/>
      <c r="DM166" s="487"/>
      <c r="DN166" s="487"/>
      <c r="DO166" s="487"/>
      <c r="DP166" s="487"/>
      <c r="DQ166" s="487"/>
      <c r="DR166" s="487"/>
      <c r="DS166" s="487"/>
      <c r="DT166" s="487"/>
      <c r="DU166" s="487"/>
      <c r="DV166" s="487"/>
      <c r="DW166" s="487"/>
    </row>
    <row r="167" spans="2:127" x14ac:dyDescent="0.2">
      <c r="B167" s="633"/>
      <c r="C167" s="487"/>
      <c r="D167" s="487"/>
      <c r="E167" s="487"/>
      <c r="F167" s="487"/>
      <c r="G167" s="487"/>
      <c r="H167" s="487"/>
      <c r="I167" s="487"/>
      <c r="J167" s="487"/>
      <c r="K167" s="487"/>
      <c r="L167" s="487"/>
      <c r="M167" s="487"/>
      <c r="N167" s="487"/>
      <c r="O167" s="487"/>
      <c r="P167" s="487"/>
      <c r="Q167" s="487"/>
      <c r="R167" s="487"/>
      <c r="S167" s="487"/>
      <c r="T167" s="487"/>
      <c r="U167" s="487"/>
      <c r="V167" s="486"/>
      <c r="W167" s="486"/>
      <c r="X167" s="486"/>
      <c r="Y167" s="486"/>
      <c r="Z167" s="486"/>
      <c r="AA167" s="486"/>
      <c r="AB167" s="486"/>
      <c r="AC167" s="486"/>
      <c r="AD167" s="486"/>
      <c r="AE167" s="486"/>
      <c r="AF167" s="486"/>
      <c r="AG167" s="486"/>
      <c r="AH167" s="486"/>
      <c r="AI167" s="486"/>
      <c r="AJ167" s="486"/>
      <c r="AK167" s="486"/>
      <c r="AL167" s="486"/>
      <c r="AM167" s="486"/>
      <c r="AN167" s="486"/>
      <c r="AO167" s="486"/>
      <c r="AP167" s="486"/>
      <c r="AQ167" s="486"/>
      <c r="AR167" s="486"/>
      <c r="AS167" s="486"/>
      <c r="AT167" s="486"/>
      <c r="AU167" s="486"/>
      <c r="AV167" s="486"/>
      <c r="AW167" s="486"/>
      <c r="AX167" s="486"/>
      <c r="AY167" s="486"/>
      <c r="AZ167" s="486"/>
      <c r="BA167" s="486"/>
      <c r="BB167" s="486"/>
      <c r="BC167" s="486"/>
      <c r="BD167" s="486"/>
      <c r="BE167" s="486"/>
      <c r="BF167" s="486"/>
      <c r="BG167" s="486"/>
      <c r="BH167" s="486"/>
      <c r="BI167" s="486"/>
      <c r="BJ167" s="486"/>
      <c r="BK167" s="486"/>
      <c r="BL167" s="486"/>
      <c r="BM167" s="486"/>
      <c r="BN167" s="486"/>
      <c r="BO167" s="486"/>
      <c r="BP167" s="486"/>
      <c r="BQ167" s="486"/>
      <c r="BR167" s="486"/>
      <c r="BS167" s="486"/>
      <c r="BT167" s="486"/>
      <c r="BU167" s="486"/>
      <c r="BV167" s="486"/>
      <c r="BW167" s="486"/>
      <c r="BX167" s="486"/>
      <c r="BY167" s="486"/>
      <c r="BZ167" s="486"/>
      <c r="CA167" s="486"/>
      <c r="CB167" s="486"/>
      <c r="CC167" s="486"/>
      <c r="CD167" s="487"/>
      <c r="CE167" s="487"/>
      <c r="CF167" s="487"/>
      <c r="CG167" s="487"/>
      <c r="CH167" s="487"/>
      <c r="CI167" s="487"/>
      <c r="CJ167" s="487"/>
      <c r="CK167" s="487"/>
      <c r="CL167" s="487"/>
      <c r="CM167" s="487"/>
      <c r="CN167" s="487"/>
      <c r="CO167" s="487"/>
      <c r="CP167" s="487"/>
      <c r="CQ167" s="487"/>
      <c r="CR167" s="487"/>
      <c r="CS167" s="487"/>
      <c r="CT167" s="487"/>
      <c r="CU167" s="487"/>
      <c r="CV167" s="487"/>
      <c r="CW167" s="487"/>
      <c r="CX167" s="487"/>
      <c r="CY167" s="487"/>
      <c r="CZ167" s="487"/>
      <c r="DA167" s="487"/>
      <c r="DB167" s="487"/>
      <c r="DC167" s="487"/>
      <c r="DD167" s="487"/>
      <c r="DE167" s="487"/>
      <c r="DF167" s="487"/>
      <c r="DG167" s="487"/>
      <c r="DH167" s="487"/>
      <c r="DI167" s="487"/>
      <c r="DJ167" s="487"/>
      <c r="DK167" s="487"/>
      <c r="DL167" s="487"/>
      <c r="DM167" s="487"/>
      <c r="DN167" s="487"/>
      <c r="DO167" s="487"/>
      <c r="DP167" s="487"/>
      <c r="DQ167" s="487"/>
      <c r="DR167" s="487"/>
      <c r="DS167" s="487"/>
      <c r="DT167" s="487"/>
      <c r="DU167" s="487"/>
      <c r="DV167" s="487"/>
      <c r="DW167" s="487"/>
    </row>
    <row r="168" spans="2:127" x14ac:dyDescent="0.2">
      <c r="B168" s="633"/>
      <c r="C168" s="645" t="str">
        <f>'TITLE PAGE'!B9</f>
        <v>Company:</v>
      </c>
      <c r="D168" s="645" t="str">
        <f>'TITLE PAGE'!D9</f>
        <v>Severn Trent Water</v>
      </c>
      <c r="E168" s="487"/>
      <c r="F168" s="487"/>
      <c r="G168" s="487"/>
      <c r="H168" s="487"/>
      <c r="I168" s="487"/>
      <c r="J168" s="487"/>
      <c r="K168" s="487"/>
      <c r="L168" s="487"/>
      <c r="M168" s="487"/>
      <c r="N168" s="487"/>
      <c r="O168" s="487"/>
      <c r="P168" s="487"/>
      <c r="Q168" s="487"/>
      <c r="R168" s="487"/>
      <c r="S168" s="487"/>
      <c r="T168" s="487"/>
      <c r="U168" s="487"/>
      <c r="V168" s="487"/>
      <c r="W168" s="487"/>
      <c r="X168" s="487"/>
      <c r="Y168" s="487"/>
      <c r="Z168" s="487"/>
      <c r="AA168" s="487"/>
      <c r="AB168" s="487"/>
      <c r="AC168" s="487"/>
      <c r="AD168" s="487"/>
      <c r="AE168" s="487"/>
      <c r="AF168" s="487"/>
      <c r="AG168" s="487"/>
      <c r="AH168" s="487"/>
      <c r="AI168" s="487"/>
      <c r="AJ168" s="487"/>
      <c r="AK168" s="487"/>
      <c r="AL168" s="487"/>
      <c r="AM168" s="487"/>
      <c r="AN168" s="487"/>
      <c r="AO168" s="487"/>
      <c r="AP168" s="487"/>
      <c r="AQ168" s="487"/>
      <c r="AR168" s="487"/>
      <c r="AS168" s="487"/>
      <c r="AT168" s="487"/>
      <c r="AU168" s="487"/>
      <c r="AV168" s="487"/>
      <c r="AW168" s="487"/>
      <c r="AX168" s="487"/>
      <c r="AY168" s="487"/>
      <c r="AZ168" s="487"/>
      <c r="BA168" s="487"/>
      <c r="BB168" s="487"/>
      <c r="BC168" s="487"/>
      <c r="BD168" s="487"/>
      <c r="BE168" s="487"/>
      <c r="BF168" s="487"/>
      <c r="BG168" s="487"/>
      <c r="BH168" s="487"/>
      <c r="BI168" s="487"/>
      <c r="BJ168" s="487"/>
      <c r="BK168" s="487"/>
      <c r="BL168" s="487"/>
      <c r="BM168" s="487"/>
      <c r="BN168" s="487"/>
      <c r="BO168" s="487"/>
      <c r="BP168" s="487"/>
      <c r="BQ168" s="487"/>
      <c r="BR168" s="487"/>
      <c r="BS168" s="487"/>
      <c r="BT168" s="487"/>
      <c r="BU168" s="487"/>
      <c r="BV168" s="487"/>
      <c r="BW168" s="487"/>
      <c r="BX168" s="487"/>
      <c r="BY168" s="487"/>
      <c r="BZ168" s="487"/>
      <c r="CA168" s="487"/>
      <c r="CB168" s="487"/>
      <c r="CC168" s="487"/>
      <c r="CD168" s="487"/>
      <c r="CE168" s="487"/>
      <c r="CF168" s="487"/>
      <c r="CG168" s="487"/>
      <c r="CH168" s="487"/>
      <c r="CI168" s="487"/>
      <c r="CJ168" s="487"/>
      <c r="CK168" s="487"/>
      <c r="CL168" s="487"/>
      <c r="CM168" s="487"/>
      <c r="CN168" s="487"/>
      <c r="CO168" s="487"/>
      <c r="CP168" s="487"/>
      <c r="CQ168" s="487"/>
      <c r="CR168" s="487"/>
      <c r="CS168" s="487"/>
      <c r="CT168" s="487"/>
      <c r="CU168" s="487"/>
      <c r="CV168" s="487"/>
      <c r="CW168" s="487"/>
      <c r="CX168" s="487"/>
      <c r="CY168" s="487"/>
      <c r="CZ168" s="487"/>
      <c r="DA168" s="487"/>
      <c r="DB168" s="487"/>
      <c r="DC168" s="487"/>
      <c r="DD168" s="487"/>
      <c r="DE168" s="487"/>
      <c r="DF168" s="487"/>
      <c r="DG168" s="487"/>
      <c r="DH168" s="487"/>
      <c r="DI168" s="487"/>
      <c r="DJ168" s="487"/>
      <c r="DK168" s="487"/>
      <c r="DL168" s="487"/>
      <c r="DM168" s="487"/>
      <c r="DN168" s="487"/>
      <c r="DO168" s="487"/>
      <c r="DP168" s="487"/>
      <c r="DQ168" s="487"/>
      <c r="DR168" s="487"/>
      <c r="DS168" s="487"/>
      <c r="DT168" s="487"/>
      <c r="DU168" s="487"/>
      <c r="DV168" s="487"/>
      <c r="DW168" s="487"/>
    </row>
    <row r="169" spans="2:127" x14ac:dyDescent="0.2">
      <c r="B169" s="635"/>
      <c r="C169" s="645" t="str">
        <f>'TITLE PAGE'!B10</f>
        <v>Resource Zone Name:</v>
      </c>
      <c r="D169" s="645" t="str">
        <f>'TITLE PAGE'!D10</f>
        <v>Stafford</v>
      </c>
      <c r="E169" s="486"/>
      <c r="F169" s="486"/>
      <c r="G169" s="486"/>
      <c r="H169" s="486"/>
      <c r="I169" s="486"/>
      <c r="J169" s="486"/>
      <c r="K169" s="486"/>
      <c r="L169" s="486"/>
      <c r="M169" s="486"/>
      <c r="N169" s="486"/>
      <c r="O169" s="486"/>
      <c r="P169" s="486"/>
      <c r="Q169" s="486"/>
      <c r="R169" s="486"/>
      <c r="S169" s="487"/>
      <c r="T169" s="487"/>
      <c r="U169" s="486"/>
      <c r="V169" s="486"/>
      <c r="W169" s="486"/>
      <c r="X169" s="486"/>
      <c r="Y169" s="486"/>
      <c r="Z169" s="486"/>
      <c r="AA169" s="486"/>
      <c r="AB169" s="486"/>
      <c r="AC169" s="486"/>
      <c r="AD169" s="486"/>
      <c r="AE169" s="486"/>
      <c r="AF169" s="486"/>
      <c r="AG169" s="486"/>
      <c r="AH169" s="486"/>
      <c r="AI169" s="486"/>
      <c r="AJ169" s="486"/>
      <c r="AK169" s="486"/>
      <c r="AL169" s="486"/>
      <c r="AM169" s="486"/>
      <c r="AN169" s="486"/>
      <c r="AO169" s="486"/>
      <c r="AP169" s="486"/>
      <c r="AQ169" s="486"/>
      <c r="AR169" s="486"/>
      <c r="AS169" s="486"/>
      <c r="AT169" s="486"/>
      <c r="AU169" s="486"/>
      <c r="AV169" s="486"/>
      <c r="AW169" s="486"/>
      <c r="AX169" s="486"/>
      <c r="AY169" s="486"/>
      <c r="AZ169" s="486"/>
      <c r="BA169" s="486"/>
      <c r="BB169" s="486"/>
      <c r="BC169" s="486"/>
      <c r="BD169" s="486"/>
      <c r="BE169" s="486"/>
      <c r="BF169" s="486"/>
      <c r="BG169" s="486"/>
      <c r="BH169" s="486"/>
      <c r="BI169" s="486"/>
      <c r="BJ169" s="486"/>
      <c r="BK169" s="486"/>
      <c r="BL169" s="486"/>
      <c r="BM169" s="486"/>
      <c r="BN169" s="486"/>
      <c r="BO169" s="486"/>
      <c r="BP169" s="486"/>
      <c r="BQ169" s="486"/>
      <c r="BR169" s="486"/>
      <c r="BS169" s="486"/>
      <c r="BT169" s="486"/>
      <c r="BU169" s="486"/>
      <c r="BV169" s="486"/>
      <c r="BW169" s="486"/>
      <c r="BX169" s="486"/>
      <c r="BY169" s="486"/>
      <c r="BZ169" s="486"/>
      <c r="CA169" s="486"/>
      <c r="CB169" s="486"/>
      <c r="CC169" s="486"/>
      <c r="CD169" s="487"/>
      <c r="CE169" s="487"/>
      <c r="CF169" s="487"/>
      <c r="CG169" s="487"/>
      <c r="CH169" s="487"/>
      <c r="CI169" s="487"/>
      <c r="CJ169" s="487"/>
      <c r="CK169" s="487"/>
      <c r="CL169" s="487"/>
      <c r="CM169" s="487"/>
      <c r="CN169" s="487"/>
      <c r="CO169" s="487"/>
      <c r="CP169" s="487"/>
      <c r="CQ169" s="487"/>
      <c r="CR169" s="487"/>
      <c r="CS169" s="487"/>
      <c r="CT169" s="487"/>
      <c r="CU169" s="487"/>
      <c r="CV169" s="487"/>
      <c r="CW169" s="487"/>
      <c r="CX169" s="487"/>
      <c r="CY169" s="487"/>
      <c r="CZ169" s="487"/>
      <c r="DA169" s="487"/>
      <c r="DB169" s="487"/>
      <c r="DC169" s="487"/>
      <c r="DD169" s="487"/>
      <c r="DE169" s="487"/>
      <c r="DF169" s="487"/>
      <c r="DG169" s="487"/>
      <c r="DH169" s="487"/>
      <c r="DI169" s="487"/>
      <c r="DJ169" s="487"/>
      <c r="DK169" s="487"/>
      <c r="DL169" s="487"/>
      <c r="DM169" s="487"/>
      <c r="DN169" s="487"/>
      <c r="DO169" s="487"/>
      <c r="DP169" s="487"/>
      <c r="DQ169" s="487"/>
      <c r="DR169" s="487"/>
      <c r="DS169" s="487"/>
      <c r="DT169" s="487"/>
      <c r="DU169" s="487"/>
      <c r="DV169" s="487"/>
      <c r="DW169" s="487"/>
    </row>
    <row r="170" spans="2:127" x14ac:dyDescent="0.2">
      <c r="B170" s="635"/>
      <c r="C170" s="645" t="str">
        <f>'TITLE PAGE'!B11</f>
        <v>Resource Zone Number:</v>
      </c>
      <c r="D170" s="646">
        <f>'TITLE PAGE'!D11</f>
        <v>12</v>
      </c>
      <c r="E170" s="486"/>
      <c r="F170" s="486"/>
      <c r="G170" s="486"/>
      <c r="H170" s="486"/>
      <c r="I170" s="486"/>
      <c r="J170" s="486"/>
      <c r="K170" s="486"/>
      <c r="L170" s="486"/>
      <c r="M170" s="486"/>
      <c r="N170" s="486"/>
      <c r="O170" s="486"/>
      <c r="P170" s="486"/>
      <c r="Q170" s="486"/>
      <c r="R170" s="486"/>
      <c r="S170" s="487"/>
      <c r="T170" s="487"/>
      <c r="U170" s="486"/>
      <c r="V170" s="486"/>
      <c r="W170" s="486"/>
      <c r="X170" s="486"/>
      <c r="Y170" s="486"/>
      <c r="Z170" s="486"/>
      <c r="AA170" s="486"/>
      <c r="AB170" s="486"/>
      <c r="AC170" s="486"/>
      <c r="AD170" s="486"/>
      <c r="AE170" s="486"/>
      <c r="AF170" s="486"/>
      <c r="AG170" s="486"/>
      <c r="AH170" s="486"/>
      <c r="AI170" s="486"/>
      <c r="AJ170" s="486"/>
      <c r="AK170" s="486"/>
      <c r="AL170" s="486"/>
      <c r="AM170" s="486"/>
      <c r="AN170" s="486"/>
      <c r="AO170" s="486"/>
      <c r="AP170" s="486"/>
      <c r="AQ170" s="486"/>
      <c r="AR170" s="486"/>
      <c r="AS170" s="486"/>
      <c r="AT170" s="486"/>
      <c r="AU170" s="486"/>
      <c r="AV170" s="486"/>
      <c r="AW170" s="486"/>
      <c r="AX170" s="486"/>
      <c r="AY170" s="486"/>
      <c r="AZ170" s="486"/>
      <c r="BA170" s="486"/>
      <c r="BB170" s="486"/>
      <c r="BC170" s="486"/>
      <c r="BD170" s="486"/>
      <c r="BE170" s="486"/>
      <c r="BF170" s="486"/>
      <c r="BG170" s="486"/>
      <c r="BH170" s="486"/>
      <c r="BI170" s="486"/>
      <c r="BJ170" s="486"/>
      <c r="BK170" s="486"/>
      <c r="BL170" s="486"/>
      <c r="BM170" s="486"/>
      <c r="BN170" s="486"/>
      <c r="BO170" s="486"/>
      <c r="BP170" s="486"/>
      <c r="BQ170" s="486"/>
      <c r="BR170" s="486"/>
      <c r="BS170" s="486"/>
      <c r="BT170" s="486"/>
      <c r="BU170" s="486"/>
      <c r="BV170" s="486"/>
      <c r="BW170" s="486"/>
      <c r="BX170" s="486"/>
      <c r="BY170" s="486"/>
      <c r="BZ170" s="486"/>
      <c r="CA170" s="486"/>
      <c r="CB170" s="486"/>
      <c r="CC170" s="486"/>
      <c r="CD170" s="487"/>
      <c r="CE170" s="487"/>
      <c r="CF170" s="487"/>
      <c r="CG170" s="487"/>
      <c r="CH170" s="487"/>
      <c r="CI170" s="487"/>
      <c r="CJ170" s="487"/>
      <c r="CK170" s="487"/>
      <c r="CL170" s="487"/>
      <c r="CM170" s="487"/>
      <c r="CN170" s="487"/>
      <c r="CO170" s="487"/>
      <c r="CP170" s="487"/>
      <c r="CQ170" s="487"/>
      <c r="CR170" s="487"/>
      <c r="CS170" s="487"/>
      <c r="CT170" s="487"/>
      <c r="CU170" s="487"/>
      <c r="CV170" s="487"/>
      <c r="CW170" s="487"/>
      <c r="CX170" s="487"/>
      <c r="CY170" s="487"/>
      <c r="CZ170" s="487"/>
      <c r="DA170" s="487"/>
      <c r="DB170" s="487"/>
      <c r="DC170" s="487"/>
      <c r="DD170" s="487"/>
      <c r="DE170" s="487"/>
      <c r="DF170" s="487"/>
      <c r="DG170" s="487"/>
      <c r="DH170" s="487"/>
      <c r="DI170" s="487"/>
      <c r="DJ170" s="487"/>
      <c r="DK170" s="487"/>
      <c r="DL170" s="487"/>
      <c r="DM170" s="487"/>
      <c r="DN170" s="487"/>
      <c r="DO170" s="487"/>
      <c r="DP170" s="487"/>
      <c r="DQ170" s="487"/>
      <c r="DR170" s="487"/>
      <c r="DS170" s="487"/>
      <c r="DT170" s="487"/>
      <c r="DU170" s="487"/>
      <c r="DV170" s="487"/>
      <c r="DW170" s="487"/>
    </row>
    <row r="171" spans="2:127" x14ac:dyDescent="0.2">
      <c r="B171" s="635"/>
      <c r="C171" s="645" t="str">
        <f>'TITLE PAGE'!B12</f>
        <v xml:space="preserve">Planning Scenario Name:                                                                     </v>
      </c>
      <c r="D171" s="645" t="str">
        <f>'TITLE PAGE'!D12</f>
        <v>Dry Year Annual Average</v>
      </c>
      <c r="E171" s="486"/>
      <c r="F171" s="486"/>
      <c r="G171" s="486"/>
      <c r="H171" s="486"/>
      <c r="I171" s="486"/>
      <c r="J171" s="486"/>
      <c r="K171" s="486"/>
      <c r="L171" s="486"/>
      <c r="M171" s="486"/>
      <c r="N171" s="486"/>
      <c r="O171" s="486"/>
      <c r="P171" s="486"/>
      <c r="Q171" s="486"/>
      <c r="R171" s="486"/>
      <c r="S171" s="487"/>
      <c r="T171" s="487"/>
      <c r="U171" s="486"/>
      <c r="V171" s="486"/>
      <c r="W171" s="486"/>
      <c r="X171" s="486"/>
      <c r="Y171" s="486"/>
      <c r="Z171" s="486"/>
      <c r="AA171" s="486"/>
      <c r="AB171" s="486"/>
      <c r="AC171" s="486"/>
      <c r="AD171" s="486"/>
      <c r="AE171" s="486"/>
      <c r="AF171" s="486"/>
      <c r="AG171" s="486"/>
      <c r="AH171" s="486"/>
      <c r="AI171" s="486"/>
      <c r="AJ171" s="486"/>
      <c r="AK171" s="486"/>
      <c r="AL171" s="486"/>
      <c r="AM171" s="486"/>
      <c r="AN171" s="486"/>
      <c r="AO171" s="486"/>
      <c r="AP171" s="486"/>
      <c r="AQ171" s="486"/>
      <c r="AR171" s="486"/>
      <c r="AS171" s="486"/>
      <c r="AT171" s="486"/>
      <c r="AU171" s="486"/>
      <c r="AV171" s="486"/>
      <c r="AW171" s="486"/>
      <c r="AX171" s="486"/>
      <c r="AY171" s="486"/>
      <c r="AZ171" s="486"/>
      <c r="BA171" s="486"/>
      <c r="BB171" s="486"/>
      <c r="BC171" s="486"/>
      <c r="BD171" s="486"/>
      <c r="BE171" s="486"/>
      <c r="BF171" s="486"/>
      <c r="BG171" s="486"/>
      <c r="BH171" s="486"/>
      <c r="BI171" s="486"/>
      <c r="BJ171" s="486"/>
      <c r="BK171" s="486"/>
      <c r="BL171" s="486"/>
      <c r="BM171" s="486"/>
      <c r="BN171" s="486"/>
      <c r="BO171" s="486"/>
      <c r="BP171" s="486"/>
      <c r="BQ171" s="486"/>
      <c r="BR171" s="486"/>
      <c r="BS171" s="486"/>
      <c r="BT171" s="486"/>
      <c r="BU171" s="486"/>
      <c r="BV171" s="486"/>
      <c r="BW171" s="486"/>
      <c r="BX171" s="486"/>
      <c r="BY171" s="486"/>
      <c r="BZ171" s="486"/>
      <c r="CA171" s="486"/>
      <c r="CB171" s="486"/>
      <c r="CC171" s="486"/>
      <c r="CD171" s="487"/>
      <c r="CE171" s="487"/>
      <c r="CF171" s="487"/>
      <c r="CG171" s="487"/>
      <c r="CH171" s="487"/>
      <c r="CI171" s="487"/>
      <c r="CJ171" s="487"/>
      <c r="CK171" s="487"/>
      <c r="CL171" s="487"/>
      <c r="CM171" s="487"/>
      <c r="CN171" s="487"/>
      <c r="CO171" s="487"/>
      <c r="CP171" s="487"/>
      <c r="CQ171" s="487"/>
      <c r="CR171" s="487"/>
      <c r="CS171" s="487"/>
      <c r="CT171" s="487"/>
      <c r="CU171" s="487"/>
      <c r="CV171" s="487"/>
      <c r="CW171" s="487"/>
      <c r="CX171" s="487"/>
      <c r="CY171" s="487"/>
      <c r="CZ171" s="487"/>
      <c r="DA171" s="487"/>
      <c r="DB171" s="487"/>
      <c r="DC171" s="487"/>
      <c r="DD171" s="487"/>
      <c r="DE171" s="487"/>
      <c r="DF171" s="487"/>
      <c r="DG171" s="487"/>
      <c r="DH171" s="487"/>
      <c r="DI171" s="487"/>
      <c r="DJ171" s="487"/>
      <c r="DK171" s="487"/>
      <c r="DL171" s="487"/>
      <c r="DM171" s="487"/>
      <c r="DN171" s="487"/>
      <c r="DO171" s="487"/>
      <c r="DP171" s="487"/>
      <c r="DQ171" s="487"/>
      <c r="DR171" s="487"/>
      <c r="DS171" s="487"/>
      <c r="DT171" s="487"/>
      <c r="DU171" s="487"/>
      <c r="DV171" s="487"/>
      <c r="DW171" s="487"/>
    </row>
    <row r="172" spans="2:127" x14ac:dyDescent="0.2">
      <c r="B172" s="635"/>
      <c r="C172" s="645" t="str">
        <f>'TITLE PAGE'!B13</f>
        <v xml:space="preserve">Chosen Level of Service:  </v>
      </c>
      <c r="D172" s="645" t="str">
        <f>'TITLE PAGE'!D13</f>
        <v>No more than 3 in 100 Temporary Use Bans</v>
      </c>
      <c r="E172" s="486"/>
      <c r="F172" s="486"/>
      <c r="G172" s="486"/>
      <c r="H172" s="486"/>
      <c r="I172" s="486"/>
      <c r="J172" s="486"/>
      <c r="K172" s="486"/>
      <c r="L172" s="486"/>
      <c r="M172" s="486"/>
      <c r="N172" s="486"/>
      <c r="O172" s="486"/>
      <c r="P172" s="486"/>
      <c r="Q172" s="486"/>
      <c r="R172" s="486"/>
      <c r="S172" s="487"/>
      <c r="T172" s="487"/>
      <c r="U172" s="486"/>
      <c r="V172" s="486"/>
      <c r="W172" s="486"/>
      <c r="X172" s="486"/>
      <c r="Y172" s="486"/>
      <c r="Z172" s="486"/>
      <c r="AA172" s="486"/>
      <c r="AB172" s="486"/>
      <c r="AC172" s="486"/>
      <c r="AD172" s="486"/>
      <c r="AE172" s="486"/>
      <c r="AF172" s="486"/>
      <c r="AG172" s="486"/>
      <c r="AH172" s="486"/>
      <c r="AI172" s="486"/>
      <c r="AJ172" s="486"/>
      <c r="AK172" s="486"/>
      <c r="AL172" s="486"/>
      <c r="AM172" s="486"/>
      <c r="AN172" s="486"/>
      <c r="AO172" s="486"/>
      <c r="AP172" s="486"/>
      <c r="AQ172" s="486"/>
      <c r="AR172" s="486"/>
      <c r="AS172" s="486"/>
      <c r="AT172" s="486"/>
      <c r="AU172" s="486"/>
      <c r="AV172" s="486"/>
      <c r="AW172" s="486"/>
      <c r="AX172" s="486"/>
      <c r="AY172" s="486"/>
      <c r="AZ172" s="486"/>
      <c r="BA172" s="486"/>
      <c r="BB172" s="486"/>
      <c r="BC172" s="486"/>
      <c r="BD172" s="486"/>
      <c r="BE172" s="486"/>
      <c r="BF172" s="486"/>
      <c r="BG172" s="486"/>
      <c r="BH172" s="486"/>
      <c r="BI172" s="486"/>
      <c r="BJ172" s="486"/>
      <c r="BK172" s="486"/>
      <c r="BL172" s="486"/>
      <c r="BM172" s="486"/>
      <c r="BN172" s="486"/>
      <c r="BO172" s="486"/>
      <c r="BP172" s="486"/>
      <c r="BQ172" s="486"/>
      <c r="BR172" s="486"/>
      <c r="BS172" s="486"/>
      <c r="BT172" s="486"/>
      <c r="BU172" s="486"/>
      <c r="BV172" s="486"/>
      <c r="BW172" s="486"/>
      <c r="BX172" s="486"/>
      <c r="BY172" s="486"/>
      <c r="BZ172" s="486"/>
      <c r="CA172" s="486"/>
      <c r="CB172" s="486"/>
      <c r="CC172" s="486"/>
      <c r="CD172" s="487"/>
      <c r="CE172" s="487"/>
      <c r="CF172" s="487"/>
      <c r="CG172" s="487"/>
      <c r="CH172" s="487"/>
      <c r="CI172" s="487"/>
      <c r="CJ172" s="487"/>
      <c r="CK172" s="487"/>
      <c r="CL172" s="487"/>
      <c r="CM172" s="487"/>
      <c r="CN172" s="487"/>
      <c r="CO172" s="487"/>
      <c r="CP172" s="487"/>
      <c r="CQ172" s="487"/>
      <c r="CR172" s="487"/>
      <c r="CS172" s="487"/>
      <c r="CT172" s="487"/>
      <c r="CU172" s="487"/>
      <c r="CV172" s="487"/>
      <c r="CW172" s="487"/>
      <c r="CX172" s="487"/>
      <c r="CY172" s="487"/>
      <c r="CZ172" s="487"/>
      <c r="DA172" s="487"/>
      <c r="DB172" s="487"/>
      <c r="DC172" s="487"/>
      <c r="DD172" s="487"/>
      <c r="DE172" s="487"/>
      <c r="DF172" s="487"/>
      <c r="DG172" s="487"/>
      <c r="DH172" s="487"/>
      <c r="DI172" s="487"/>
      <c r="DJ172" s="487"/>
      <c r="DK172" s="487"/>
      <c r="DL172" s="487"/>
      <c r="DM172" s="487"/>
      <c r="DN172" s="487"/>
      <c r="DO172" s="487"/>
      <c r="DP172" s="487"/>
      <c r="DQ172" s="487"/>
      <c r="DR172" s="487"/>
      <c r="DS172" s="487"/>
      <c r="DT172" s="487"/>
      <c r="DU172" s="487"/>
      <c r="DV172" s="487"/>
      <c r="DW172" s="487"/>
    </row>
    <row r="173" spans="2:127" x14ac:dyDescent="0.2">
      <c r="B173" s="635"/>
      <c r="C173" s="636"/>
      <c r="D173" s="637"/>
      <c r="E173" s="487"/>
      <c r="F173" s="487"/>
      <c r="G173" s="487"/>
      <c r="H173" s="487"/>
      <c r="I173" s="487"/>
      <c r="J173" s="487"/>
      <c r="K173" s="487"/>
      <c r="L173" s="487"/>
      <c r="M173" s="487"/>
      <c r="N173" s="487"/>
      <c r="O173" s="487"/>
      <c r="P173" s="487"/>
      <c r="Q173" s="487"/>
      <c r="R173" s="487"/>
      <c r="S173" s="487"/>
      <c r="T173" s="487"/>
      <c r="U173" s="487"/>
      <c r="V173" s="487"/>
      <c r="W173" s="487"/>
      <c r="X173" s="487"/>
      <c r="Y173" s="487"/>
      <c r="Z173" s="487"/>
      <c r="AA173" s="487"/>
      <c r="AB173" s="487"/>
      <c r="AC173" s="487"/>
      <c r="AD173" s="487"/>
      <c r="AE173" s="487"/>
      <c r="AF173" s="487"/>
      <c r="AG173" s="487"/>
      <c r="AH173" s="487"/>
      <c r="AI173" s="487"/>
      <c r="AJ173" s="487"/>
      <c r="AK173" s="487"/>
      <c r="AL173" s="487"/>
      <c r="AM173" s="487"/>
      <c r="AN173" s="487"/>
      <c r="AO173" s="487"/>
      <c r="AP173" s="487"/>
      <c r="AQ173" s="487"/>
      <c r="AR173" s="487"/>
      <c r="AS173" s="487"/>
      <c r="AT173" s="487"/>
      <c r="AU173" s="487"/>
      <c r="AV173" s="487"/>
      <c r="AW173" s="487"/>
      <c r="AX173" s="487"/>
      <c r="AY173" s="487"/>
      <c r="AZ173" s="487"/>
      <c r="BA173" s="487"/>
      <c r="BB173" s="487"/>
      <c r="BC173" s="487"/>
      <c r="BD173" s="487"/>
      <c r="BE173" s="487"/>
      <c r="BF173" s="487"/>
      <c r="BG173" s="487"/>
      <c r="BH173" s="487"/>
      <c r="BI173" s="487"/>
      <c r="BJ173" s="487"/>
      <c r="BK173" s="487"/>
      <c r="BL173" s="487"/>
      <c r="BM173" s="487"/>
      <c r="BN173" s="487"/>
      <c r="BO173" s="487"/>
      <c r="BP173" s="487"/>
      <c r="BQ173" s="487"/>
      <c r="BR173" s="487"/>
      <c r="BS173" s="487"/>
      <c r="BT173" s="487"/>
      <c r="BU173" s="487"/>
      <c r="BV173" s="487"/>
      <c r="BW173" s="487"/>
      <c r="BX173" s="487"/>
      <c r="BY173" s="487"/>
      <c r="BZ173" s="487"/>
      <c r="CA173" s="487"/>
      <c r="CB173" s="487"/>
      <c r="CC173" s="487"/>
      <c r="CD173" s="487"/>
      <c r="CE173" s="487"/>
      <c r="CF173" s="487"/>
      <c r="CG173" s="487"/>
      <c r="CH173" s="487"/>
      <c r="CI173" s="487"/>
      <c r="CJ173" s="487"/>
      <c r="CK173" s="487"/>
      <c r="CL173" s="487"/>
      <c r="CM173" s="487"/>
      <c r="CN173" s="487"/>
      <c r="CO173" s="487"/>
      <c r="CP173" s="487"/>
      <c r="CQ173" s="487"/>
      <c r="CR173" s="487"/>
      <c r="CS173" s="487"/>
      <c r="CT173" s="487"/>
      <c r="CU173" s="487"/>
      <c r="CV173" s="487"/>
      <c r="CW173" s="487"/>
      <c r="CX173" s="487"/>
      <c r="CY173" s="487"/>
      <c r="CZ173" s="487"/>
      <c r="DA173" s="487"/>
      <c r="DB173" s="487"/>
      <c r="DC173" s="487"/>
      <c r="DD173" s="487"/>
      <c r="DE173" s="487"/>
      <c r="DF173" s="487"/>
      <c r="DG173" s="487"/>
      <c r="DH173" s="487"/>
      <c r="DI173" s="487"/>
      <c r="DJ173" s="487"/>
      <c r="DK173" s="487"/>
      <c r="DL173" s="487"/>
      <c r="DM173" s="487"/>
      <c r="DN173" s="487"/>
      <c r="DO173" s="487"/>
      <c r="DP173" s="487"/>
      <c r="DQ173" s="487"/>
      <c r="DR173" s="487"/>
      <c r="DS173" s="487"/>
      <c r="DT173" s="487"/>
      <c r="DU173" s="487"/>
      <c r="DV173" s="487"/>
      <c r="DW173" s="487"/>
    </row>
    <row r="174" spans="2:127" x14ac:dyDescent="0.2">
      <c r="B174" s="635"/>
      <c r="C174" s="636"/>
      <c r="D174" s="637"/>
      <c r="E174" s="486"/>
      <c r="F174" s="486"/>
      <c r="G174" s="486"/>
      <c r="H174" s="486"/>
      <c r="I174" s="486"/>
      <c r="J174" s="486"/>
      <c r="K174" s="486"/>
      <c r="L174" s="486"/>
      <c r="M174" s="486"/>
      <c r="N174" s="486"/>
      <c r="O174" s="486"/>
      <c r="P174" s="486"/>
      <c r="Q174" s="486"/>
      <c r="R174" s="486"/>
      <c r="S174" s="487"/>
      <c r="T174" s="487"/>
      <c r="U174" s="486"/>
      <c r="V174" s="486"/>
      <c r="W174" s="486"/>
      <c r="X174" s="486"/>
      <c r="Y174" s="486"/>
      <c r="Z174" s="486"/>
      <c r="AA174" s="486"/>
      <c r="AB174" s="486"/>
      <c r="AC174" s="486"/>
      <c r="AD174" s="486"/>
      <c r="AE174" s="486"/>
      <c r="AF174" s="486"/>
      <c r="AG174" s="486"/>
      <c r="AH174" s="486"/>
      <c r="AI174" s="486"/>
      <c r="AJ174" s="486"/>
      <c r="AK174" s="486"/>
      <c r="AL174" s="486"/>
      <c r="AM174" s="486"/>
      <c r="AN174" s="486"/>
      <c r="AO174" s="486"/>
      <c r="AP174" s="486"/>
      <c r="AQ174" s="486"/>
      <c r="AR174" s="486"/>
      <c r="AS174" s="486"/>
      <c r="AT174" s="486"/>
      <c r="AU174" s="486"/>
      <c r="AV174" s="486"/>
      <c r="AW174" s="486"/>
      <c r="AX174" s="486"/>
      <c r="AY174" s="486"/>
      <c r="AZ174" s="486"/>
      <c r="BA174" s="486"/>
      <c r="BB174" s="486"/>
      <c r="BC174" s="486"/>
      <c r="BD174" s="486"/>
      <c r="BE174" s="486"/>
      <c r="BF174" s="486"/>
      <c r="BG174" s="486"/>
      <c r="BH174" s="486"/>
      <c r="BI174" s="486"/>
      <c r="BJ174" s="486"/>
      <c r="BK174" s="486"/>
      <c r="BL174" s="486"/>
      <c r="BM174" s="486"/>
      <c r="BN174" s="486"/>
      <c r="BO174" s="486"/>
      <c r="BP174" s="486"/>
      <c r="BQ174" s="486"/>
      <c r="BR174" s="486"/>
      <c r="BS174" s="486"/>
      <c r="BT174" s="486"/>
      <c r="BU174" s="486"/>
      <c r="BV174" s="486"/>
      <c r="BW174" s="486"/>
      <c r="BX174" s="486"/>
      <c r="BY174" s="486"/>
      <c r="BZ174" s="486"/>
      <c r="CA174" s="486"/>
      <c r="CB174" s="486"/>
      <c r="CC174" s="486"/>
      <c r="CD174" s="487"/>
      <c r="CE174" s="487"/>
      <c r="CF174" s="487"/>
      <c r="CG174" s="487"/>
      <c r="CH174" s="487"/>
      <c r="CI174" s="487"/>
      <c r="CJ174" s="487"/>
      <c r="CK174" s="487"/>
      <c r="CL174" s="487"/>
      <c r="CM174" s="487"/>
      <c r="CN174" s="487"/>
      <c r="CO174" s="487"/>
      <c r="CP174" s="487"/>
      <c r="CQ174" s="487"/>
      <c r="CR174" s="487"/>
      <c r="CS174" s="487"/>
      <c r="CT174" s="487"/>
      <c r="CU174" s="487"/>
      <c r="CV174" s="487"/>
      <c r="CW174" s="487"/>
      <c r="CX174" s="487"/>
      <c r="CY174" s="487"/>
      <c r="CZ174" s="487"/>
      <c r="DA174" s="487"/>
      <c r="DB174" s="487"/>
      <c r="DC174" s="487"/>
      <c r="DD174" s="487"/>
      <c r="DE174" s="487"/>
      <c r="DF174" s="487"/>
      <c r="DG174" s="487"/>
      <c r="DH174" s="487"/>
      <c r="DI174" s="487"/>
      <c r="DJ174" s="487"/>
      <c r="DK174" s="487"/>
      <c r="DL174" s="487"/>
      <c r="DM174" s="487"/>
      <c r="DN174" s="487"/>
      <c r="DO174" s="487"/>
      <c r="DP174" s="487"/>
      <c r="DQ174" s="487"/>
      <c r="DR174" s="487"/>
      <c r="DS174" s="487"/>
      <c r="DT174" s="487"/>
      <c r="DU174" s="487"/>
      <c r="DV174" s="487"/>
      <c r="DW174" s="487"/>
    </row>
    <row r="175" spans="2:127" x14ac:dyDescent="0.2">
      <c r="B175" s="638"/>
      <c r="C175" s="575"/>
      <c r="D175" s="575"/>
      <c r="E175" s="575"/>
      <c r="F175" s="575"/>
      <c r="G175" s="575"/>
      <c r="H175" s="575"/>
      <c r="I175" s="575"/>
      <c r="J175" s="575"/>
      <c r="K175" s="575"/>
      <c r="L175" s="575"/>
      <c r="M175" s="575"/>
      <c r="N175" s="575"/>
      <c r="O175" s="575"/>
      <c r="P175" s="575"/>
      <c r="Q175" s="575"/>
      <c r="R175" s="575"/>
      <c r="S175" s="575"/>
      <c r="T175" s="575"/>
      <c r="U175" s="575"/>
      <c r="V175" s="575"/>
      <c r="W175" s="575"/>
      <c r="X175" s="575"/>
      <c r="Y175" s="575"/>
      <c r="Z175" s="575"/>
      <c r="AA175" s="575"/>
      <c r="AB175" s="575"/>
      <c r="AC175" s="575"/>
      <c r="AD175" s="575"/>
      <c r="AE175" s="575"/>
      <c r="AF175" s="575"/>
      <c r="AG175" s="575"/>
      <c r="AH175" s="575"/>
      <c r="AI175" s="575"/>
      <c r="AJ175" s="575"/>
      <c r="AK175" s="575"/>
      <c r="AL175" s="575"/>
      <c r="AM175" s="575"/>
      <c r="AN175" s="575"/>
      <c r="AO175" s="575"/>
      <c r="AP175" s="575"/>
      <c r="AQ175" s="575"/>
      <c r="AR175" s="575"/>
      <c r="AS175" s="575"/>
      <c r="AT175" s="575"/>
      <c r="AU175" s="575"/>
      <c r="AV175" s="575"/>
      <c r="AW175" s="575"/>
      <c r="AX175" s="575"/>
      <c r="AY175" s="575"/>
      <c r="AZ175" s="575"/>
      <c r="BA175" s="575"/>
      <c r="BB175" s="575"/>
      <c r="BC175" s="575"/>
      <c r="BD175" s="575"/>
      <c r="BE175" s="575"/>
      <c r="BF175" s="575"/>
      <c r="BG175" s="575"/>
      <c r="BH175" s="575"/>
      <c r="BI175" s="575"/>
      <c r="BJ175" s="575"/>
      <c r="BK175" s="575"/>
      <c r="BL175" s="575"/>
      <c r="BM175" s="575"/>
      <c r="BN175" s="575"/>
      <c r="BO175" s="575"/>
      <c r="BP175" s="575"/>
      <c r="BQ175" s="575"/>
      <c r="BR175" s="575"/>
      <c r="BS175" s="575"/>
      <c r="BT175" s="575"/>
      <c r="BU175" s="575"/>
      <c r="BV175" s="575"/>
      <c r="BW175" s="575"/>
      <c r="BX175" s="575"/>
      <c r="BY175" s="575"/>
      <c r="BZ175" s="575"/>
      <c r="CA175" s="575"/>
      <c r="CB175" s="575"/>
      <c r="CC175" s="575"/>
      <c r="CD175" s="575"/>
      <c r="CE175" s="575"/>
      <c r="CF175" s="575"/>
      <c r="CG175" s="575"/>
      <c r="CH175" s="575"/>
      <c r="CI175" s="575"/>
      <c r="CJ175" s="575"/>
      <c r="CK175" s="575"/>
      <c r="CL175" s="575"/>
      <c r="CM175" s="575"/>
      <c r="CN175" s="575"/>
      <c r="CO175" s="575"/>
      <c r="CP175" s="575"/>
      <c r="CQ175" s="575"/>
      <c r="CR175" s="575"/>
      <c r="CS175" s="575"/>
      <c r="CT175" s="575"/>
      <c r="CU175" s="575"/>
      <c r="CV175" s="575"/>
      <c r="CW175" s="575"/>
      <c r="CX175" s="575"/>
      <c r="CY175" s="575"/>
      <c r="CZ175" s="575"/>
      <c r="DA175" s="575"/>
      <c r="DB175" s="575"/>
      <c r="DC175" s="575"/>
      <c r="DD175" s="575"/>
      <c r="DE175" s="575"/>
      <c r="DF175" s="575"/>
      <c r="DG175" s="575"/>
      <c r="DH175" s="575"/>
      <c r="DI175" s="575"/>
      <c r="DJ175" s="575"/>
      <c r="DK175" s="575"/>
      <c r="DL175" s="575"/>
      <c r="DM175" s="575"/>
      <c r="DN175" s="575"/>
      <c r="DO175" s="575"/>
      <c r="DP175" s="575"/>
      <c r="DQ175" s="575"/>
      <c r="DR175" s="575"/>
      <c r="DS175" s="575"/>
      <c r="DT175" s="575"/>
      <c r="DU175" s="575"/>
      <c r="DV175" s="575"/>
      <c r="DW175" s="575"/>
    </row>
    <row r="176" spans="2:127" x14ac:dyDescent="0.2">
      <c r="B176" s="638"/>
      <c r="C176" s="575"/>
      <c r="D176" s="575"/>
      <c r="E176" s="575"/>
      <c r="F176" s="575"/>
      <c r="G176" s="575"/>
      <c r="H176" s="575"/>
      <c r="I176" s="575"/>
      <c r="J176" s="575"/>
      <c r="K176" s="575"/>
      <c r="L176" s="575"/>
      <c r="M176" s="575"/>
      <c r="N176" s="575"/>
      <c r="O176" s="575"/>
      <c r="P176" s="575"/>
      <c r="Q176" s="575"/>
      <c r="R176" s="575"/>
      <c r="S176" s="575"/>
      <c r="T176" s="575"/>
      <c r="U176" s="575"/>
      <c r="V176" s="575"/>
      <c r="W176" s="575"/>
      <c r="X176" s="575"/>
      <c r="Y176" s="575"/>
      <c r="Z176" s="575"/>
      <c r="AA176" s="575"/>
      <c r="AB176" s="575"/>
      <c r="AC176" s="575"/>
      <c r="AD176" s="575"/>
      <c r="AE176" s="575"/>
      <c r="AF176" s="575"/>
      <c r="AG176" s="575"/>
      <c r="AH176" s="575"/>
      <c r="AI176" s="575"/>
      <c r="AJ176" s="575"/>
      <c r="AK176" s="575"/>
      <c r="AL176" s="575"/>
      <c r="AM176" s="575"/>
      <c r="AN176" s="575"/>
      <c r="AO176" s="575"/>
      <c r="AP176" s="575"/>
      <c r="AQ176" s="575"/>
      <c r="AR176" s="575"/>
      <c r="AS176" s="575"/>
      <c r="AT176" s="575"/>
      <c r="AU176" s="575"/>
      <c r="AV176" s="575"/>
      <c r="AW176" s="575"/>
      <c r="AX176" s="575"/>
      <c r="AY176" s="575"/>
      <c r="AZ176" s="575"/>
      <c r="BA176" s="575"/>
      <c r="BB176" s="575"/>
      <c r="BC176" s="575"/>
      <c r="BD176" s="575"/>
      <c r="BE176" s="575"/>
      <c r="BF176" s="575"/>
      <c r="BG176" s="575"/>
      <c r="BH176" s="575"/>
      <c r="BI176" s="575"/>
      <c r="BJ176" s="575"/>
      <c r="BK176" s="575"/>
      <c r="BL176" s="575"/>
      <c r="BM176" s="575"/>
      <c r="BN176" s="575"/>
      <c r="BO176" s="575"/>
      <c r="BP176" s="575"/>
      <c r="BQ176" s="575"/>
      <c r="BR176" s="575"/>
      <c r="BS176" s="575"/>
      <c r="BT176" s="575"/>
      <c r="BU176" s="575"/>
      <c r="BV176" s="575"/>
      <c r="BW176" s="575"/>
      <c r="BX176" s="575"/>
      <c r="BY176" s="575"/>
      <c r="BZ176" s="575"/>
      <c r="CA176" s="575"/>
      <c r="CB176" s="575"/>
      <c r="CC176" s="575"/>
      <c r="CD176" s="575"/>
      <c r="CE176" s="575"/>
      <c r="CF176" s="575"/>
      <c r="CG176" s="575"/>
      <c r="CH176" s="575"/>
      <c r="CI176" s="575"/>
      <c r="CJ176" s="575"/>
      <c r="CK176" s="575"/>
      <c r="CL176" s="575"/>
      <c r="CM176" s="575"/>
      <c r="CN176" s="575"/>
      <c r="CO176" s="575"/>
      <c r="CP176" s="575"/>
      <c r="CQ176" s="575"/>
      <c r="CR176" s="575"/>
      <c r="CS176" s="575"/>
      <c r="CT176" s="575"/>
      <c r="CU176" s="575"/>
      <c r="CV176" s="575"/>
      <c r="CW176" s="575"/>
      <c r="CX176" s="575"/>
      <c r="CY176" s="575"/>
      <c r="CZ176" s="575"/>
      <c r="DA176" s="575"/>
      <c r="DB176" s="575"/>
      <c r="DC176" s="575"/>
      <c r="DD176" s="575"/>
      <c r="DE176" s="575"/>
      <c r="DF176" s="575"/>
      <c r="DG176" s="575"/>
      <c r="DH176" s="575"/>
      <c r="DI176" s="575"/>
      <c r="DJ176" s="575"/>
      <c r="DK176" s="575"/>
      <c r="DL176" s="575"/>
      <c r="DM176" s="575"/>
      <c r="DN176" s="575"/>
      <c r="DO176" s="575"/>
      <c r="DP176" s="575"/>
      <c r="DQ176" s="575"/>
      <c r="DR176" s="575"/>
      <c r="DS176" s="575"/>
      <c r="DT176" s="575"/>
      <c r="DU176" s="575"/>
      <c r="DV176" s="575"/>
      <c r="DW176" s="575"/>
    </row>
    <row r="177" spans="2:127" x14ac:dyDescent="0.2">
      <c r="B177" s="638" t="s">
        <v>551</v>
      </c>
      <c r="C177" s="639" t="s">
        <v>552</v>
      </c>
      <c r="D177" s="575"/>
      <c r="E177" s="575"/>
      <c r="F177" s="575"/>
      <c r="G177" s="575"/>
      <c r="H177" s="575"/>
      <c r="I177" s="575"/>
      <c r="J177" s="575"/>
      <c r="K177" s="575"/>
      <c r="L177" s="575"/>
      <c r="M177" s="575"/>
      <c r="N177" s="575"/>
      <c r="O177" s="575"/>
      <c r="P177" s="575"/>
      <c r="Q177" s="575"/>
      <c r="R177" s="575"/>
      <c r="S177" s="575"/>
      <c r="T177" s="575"/>
      <c r="U177" s="575"/>
      <c r="V177" s="575"/>
      <c r="W177" s="575"/>
      <c r="X177" s="575"/>
      <c r="Y177" s="575"/>
      <c r="Z177" s="575"/>
      <c r="AA177" s="575"/>
      <c r="AB177" s="575"/>
      <c r="AC177" s="575"/>
      <c r="AD177" s="575"/>
      <c r="AE177" s="575"/>
      <c r="AF177" s="575"/>
      <c r="AG177" s="575"/>
      <c r="AH177" s="575"/>
      <c r="AI177" s="575"/>
      <c r="AJ177" s="575"/>
      <c r="AK177" s="575"/>
      <c r="AL177" s="575"/>
      <c r="AM177" s="575"/>
      <c r="AN177" s="575"/>
      <c r="AO177" s="575"/>
      <c r="AP177" s="575"/>
      <c r="AQ177" s="575"/>
      <c r="AR177" s="575"/>
      <c r="AS177" s="575"/>
      <c r="AT177" s="575"/>
      <c r="AU177" s="575"/>
      <c r="AV177" s="575"/>
      <c r="AW177" s="575"/>
      <c r="AX177" s="575"/>
      <c r="AY177" s="575"/>
      <c r="AZ177" s="575"/>
      <c r="BA177" s="575"/>
      <c r="BB177" s="575"/>
      <c r="BC177" s="575"/>
      <c r="BD177" s="575"/>
      <c r="BE177" s="575"/>
      <c r="BF177" s="575"/>
      <c r="BG177" s="575"/>
      <c r="BH177" s="575"/>
      <c r="BI177" s="575"/>
      <c r="BJ177" s="575"/>
      <c r="BK177" s="575"/>
      <c r="BL177" s="575"/>
      <c r="BM177" s="575"/>
      <c r="BN177" s="575"/>
      <c r="BO177" s="575"/>
      <c r="BP177" s="575"/>
      <c r="BQ177" s="575"/>
      <c r="BR177" s="575"/>
      <c r="BS177" s="575"/>
      <c r="BT177" s="575"/>
      <c r="BU177" s="575"/>
      <c r="BV177" s="575"/>
      <c r="BW177" s="575"/>
      <c r="BX177" s="575"/>
      <c r="BY177" s="575"/>
      <c r="BZ177" s="575"/>
      <c r="CA177" s="575"/>
      <c r="CB177" s="575"/>
      <c r="CC177" s="575"/>
      <c r="CD177" s="575"/>
      <c r="CE177" s="575"/>
      <c r="CF177" s="575"/>
      <c r="CG177" s="575"/>
      <c r="CH177" s="575"/>
      <c r="CI177" s="575"/>
      <c r="CJ177" s="575"/>
      <c r="CK177" s="575"/>
      <c r="CL177" s="575"/>
      <c r="CM177" s="575"/>
      <c r="CN177" s="575"/>
      <c r="CO177" s="575"/>
      <c r="CP177" s="575"/>
      <c r="CQ177" s="575"/>
      <c r="CR177" s="575"/>
      <c r="CS177" s="575"/>
      <c r="CT177" s="575"/>
      <c r="CU177" s="575"/>
      <c r="CV177" s="575"/>
      <c r="CW177" s="575"/>
      <c r="CX177" s="575"/>
      <c r="CY177" s="575"/>
      <c r="CZ177" s="575"/>
      <c r="DA177" s="575"/>
      <c r="DB177" s="575"/>
      <c r="DC177" s="575"/>
      <c r="DD177" s="575"/>
      <c r="DE177" s="575"/>
      <c r="DF177" s="575"/>
      <c r="DG177" s="575"/>
      <c r="DH177" s="575"/>
      <c r="DI177" s="575"/>
      <c r="DJ177" s="575"/>
      <c r="DK177" s="575"/>
      <c r="DL177" s="575"/>
      <c r="DM177" s="575"/>
      <c r="DN177" s="575"/>
      <c r="DO177" s="575"/>
      <c r="DP177" s="575"/>
      <c r="DQ177" s="575"/>
      <c r="DR177" s="575"/>
      <c r="DS177" s="575"/>
      <c r="DT177" s="575"/>
      <c r="DU177" s="575"/>
      <c r="DV177" s="575"/>
      <c r="DW177" s="575"/>
    </row>
    <row r="178" spans="2:127" x14ac:dyDescent="0.2">
      <c r="B178" s="640" t="s">
        <v>54</v>
      </c>
      <c r="C178" s="575" t="s">
        <v>553</v>
      </c>
      <c r="D178" s="575"/>
      <c r="E178" s="575"/>
      <c r="F178" s="575"/>
      <c r="G178" s="575"/>
      <c r="H178" s="575"/>
      <c r="I178" s="575"/>
      <c r="J178" s="575"/>
      <c r="K178" s="575"/>
      <c r="L178" s="575"/>
      <c r="M178" s="575"/>
      <c r="N178" s="575"/>
      <c r="O178" s="575"/>
      <c r="P178" s="575"/>
      <c r="Q178" s="575"/>
      <c r="R178" s="575"/>
      <c r="S178" s="575"/>
      <c r="T178" s="575"/>
      <c r="U178" s="575"/>
      <c r="V178" s="575"/>
      <c r="W178" s="575"/>
      <c r="X178" s="575"/>
      <c r="Y178" s="575"/>
      <c r="Z178" s="575"/>
      <c r="AA178" s="575"/>
      <c r="AB178" s="575"/>
      <c r="AC178" s="575"/>
      <c r="AD178" s="575"/>
      <c r="AE178" s="575"/>
      <c r="AF178" s="575"/>
      <c r="AG178" s="575"/>
      <c r="AH178" s="575"/>
      <c r="AI178" s="575"/>
      <c r="AJ178" s="575"/>
      <c r="AK178" s="575"/>
      <c r="AL178" s="575"/>
      <c r="AM178" s="575"/>
      <c r="AN178" s="575"/>
      <c r="AO178" s="575"/>
      <c r="AP178" s="575"/>
      <c r="AQ178" s="575"/>
      <c r="AR178" s="575"/>
      <c r="AS178" s="575"/>
      <c r="AT178" s="575"/>
      <c r="AU178" s="575"/>
      <c r="AV178" s="575"/>
      <c r="AW178" s="575"/>
      <c r="AX178" s="575"/>
      <c r="AY178" s="575"/>
      <c r="AZ178" s="575"/>
      <c r="BA178" s="575"/>
      <c r="BB178" s="575"/>
      <c r="BC178" s="575"/>
      <c r="BD178" s="575"/>
      <c r="BE178" s="575"/>
      <c r="BF178" s="575"/>
      <c r="BG178" s="575"/>
      <c r="BH178" s="575"/>
      <c r="BI178" s="575"/>
      <c r="BJ178" s="575"/>
      <c r="BK178" s="575"/>
      <c r="BL178" s="575"/>
      <c r="BM178" s="575"/>
      <c r="BN178" s="575"/>
      <c r="BO178" s="575"/>
      <c r="BP178" s="575"/>
      <c r="BQ178" s="575"/>
      <c r="BR178" s="575"/>
      <c r="BS178" s="575"/>
      <c r="BT178" s="575"/>
      <c r="BU178" s="575"/>
      <c r="BV178" s="575"/>
      <c r="BW178" s="575"/>
      <c r="BX178" s="575"/>
      <c r="BY178" s="575"/>
      <c r="BZ178" s="575"/>
      <c r="CA178" s="575"/>
      <c r="CB178" s="575"/>
      <c r="CC178" s="575"/>
      <c r="CD178" s="575"/>
      <c r="CE178" s="575"/>
      <c r="CF178" s="575"/>
      <c r="CG178" s="575"/>
      <c r="CH178" s="575"/>
      <c r="CI178" s="575"/>
      <c r="CJ178" s="575"/>
      <c r="CK178" s="575"/>
      <c r="CL178" s="575"/>
      <c r="CM178" s="575"/>
      <c r="CN178" s="575"/>
      <c r="CO178" s="575"/>
      <c r="CP178" s="575"/>
      <c r="CQ178" s="575"/>
      <c r="CR178" s="575"/>
      <c r="CS178" s="575"/>
      <c r="CT178" s="575"/>
      <c r="CU178" s="575"/>
      <c r="CV178" s="575"/>
      <c r="CW178" s="575"/>
      <c r="CX178" s="575"/>
      <c r="CY178" s="575"/>
      <c r="CZ178" s="575"/>
      <c r="DA178" s="575"/>
      <c r="DB178" s="575"/>
      <c r="DC178" s="575"/>
      <c r="DD178" s="575"/>
      <c r="DE178" s="575"/>
      <c r="DF178" s="575"/>
      <c r="DG178" s="575"/>
      <c r="DH178" s="575"/>
      <c r="DI178" s="575"/>
      <c r="DJ178" s="575"/>
      <c r="DK178" s="575"/>
      <c r="DL178" s="575"/>
      <c r="DM178" s="575"/>
      <c r="DN178" s="575"/>
      <c r="DO178" s="575"/>
      <c r="DP178" s="575"/>
      <c r="DQ178" s="575"/>
      <c r="DR178" s="575"/>
      <c r="DS178" s="575"/>
      <c r="DT178" s="575"/>
      <c r="DU178" s="575"/>
      <c r="DV178" s="575"/>
      <c r="DW178" s="575"/>
    </row>
    <row r="179" spans="2:127" x14ac:dyDescent="0.2">
      <c r="B179" s="640" t="s">
        <v>55</v>
      </c>
      <c r="C179" s="575" t="s">
        <v>554</v>
      </c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5"/>
      <c r="Y179" s="575"/>
      <c r="Z179" s="575"/>
      <c r="AA179" s="575"/>
      <c r="AB179" s="575"/>
      <c r="AC179" s="575"/>
      <c r="AD179" s="575"/>
      <c r="AE179" s="575"/>
      <c r="AF179" s="575"/>
      <c r="AG179" s="575"/>
      <c r="AH179" s="575"/>
      <c r="AI179" s="575"/>
      <c r="AJ179" s="575"/>
      <c r="AK179" s="575"/>
      <c r="AL179" s="575"/>
      <c r="AM179" s="575"/>
      <c r="AN179" s="575"/>
      <c r="AO179" s="575"/>
      <c r="AP179" s="575"/>
      <c r="AQ179" s="575"/>
      <c r="AR179" s="575"/>
      <c r="AS179" s="575"/>
      <c r="AT179" s="575"/>
      <c r="AU179" s="575"/>
      <c r="AV179" s="575"/>
      <c r="AW179" s="575"/>
      <c r="AX179" s="575"/>
      <c r="AY179" s="575"/>
      <c r="AZ179" s="575"/>
      <c r="BA179" s="575"/>
      <c r="BB179" s="575"/>
      <c r="BC179" s="575"/>
      <c r="BD179" s="575"/>
      <c r="BE179" s="575"/>
      <c r="BF179" s="575"/>
      <c r="BG179" s="575"/>
      <c r="BH179" s="575"/>
      <c r="BI179" s="575"/>
      <c r="BJ179" s="575"/>
      <c r="BK179" s="575"/>
      <c r="BL179" s="575"/>
      <c r="BM179" s="575"/>
      <c r="BN179" s="575"/>
      <c r="BO179" s="575"/>
      <c r="BP179" s="575"/>
      <c r="BQ179" s="575"/>
      <c r="BR179" s="575"/>
      <c r="BS179" s="575"/>
      <c r="BT179" s="575"/>
      <c r="BU179" s="575"/>
      <c r="BV179" s="575"/>
      <c r="BW179" s="575"/>
      <c r="BX179" s="575"/>
      <c r="BY179" s="575"/>
      <c r="BZ179" s="575"/>
      <c r="CA179" s="575"/>
      <c r="CB179" s="575"/>
      <c r="CC179" s="575"/>
      <c r="CD179" s="575"/>
      <c r="CE179" s="575"/>
      <c r="CF179" s="575"/>
      <c r="CG179" s="575"/>
      <c r="CH179" s="575"/>
      <c r="CI179" s="575"/>
      <c r="CJ179" s="575"/>
      <c r="CK179" s="575"/>
      <c r="CL179" s="575"/>
      <c r="CM179" s="575"/>
      <c r="CN179" s="575"/>
      <c r="CO179" s="575"/>
      <c r="CP179" s="575"/>
      <c r="CQ179" s="575"/>
      <c r="CR179" s="575"/>
      <c r="CS179" s="575"/>
      <c r="CT179" s="575"/>
      <c r="CU179" s="575"/>
      <c r="CV179" s="575"/>
      <c r="CW179" s="575"/>
      <c r="CX179" s="575"/>
      <c r="CY179" s="575"/>
      <c r="CZ179" s="575"/>
      <c r="DA179" s="575"/>
      <c r="DB179" s="575"/>
      <c r="DC179" s="575"/>
      <c r="DD179" s="575"/>
      <c r="DE179" s="575"/>
      <c r="DF179" s="575"/>
      <c r="DG179" s="575"/>
      <c r="DH179" s="575"/>
      <c r="DI179" s="575"/>
      <c r="DJ179" s="575"/>
      <c r="DK179" s="575"/>
      <c r="DL179" s="575"/>
      <c r="DM179" s="575"/>
      <c r="DN179" s="575"/>
      <c r="DO179" s="575"/>
      <c r="DP179" s="575"/>
      <c r="DQ179" s="575"/>
      <c r="DR179" s="575"/>
      <c r="DS179" s="575"/>
      <c r="DT179" s="575"/>
      <c r="DU179" s="575"/>
      <c r="DV179" s="575"/>
      <c r="DW179" s="575"/>
    </row>
    <row r="180" spans="2:127" x14ac:dyDescent="0.2">
      <c r="B180" s="640" t="s">
        <v>56</v>
      </c>
      <c r="C180" s="575" t="s">
        <v>555</v>
      </c>
      <c r="D180" s="575"/>
      <c r="E180" s="575"/>
      <c r="F180" s="575"/>
      <c r="G180" s="575"/>
      <c r="H180" s="575"/>
      <c r="I180" s="575"/>
      <c r="J180" s="575"/>
      <c r="K180" s="575"/>
      <c r="L180" s="575"/>
      <c r="M180" s="575"/>
      <c r="N180" s="575"/>
      <c r="O180" s="575"/>
      <c r="P180" s="575"/>
      <c r="Q180" s="575"/>
      <c r="R180" s="575"/>
      <c r="S180" s="575"/>
      <c r="T180" s="575"/>
      <c r="U180" s="575"/>
      <c r="V180" s="575"/>
      <c r="W180" s="575"/>
      <c r="X180" s="575"/>
      <c r="Y180" s="575"/>
      <c r="Z180" s="575"/>
      <c r="AA180" s="575"/>
      <c r="AB180" s="575"/>
      <c r="AC180" s="575"/>
      <c r="AD180" s="575"/>
      <c r="AE180" s="575"/>
      <c r="AF180" s="575"/>
      <c r="AG180" s="575"/>
      <c r="AH180" s="575"/>
      <c r="AI180" s="575"/>
      <c r="AJ180" s="575"/>
      <c r="AK180" s="575"/>
      <c r="AL180" s="575"/>
      <c r="AM180" s="575"/>
      <c r="AN180" s="575"/>
      <c r="AO180" s="575"/>
      <c r="AP180" s="575"/>
      <c r="AQ180" s="575"/>
      <c r="AR180" s="575"/>
      <c r="AS180" s="575"/>
      <c r="AT180" s="575"/>
      <c r="AU180" s="575"/>
      <c r="AV180" s="575"/>
      <c r="AW180" s="575"/>
      <c r="AX180" s="575"/>
      <c r="AY180" s="575"/>
      <c r="AZ180" s="575"/>
      <c r="BA180" s="575"/>
      <c r="BB180" s="575"/>
      <c r="BC180" s="575"/>
      <c r="BD180" s="575"/>
      <c r="BE180" s="575"/>
      <c r="BF180" s="575"/>
      <c r="BG180" s="575"/>
      <c r="BH180" s="575"/>
      <c r="BI180" s="575"/>
      <c r="BJ180" s="575"/>
      <c r="BK180" s="575"/>
      <c r="BL180" s="575"/>
      <c r="BM180" s="575"/>
      <c r="BN180" s="575"/>
      <c r="BO180" s="575"/>
      <c r="BP180" s="575"/>
      <c r="BQ180" s="575"/>
      <c r="BR180" s="575"/>
      <c r="BS180" s="575"/>
      <c r="BT180" s="575"/>
      <c r="BU180" s="575"/>
      <c r="BV180" s="575"/>
      <c r="BW180" s="575"/>
      <c r="BX180" s="575"/>
      <c r="BY180" s="575"/>
      <c r="BZ180" s="575"/>
      <c r="CA180" s="575"/>
      <c r="CB180" s="575"/>
      <c r="CC180" s="575"/>
      <c r="CD180" s="575"/>
      <c r="CE180" s="575"/>
      <c r="CF180" s="575"/>
      <c r="CG180" s="575"/>
      <c r="CH180" s="575"/>
      <c r="CI180" s="575"/>
      <c r="CJ180" s="575"/>
      <c r="CK180" s="575"/>
      <c r="CL180" s="575"/>
      <c r="CM180" s="575"/>
      <c r="CN180" s="575"/>
      <c r="CO180" s="575"/>
      <c r="CP180" s="575"/>
      <c r="CQ180" s="575"/>
      <c r="CR180" s="575"/>
      <c r="CS180" s="575"/>
      <c r="CT180" s="575"/>
      <c r="CU180" s="575"/>
      <c r="CV180" s="575"/>
      <c r="CW180" s="575"/>
      <c r="CX180" s="575"/>
      <c r="CY180" s="575"/>
      <c r="CZ180" s="575"/>
      <c r="DA180" s="575"/>
      <c r="DB180" s="575"/>
      <c r="DC180" s="575"/>
      <c r="DD180" s="575"/>
      <c r="DE180" s="575"/>
      <c r="DF180" s="575"/>
      <c r="DG180" s="575"/>
      <c r="DH180" s="575"/>
      <c r="DI180" s="575"/>
      <c r="DJ180" s="575"/>
      <c r="DK180" s="575"/>
      <c r="DL180" s="575"/>
      <c r="DM180" s="575"/>
      <c r="DN180" s="575"/>
      <c r="DO180" s="575"/>
      <c r="DP180" s="575"/>
      <c r="DQ180" s="575"/>
      <c r="DR180" s="575"/>
      <c r="DS180" s="575"/>
      <c r="DT180" s="575"/>
      <c r="DU180" s="575"/>
      <c r="DV180" s="575"/>
      <c r="DW180" s="575"/>
    </row>
    <row r="181" spans="2:127" x14ac:dyDescent="0.2">
      <c r="B181" s="640" t="s">
        <v>57</v>
      </c>
      <c r="C181" s="575" t="s">
        <v>556</v>
      </c>
      <c r="D181" s="575"/>
      <c r="E181" s="575"/>
      <c r="F181" s="575"/>
      <c r="G181" s="575"/>
      <c r="H181" s="575"/>
      <c r="I181" s="575"/>
      <c r="J181" s="575"/>
      <c r="K181" s="575"/>
      <c r="L181" s="575"/>
      <c r="M181" s="575"/>
      <c r="N181" s="575"/>
      <c r="O181" s="575"/>
      <c r="P181" s="575"/>
      <c r="Q181" s="575"/>
      <c r="R181" s="575"/>
      <c r="S181" s="575"/>
      <c r="T181" s="575"/>
      <c r="U181" s="575"/>
      <c r="V181" s="575"/>
      <c r="W181" s="575"/>
      <c r="X181" s="575"/>
      <c r="Y181" s="575"/>
      <c r="Z181" s="575"/>
      <c r="AA181" s="575"/>
      <c r="AB181" s="575"/>
      <c r="AC181" s="575"/>
      <c r="AD181" s="575"/>
      <c r="AE181" s="575"/>
      <c r="AF181" s="575"/>
      <c r="AG181" s="575"/>
      <c r="AH181" s="575"/>
      <c r="AI181" s="575"/>
      <c r="AJ181" s="575"/>
      <c r="AK181" s="575"/>
      <c r="AL181" s="575"/>
      <c r="AM181" s="575"/>
      <c r="AN181" s="575"/>
      <c r="AO181" s="575"/>
      <c r="AP181" s="575"/>
      <c r="AQ181" s="575"/>
      <c r="AR181" s="575"/>
      <c r="AS181" s="575"/>
      <c r="AT181" s="575"/>
      <c r="AU181" s="575"/>
      <c r="AV181" s="575"/>
      <c r="AW181" s="575"/>
      <c r="AX181" s="575"/>
      <c r="AY181" s="575"/>
      <c r="AZ181" s="575"/>
      <c r="BA181" s="575"/>
      <c r="BB181" s="575"/>
      <c r="BC181" s="575"/>
      <c r="BD181" s="575"/>
      <c r="BE181" s="575"/>
      <c r="BF181" s="575"/>
      <c r="BG181" s="575"/>
      <c r="BH181" s="575"/>
      <c r="BI181" s="575"/>
      <c r="BJ181" s="575"/>
      <c r="BK181" s="575"/>
      <c r="BL181" s="575"/>
      <c r="BM181" s="575"/>
      <c r="BN181" s="575"/>
      <c r="BO181" s="575"/>
      <c r="BP181" s="575"/>
      <c r="BQ181" s="575"/>
      <c r="BR181" s="575"/>
      <c r="BS181" s="575"/>
      <c r="BT181" s="575"/>
      <c r="BU181" s="575"/>
      <c r="BV181" s="575"/>
      <c r="BW181" s="575"/>
      <c r="BX181" s="575"/>
      <c r="BY181" s="575"/>
      <c r="BZ181" s="575"/>
      <c r="CA181" s="575"/>
      <c r="CB181" s="575"/>
      <c r="CC181" s="575"/>
      <c r="CD181" s="575"/>
      <c r="CE181" s="575"/>
      <c r="CF181" s="575"/>
      <c r="CG181" s="575"/>
      <c r="CH181" s="575"/>
      <c r="CI181" s="575"/>
      <c r="CJ181" s="575"/>
      <c r="CK181" s="575"/>
      <c r="CL181" s="575"/>
      <c r="CM181" s="575"/>
      <c r="CN181" s="575"/>
      <c r="CO181" s="575"/>
      <c r="CP181" s="575"/>
      <c r="CQ181" s="575"/>
      <c r="CR181" s="575"/>
      <c r="CS181" s="575"/>
      <c r="CT181" s="575"/>
      <c r="CU181" s="575"/>
      <c r="CV181" s="575"/>
      <c r="CW181" s="575"/>
      <c r="CX181" s="575"/>
      <c r="CY181" s="575"/>
      <c r="CZ181" s="575"/>
      <c r="DA181" s="575"/>
      <c r="DB181" s="575"/>
      <c r="DC181" s="575"/>
      <c r="DD181" s="575"/>
      <c r="DE181" s="575"/>
      <c r="DF181" s="575"/>
      <c r="DG181" s="575"/>
      <c r="DH181" s="575"/>
      <c r="DI181" s="575"/>
      <c r="DJ181" s="575"/>
      <c r="DK181" s="575"/>
      <c r="DL181" s="575"/>
      <c r="DM181" s="575"/>
      <c r="DN181" s="575"/>
      <c r="DO181" s="575"/>
      <c r="DP181" s="575"/>
      <c r="DQ181" s="575"/>
      <c r="DR181" s="575"/>
      <c r="DS181" s="575"/>
      <c r="DT181" s="575"/>
      <c r="DU181" s="575"/>
      <c r="DV181" s="575"/>
      <c r="DW181" s="575"/>
    </row>
    <row r="182" spans="2:127" x14ac:dyDescent="0.2">
      <c r="B182" s="640" t="s">
        <v>58</v>
      </c>
      <c r="C182" s="575" t="s">
        <v>557</v>
      </c>
      <c r="D182" s="575"/>
      <c r="E182" s="575"/>
      <c r="F182" s="575"/>
      <c r="G182" s="575"/>
      <c r="H182" s="575"/>
      <c r="I182" s="575"/>
      <c r="J182" s="575"/>
      <c r="K182" s="575"/>
      <c r="L182" s="575"/>
      <c r="M182" s="575"/>
      <c r="N182" s="575"/>
      <c r="O182" s="575"/>
      <c r="P182" s="575"/>
      <c r="Q182" s="575"/>
      <c r="R182" s="575"/>
      <c r="S182" s="575"/>
      <c r="T182" s="575"/>
      <c r="U182" s="575"/>
      <c r="V182" s="575"/>
      <c r="W182" s="575"/>
      <c r="X182" s="575"/>
      <c r="Y182" s="575"/>
      <c r="Z182" s="575"/>
      <c r="AA182" s="575"/>
      <c r="AB182" s="575"/>
      <c r="AC182" s="575"/>
      <c r="AD182" s="575"/>
      <c r="AE182" s="575"/>
      <c r="AF182" s="575"/>
      <c r="AG182" s="575"/>
      <c r="AH182" s="575"/>
      <c r="AI182" s="575"/>
      <c r="AJ182" s="575"/>
      <c r="AK182" s="575"/>
      <c r="AL182" s="575"/>
      <c r="AM182" s="575"/>
      <c r="AN182" s="575"/>
      <c r="AO182" s="575"/>
      <c r="AP182" s="575"/>
      <c r="AQ182" s="575"/>
      <c r="AR182" s="575"/>
      <c r="AS182" s="575"/>
      <c r="AT182" s="575"/>
      <c r="AU182" s="575"/>
      <c r="AV182" s="575"/>
      <c r="AW182" s="575"/>
      <c r="AX182" s="575"/>
      <c r="AY182" s="575"/>
      <c r="AZ182" s="575"/>
      <c r="BA182" s="575"/>
      <c r="BB182" s="575"/>
      <c r="BC182" s="575"/>
      <c r="BD182" s="575"/>
      <c r="BE182" s="575"/>
      <c r="BF182" s="575"/>
      <c r="BG182" s="575"/>
      <c r="BH182" s="575"/>
      <c r="BI182" s="575"/>
      <c r="BJ182" s="575"/>
      <c r="BK182" s="575"/>
      <c r="BL182" s="575"/>
      <c r="BM182" s="575"/>
      <c r="BN182" s="575"/>
      <c r="BO182" s="575"/>
      <c r="BP182" s="575"/>
      <c r="BQ182" s="575"/>
      <c r="BR182" s="575"/>
      <c r="BS182" s="575"/>
      <c r="BT182" s="575"/>
      <c r="BU182" s="575"/>
      <c r="BV182" s="575"/>
      <c r="BW182" s="575"/>
      <c r="BX182" s="575"/>
      <c r="BY182" s="575"/>
      <c r="BZ182" s="575"/>
      <c r="CA182" s="575"/>
      <c r="CB182" s="575"/>
      <c r="CC182" s="575"/>
      <c r="CD182" s="575"/>
      <c r="CE182" s="575"/>
      <c r="CF182" s="575"/>
      <c r="CG182" s="575"/>
      <c r="CH182" s="575"/>
      <c r="CI182" s="575"/>
      <c r="CJ182" s="575"/>
      <c r="CK182" s="575"/>
      <c r="CL182" s="575"/>
      <c r="CM182" s="575"/>
      <c r="CN182" s="575"/>
      <c r="CO182" s="575"/>
      <c r="CP182" s="575"/>
      <c r="CQ182" s="575"/>
      <c r="CR182" s="575"/>
      <c r="CS182" s="575"/>
      <c r="CT182" s="575"/>
      <c r="CU182" s="575"/>
      <c r="CV182" s="575"/>
      <c r="CW182" s="575"/>
      <c r="CX182" s="575"/>
      <c r="CY182" s="575"/>
      <c r="CZ182" s="575"/>
      <c r="DA182" s="575"/>
      <c r="DB182" s="575"/>
      <c r="DC182" s="575"/>
      <c r="DD182" s="575"/>
      <c r="DE182" s="575"/>
      <c r="DF182" s="575"/>
      <c r="DG182" s="575"/>
      <c r="DH182" s="575"/>
      <c r="DI182" s="575"/>
      <c r="DJ182" s="575"/>
      <c r="DK182" s="575"/>
      <c r="DL182" s="575"/>
      <c r="DM182" s="575"/>
      <c r="DN182" s="575"/>
      <c r="DO182" s="575"/>
      <c r="DP182" s="575"/>
      <c r="DQ182" s="575"/>
      <c r="DR182" s="575"/>
      <c r="DS182" s="575"/>
      <c r="DT182" s="575"/>
      <c r="DU182" s="575"/>
      <c r="DV182" s="575"/>
      <c r="DW182" s="575"/>
    </row>
    <row r="183" spans="2:127" x14ac:dyDescent="0.2">
      <c r="B183" s="640" t="s">
        <v>59</v>
      </c>
      <c r="C183" s="575" t="s">
        <v>558</v>
      </c>
      <c r="D183" s="575"/>
      <c r="E183" s="575"/>
      <c r="F183" s="575"/>
      <c r="G183" s="575"/>
      <c r="H183" s="575"/>
      <c r="I183" s="575"/>
      <c r="J183" s="575"/>
      <c r="K183" s="575"/>
      <c r="L183" s="575"/>
      <c r="M183" s="575"/>
      <c r="N183" s="575"/>
      <c r="O183" s="575"/>
      <c r="P183" s="575"/>
      <c r="Q183" s="575"/>
      <c r="R183" s="575"/>
      <c r="S183" s="575"/>
      <c r="T183" s="575"/>
      <c r="U183" s="575"/>
      <c r="V183" s="575"/>
      <c r="W183" s="575"/>
      <c r="X183" s="575"/>
      <c r="Y183" s="575"/>
      <c r="Z183" s="575"/>
      <c r="AA183" s="575"/>
      <c r="AB183" s="575"/>
      <c r="AC183" s="575"/>
      <c r="AD183" s="575"/>
      <c r="AE183" s="575"/>
      <c r="AF183" s="575"/>
      <c r="AG183" s="575"/>
      <c r="AH183" s="575"/>
      <c r="AI183" s="575"/>
      <c r="AJ183" s="575"/>
      <c r="AK183" s="575"/>
      <c r="AL183" s="575"/>
      <c r="AM183" s="575"/>
      <c r="AN183" s="575"/>
      <c r="AO183" s="575"/>
      <c r="AP183" s="575"/>
      <c r="AQ183" s="575"/>
      <c r="AR183" s="575"/>
      <c r="AS183" s="575"/>
      <c r="AT183" s="575"/>
      <c r="AU183" s="575"/>
      <c r="AV183" s="575"/>
      <c r="AW183" s="575"/>
      <c r="AX183" s="575"/>
      <c r="AY183" s="575"/>
      <c r="AZ183" s="575"/>
      <c r="BA183" s="575"/>
      <c r="BB183" s="575"/>
      <c r="BC183" s="575"/>
      <c r="BD183" s="575"/>
      <c r="BE183" s="575"/>
      <c r="BF183" s="575"/>
      <c r="BG183" s="575"/>
      <c r="BH183" s="575"/>
      <c r="BI183" s="575"/>
      <c r="BJ183" s="575"/>
      <c r="BK183" s="575"/>
      <c r="BL183" s="575"/>
      <c r="BM183" s="575"/>
      <c r="BN183" s="575"/>
      <c r="BO183" s="575"/>
      <c r="BP183" s="575"/>
      <c r="BQ183" s="575"/>
      <c r="BR183" s="575"/>
      <c r="BS183" s="575"/>
      <c r="BT183" s="575"/>
      <c r="BU183" s="575"/>
      <c r="BV183" s="575"/>
      <c r="BW183" s="575"/>
      <c r="BX183" s="575"/>
      <c r="BY183" s="575"/>
      <c r="BZ183" s="575"/>
      <c r="CA183" s="575"/>
      <c r="CB183" s="575"/>
      <c r="CC183" s="575"/>
      <c r="CD183" s="575"/>
      <c r="CE183" s="575"/>
      <c r="CF183" s="575"/>
      <c r="CG183" s="575"/>
      <c r="CH183" s="575"/>
      <c r="CI183" s="575"/>
      <c r="CJ183" s="575"/>
      <c r="CK183" s="575"/>
      <c r="CL183" s="575"/>
      <c r="CM183" s="575"/>
      <c r="CN183" s="575"/>
      <c r="CO183" s="575"/>
      <c r="CP183" s="575"/>
      <c r="CQ183" s="575"/>
      <c r="CR183" s="575"/>
      <c r="CS183" s="575"/>
      <c r="CT183" s="575"/>
      <c r="CU183" s="575"/>
      <c r="CV183" s="575"/>
      <c r="CW183" s="575"/>
      <c r="CX183" s="575"/>
      <c r="CY183" s="575"/>
      <c r="CZ183" s="575"/>
      <c r="DA183" s="575"/>
      <c r="DB183" s="575"/>
      <c r="DC183" s="575"/>
      <c r="DD183" s="575"/>
      <c r="DE183" s="575"/>
      <c r="DF183" s="575"/>
      <c r="DG183" s="575"/>
      <c r="DH183" s="575"/>
      <c r="DI183" s="575"/>
      <c r="DJ183" s="575"/>
      <c r="DK183" s="575"/>
      <c r="DL183" s="575"/>
      <c r="DM183" s="575"/>
      <c r="DN183" s="575"/>
      <c r="DO183" s="575"/>
      <c r="DP183" s="575"/>
      <c r="DQ183" s="575"/>
      <c r="DR183" s="575"/>
      <c r="DS183" s="575"/>
      <c r="DT183" s="575"/>
      <c r="DU183" s="575"/>
      <c r="DV183" s="575"/>
      <c r="DW183" s="575"/>
    </row>
    <row r="184" spans="2:127" x14ac:dyDescent="0.2">
      <c r="B184" s="640" t="s">
        <v>60</v>
      </c>
      <c r="C184" s="575" t="s">
        <v>559</v>
      </c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5"/>
      <c r="Y184" s="575"/>
      <c r="Z184" s="575"/>
      <c r="AA184" s="575"/>
      <c r="AB184" s="575"/>
      <c r="AC184" s="575"/>
      <c r="AD184" s="575"/>
      <c r="AE184" s="575"/>
      <c r="AF184" s="575"/>
      <c r="AG184" s="575"/>
      <c r="AH184" s="575"/>
      <c r="AI184" s="575"/>
      <c r="AJ184" s="575"/>
      <c r="AK184" s="575"/>
      <c r="AL184" s="575"/>
      <c r="AM184" s="575"/>
      <c r="AN184" s="575"/>
      <c r="AO184" s="575"/>
      <c r="AP184" s="575"/>
      <c r="AQ184" s="575"/>
      <c r="AR184" s="575"/>
      <c r="AS184" s="575"/>
      <c r="AT184" s="575"/>
      <c r="AU184" s="575"/>
      <c r="AV184" s="575"/>
      <c r="AW184" s="575"/>
      <c r="AX184" s="575"/>
      <c r="AY184" s="575"/>
      <c r="AZ184" s="575"/>
      <c r="BA184" s="575"/>
      <c r="BB184" s="575"/>
      <c r="BC184" s="575"/>
      <c r="BD184" s="575"/>
      <c r="BE184" s="575"/>
      <c r="BF184" s="575"/>
      <c r="BG184" s="575"/>
      <c r="BH184" s="575"/>
      <c r="BI184" s="575"/>
      <c r="BJ184" s="575"/>
      <c r="BK184" s="575"/>
      <c r="BL184" s="575"/>
      <c r="BM184" s="575"/>
      <c r="BN184" s="575"/>
      <c r="BO184" s="575"/>
      <c r="BP184" s="575"/>
      <c r="BQ184" s="575"/>
      <c r="BR184" s="575"/>
      <c r="BS184" s="575"/>
      <c r="BT184" s="575"/>
      <c r="BU184" s="575"/>
      <c r="BV184" s="575"/>
      <c r="BW184" s="575"/>
      <c r="BX184" s="575"/>
      <c r="BY184" s="575"/>
      <c r="BZ184" s="575"/>
      <c r="CA184" s="575"/>
      <c r="CB184" s="575"/>
      <c r="CC184" s="575"/>
      <c r="CD184" s="575"/>
      <c r="CE184" s="575"/>
      <c r="CF184" s="575"/>
      <c r="CG184" s="575"/>
      <c r="CH184" s="575"/>
      <c r="CI184" s="575"/>
      <c r="CJ184" s="575"/>
      <c r="CK184" s="575"/>
      <c r="CL184" s="575"/>
      <c r="CM184" s="575"/>
      <c r="CN184" s="575"/>
      <c r="CO184" s="575"/>
      <c r="CP184" s="575"/>
      <c r="CQ184" s="575"/>
      <c r="CR184" s="575"/>
      <c r="CS184" s="575"/>
      <c r="CT184" s="575"/>
      <c r="CU184" s="575"/>
      <c r="CV184" s="575"/>
      <c r="CW184" s="575"/>
      <c r="CX184" s="575"/>
      <c r="CY184" s="575"/>
      <c r="CZ184" s="575"/>
      <c r="DA184" s="575"/>
      <c r="DB184" s="575"/>
      <c r="DC184" s="575"/>
      <c r="DD184" s="575"/>
      <c r="DE184" s="575"/>
      <c r="DF184" s="575"/>
      <c r="DG184" s="575"/>
      <c r="DH184" s="575"/>
      <c r="DI184" s="575"/>
      <c r="DJ184" s="575"/>
      <c r="DK184" s="575"/>
      <c r="DL184" s="575"/>
      <c r="DM184" s="575"/>
      <c r="DN184" s="575"/>
      <c r="DO184" s="575"/>
      <c r="DP184" s="575"/>
      <c r="DQ184" s="575"/>
      <c r="DR184" s="575"/>
      <c r="DS184" s="575"/>
      <c r="DT184" s="575"/>
      <c r="DU184" s="575"/>
      <c r="DV184" s="575"/>
      <c r="DW184" s="575"/>
    </row>
    <row r="185" spans="2:127" x14ac:dyDescent="0.2">
      <c r="B185" s="640" t="s">
        <v>61</v>
      </c>
      <c r="C185" s="575" t="s">
        <v>560</v>
      </c>
      <c r="D185" s="575"/>
      <c r="E185" s="575"/>
      <c r="F185" s="575"/>
      <c r="G185" s="575"/>
      <c r="H185" s="575"/>
      <c r="I185" s="575"/>
      <c r="J185" s="575"/>
      <c r="K185" s="575"/>
      <c r="L185" s="575"/>
      <c r="M185" s="575"/>
      <c r="N185" s="575"/>
      <c r="O185" s="575"/>
      <c r="P185" s="575"/>
      <c r="Q185" s="575"/>
      <c r="R185" s="575"/>
      <c r="S185" s="575"/>
      <c r="T185" s="575"/>
      <c r="U185" s="575"/>
      <c r="V185" s="575"/>
      <c r="W185" s="575"/>
      <c r="X185" s="575"/>
      <c r="Y185" s="575"/>
      <c r="Z185" s="575"/>
      <c r="AA185" s="575"/>
      <c r="AB185" s="575"/>
      <c r="AC185" s="575"/>
      <c r="AD185" s="575"/>
      <c r="AE185" s="575"/>
      <c r="AF185" s="575"/>
      <c r="AG185" s="575"/>
      <c r="AH185" s="575"/>
      <c r="AI185" s="575"/>
      <c r="AJ185" s="575"/>
      <c r="AK185" s="575"/>
      <c r="AL185" s="575"/>
      <c r="AM185" s="575"/>
      <c r="AN185" s="575"/>
      <c r="AO185" s="575"/>
      <c r="AP185" s="575"/>
      <c r="AQ185" s="575"/>
      <c r="AR185" s="575"/>
      <c r="AS185" s="575"/>
      <c r="AT185" s="575"/>
      <c r="AU185" s="575"/>
      <c r="AV185" s="575"/>
      <c r="AW185" s="575"/>
      <c r="AX185" s="575"/>
      <c r="AY185" s="575"/>
      <c r="AZ185" s="575"/>
      <c r="BA185" s="575"/>
      <c r="BB185" s="575"/>
      <c r="BC185" s="575"/>
      <c r="BD185" s="575"/>
      <c r="BE185" s="575"/>
      <c r="BF185" s="575"/>
      <c r="BG185" s="575"/>
      <c r="BH185" s="575"/>
      <c r="BI185" s="575"/>
      <c r="BJ185" s="575"/>
      <c r="BK185" s="575"/>
      <c r="BL185" s="575"/>
      <c r="BM185" s="575"/>
      <c r="BN185" s="575"/>
      <c r="BO185" s="575"/>
      <c r="BP185" s="575"/>
      <c r="BQ185" s="575"/>
      <c r="BR185" s="575"/>
      <c r="BS185" s="575"/>
      <c r="BT185" s="575"/>
      <c r="BU185" s="575"/>
      <c r="BV185" s="575"/>
      <c r="BW185" s="575"/>
      <c r="BX185" s="575"/>
      <c r="BY185" s="575"/>
      <c r="BZ185" s="575"/>
      <c r="CA185" s="575"/>
      <c r="CB185" s="575"/>
      <c r="CC185" s="575"/>
      <c r="CD185" s="575"/>
      <c r="CE185" s="575"/>
      <c r="CF185" s="575"/>
      <c r="CG185" s="575"/>
      <c r="CH185" s="575"/>
      <c r="CI185" s="575"/>
      <c r="CJ185" s="575"/>
      <c r="CK185" s="575"/>
      <c r="CL185" s="575"/>
      <c r="CM185" s="575"/>
      <c r="CN185" s="575"/>
      <c r="CO185" s="575"/>
      <c r="CP185" s="575"/>
      <c r="CQ185" s="575"/>
      <c r="CR185" s="575"/>
      <c r="CS185" s="575"/>
      <c r="CT185" s="575"/>
      <c r="CU185" s="575"/>
      <c r="CV185" s="575"/>
      <c r="CW185" s="575"/>
      <c r="CX185" s="575"/>
      <c r="CY185" s="575"/>
      <c r="CZ185" s="575"/>
      <c r="DA185" s="575"/>
      <c r="DB185" s="575"/>
      <c r="DC185" s="575"/>
      <c r="DD185" s="575"/>
      <c r="DE185" s="575"/>
      <c r="DF185" s="575"/>
      <c r="DG185" s="575"/>
      <c r="DH185" s="575"/>
      <c r="DI185" s="575"/>
      <c r="DJ185" s="575"/>
      <c r="DK185" s="575"/>
      <c r="DL185" s="575"/>
      <c r="DM185" s="575"/>
      <c r="DN185" s="575"/>
      <c r="DO185" s="575"/>
      <c r="DP185" s="575"/>
      <c r="DQ185" s="575"/>
      <c r="DR185" s="575"/>
      <c r="DS185" s="575"/>
      <c r="DT185" s="575"/>
      <c r="DU185" s="575"/>
      <c r="DV185" s="575"/>
      <c r="DW185" s="575"/>
    </row>
    <row r="186" spans="2:127" x14ac:dyDescent="0.2">
      <c r="B186" s="640" t="s">
        <v>62</v>
      </c>
      <c r="C186" s="575" t="s">
        <v>561</v>
      </c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5"/>
      <c r="Y186" s="575"/>
      <c r="Z186" s="575"/>
      <c r="AA186" s="575"/>
      <c r="AB186" s="575"/>
      <c r="AC186" s="575"/>
      <c r="AD186" s="575"/>
      <c r="AE186" s="575"/>
      <c r="AF186" s="575"/>
      <c r="AG186" s="575"/>
      <c r="AH186" s="575"/>
      <c r="AI186" s="575"/>
      <c r="AJ186" s="575"/>
      <c r="AK186" s="575"/>
      <c r="AL186" s="575"/>
      <c r="AM186" s="575"/>
      <c r="AN186" s="575"/>
      <c r="AO186" s="575"/>
      <c r="AP186" s="575"/>
      <c r="AQ186" s="575"/>
      <c r="AR186" s="575"/>
      <c r="AS186" s="575"/>
      <c r="AT186" s="575"/>
      <c r="AU186" s="575"/>
      <c r="AV186" s="575"/>
      <c r="AW186" s="575"/>
      <c r="AX186" s="575"/>
      <c r="AY186" s="575"/>
      <c r="AZ186" s="575"/>
      <c r="BA186" s="575"/>
      <c r="BB186" s="575"/>
      <c r="BC186" s="575"/>
      <c r="BD186" s="575"/>
      <c r="BE186" s="575"/>
      <c r="BF186" s="575"/>
      <c r="BG186" s="575"/>
      <c r="BH186" s="575"/>
      <c r="BI186" s="575"/>
      <c r="BJ186" s="575"/>
      <c r="BK186" s="575"/>
      <c r="BL186" s="575"/>
      <c r="BM186" s="575"/>
      <c r="BN186" s="575"/>
      <c r="BO186" s="575"/>
      <c r="BP186" s="575"/>
      <c r="BQ186" s="575"/>
      <c r="BR186" s="575"/>
      <c r="BS186" s="575"/>
      <c r="BT186" s="575"/>
      <c r="BU186" s="575"/>
      <c r="BV186" s="575"/>
      <c r="BW186" s="575"/>
      <c r="BX186" s="575"/>
      <c r="BY186" s="575"/>
      <c r="BZ186" s="575"/>
      <c r="CA186" s="575"/>
      <c r="CB186" s="575"/>
      <c r="CC186" s="575"/>
      <c r="CD186" s="575"/>
      <c r="CE186" s="575"/>
      <c r="CF186" s="575"/>
      <c r="CG186" s="575"/>
      <c r="CH186" s="575"/>
      <c r="CI186" s="575"/>
      <c r="CJ186" s="575"/>
      <c r="CK186" s="575"/>
      <c r="CL186" s="575"/>
      <c r="CM186" s="575"/>
      <c r="CN186" s="575"/>
      <c r="CO186" s="575"/>
      <c r="CP186" s="575"/>
      <c r="CQ186" s="575"/>
      <c r="CR186" s="575"/>
      <c r="CS186" s="575"/>
      <c r="CT186" s="575"/>
      <c r="CU186" s="575"/>
      <c r="CV186" s="575"/>
      <c r="CW186" s="575"/>
      <c r="CX186" s="575"/>
      <c r="CY186" s="575"/>
      <c r="CZ186" s="575"/>
      <c r="DA186" s="575"/>
      <c r="DB186" s="575"/>
      <c r="DC186" s="575"/>
      <c r="DD186" s="575"/>
      <c r="DE186" s="575"/>
      <c r="DF186" s="575"/>
      <c r="DG186" s="575"/>
      <c r="DH186" s="575"/>
      <c r="DI186" s="575"/>
      <c r="DJ186" s="575"/>
      <c r="DK186" s="575"/>
      <c r="DL186" s="575"/>
      <c r="DM186" s="575"/>
      <c r="DN186" s="575"/>
      <c r="DO186" s="575"/>
      <c r="DP186" s="575"/>
      <c r="DQ186" s="575"/>
      <c r="DR186" s="575"/>
      <c r="DS186" s="575"/>
      <c r="DT186" s="575"/>
      <c r="DU186" s="575"/>
      <c r="DV186" s="575"/>
      <c r="DW186" s="575"/>
    </row>
    <row r="187" spans="2:127" x14ac:dyDescent="0.2">
      <c r="B187" s="640" t="s">
        <v>562</v>
      </c>
      <c r="C187" s="575" t="s">
        <v>563</v>
      </c>
      <c r="D187" s="575"/>
      <c r="E187" s="575"/>
      <c r="F187" s="575"/>
      <c r="G187" s="575"/>
      <c r="H187" s="575"/>
      <c r="I187" s="575"/>
      <c r="J187" s="575"/>
      <c r="K187" s="575"/>
      <c r="L187" s="575"/>
      <c r="M187" s="575"/>
      <c r="N187" s="575"/>
      <c r="O187" s="575"/>
      <c r="P187" s="575"/>
      <c r="Q187" s="575"/>
      <c r="R187" s="575"/>
      <c r="S187" s="575"/>
      <c r="T187" s="575"/>
      <c r="U187" s="575"/>
      <c r="V187" s="575"/>
      <c r="W187" s="575"/>
      <c r="X187" s="575"/>
      <c r="Y187" s="575"/>
      <c r="Z187" s="575"/>
      <c r="AA187" s="575"/>
      <c r="AB187" s="575"/>
      <c r="AC187" s="575"/>
      <c r="AD187" s="575"/>
      <c r="AE187" s="575"/>
      <c r="AF187" s="575"/>
      <c r="AG187" s="575"/>
      <c r="AH187" s="575"/>
      <c r="AI187" s="575"/>
      <c r="AJ187" s="575"/>
      <c r="AK187" s="575"/>
      <c r="AL187" s="575"/>
      <c r="AM187" s="575"/>
      <c r="AN187" s="575"/>
      <c r="AO187" s="575"/>
      <c r="AP187" s="575"/>
      <c r="AQ187" s="575"/>
      <c r="AR187" s="575"/>
      <c r="AS187" s="575"/>
      <c r="AT187" s="575"/>
      <c r="AU187" s="575"/>
      <c r="AV187" s="575"/>
      <c r="AW187" s="575"/>
      <c r="AX187" s="575"/>
      <c r="AY187" s="575"/>
      <c r="AZ187" s="575"/>
      <c r="BA187" s="575"/>
      <c r="BB187" s="575"/>
      <c r="BC187" s="575"/>
      <c r="BD187" s="575"/>
      <c r="BE187" s="575"/>
      <c r="BF187" s="575"/>
      <c r="BG187" s="575"/>
      <c r="BH187" s="575"/>
      <c r="BI187" s="575"/>
      <c r="BJ187" s="575"/>
      <c r="BK187" s="575"/>
      <c r="BL187" s="575"/>
      <c r="BM187" s="575"/>
      <c r="BN187" s="575"/>
      <c r="BO187" s="575"/>
      <c r="BP187" s="575"/>
      <c r="BQ187" s="575"/>
      <c r="BR187" s="575"/>
      <c r="BS187" s="575"/>
      <c r="BT187" s="575"/>
      <c r="BU187" s="575"/>
      <c r="BV187" s="575"/>
      <c r="BW187" s="575"/>
      <c r="BX187" s="575"/>
      <c r="BY187" s="575"/>
      <c r="BZ187" s="575"/>
      <c r="CA187" s="575"/>
      <c r="CB187" s="575"/>
      <c r="CC187" s="575"/>
      <c r="CD187" s="575"/>
      <c r="CE187" s="575"/>
      <c r="CF187" s="575"/>
      <c r="CG187" s="575"/>
      <c r="CH187" s="575"/>
      <c r="CI187" s="575"/>
      <c r="CJ187" s="575"/>
      <c r="CK187" s="575"/>
      <c r="CL187" s="575"/>
      <c r="CM187" s="575"/>
      <c r="CN187" s="575"/>
      <c r="CO187" s="575"/>
      <c r="CP187" s="575"/>
      <c r="CQ187" s="575"/>
      <c r="CR187" s="575"/>
      <c r="CS187" s="575"/>
      <c r="CT187" s="575"/>
      <c r="CU187" s="575"/>
      <c r="CV187" s="575"/>
      <c r="CW187" s="575"/>
      <c r="CX187" s="575"/>
      <c r="CY187" s="575"/>
      <c r="CZ187" s="575"/>
      <c r="DA187" s="575"/>
      <c r="DB187" s="575"/>
      <c r="DC187" s="575"/>
      <c r="DD187" s="575"/>
      <c r="DE187" s="575"/>
      <c r="DF187" s="575"/>
      <c r="DG187" s="575"/>
      <c r="DH187" s="575"/>
      <c r="DI187" s="575"/>
      <c r="DJ187" s="575"/>
      <c r="DK187" s="575"/>
      <c r="DL187" s="575"/>
      <c r="DM187" s="575"/>
      <c r="DN187" s="575"/>
      <c r="DO187" s="575"/>
      <c r="DP187" s="575"/>
      <c r="DQ187" s="575"/>
      <c r="DR187" s="575"/>
      <c r="DS187" s="575"/>
      <c r="DT187" s="575"/>
      <c r="DU187" s="575"/>
      <c r="DV187" s="575"/>
      <c r="DW187" s="575"/>
    </row>
    <row r="188" spans="2:127" x14ac:dyDescent="0.2">
      <c r="B188" s="640" t="s">
        <v>564</v>
      </c>
      <c r="C188" s="575" t="s">
        <v>565</v>
      </c>
      <c r="D188" s="575"/>
      <c r="E188" s="575"/>
      <c r="F188" s="575"/>
      <c r="G188" s="575"/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  <c r="U188" s="575"/>
      <c r="V188" s="575"/>
      <c r="W188" s="575"/>
      <c r="X188" s="575"/>
      <c r="Y188" s="575"/>
      <c r="Z188" s="575"/>
      <c r="AA188" s="575"/>
      <c r="AB188" s="575"/>
      <c r="AC188" s="575"/>
      <c r="AD188" s="575"/>
      <c r="AE188" s="575"/>
      <c r="AF188" s="575"/>
      <c r="AG188" s="575"/>
      <c r="AH188" s="575"/>
      <c r="AI188" s="575"/>
      <c r="AJ188" s="575"/>
      <c r="AK188" s="575"/>
      <c r="AL188" s="575"/>
      <c r="AM188" s="575"/>
      <c r="AN188" s="575"/>
      <c r="AO188" s="575"/>
      <c r="AP188" s="575"/>
      <c r="AQ188" s="575"/>
      <c r="AR188" s="575"/>
      <c r="AS188" s="575"/>
      <c r="AT188" s="575"/>
      <c r="AU188" s="575"/>
      <c r="AV188" s="575"/>
      <c r="AW188" s="575"/>
      <c r="AX188" s="575"/>
      <c r="AY188" s="575"/>
      <c r="AZ188" s="575"/>
      <c r="BA188" s="575"/>
      <c r="BB188" s="575"/>
      <c r="BC188" s="575"/>
      <c r="BD188" s="575"/>
      <c r="BE188" s="575"/>
      <c r="BF188" s="575"/>
      <c r="BG188" s="575"/>
      <c r="BH188" s="575"/>
      <c r="BI188" s="575"/>
      <c r="BJ188" s="575"/>
      <c r="BK188" s="575"/>
      <c r="BL188" s="575"/>
      <c r="BM188" s="575"/>
      <c r="BN188" s="575"/>
      <c r="BO188" s="575"/>
      <c r="BP188" s="575"/>
      <c r="BQ188" s="575"/>
      <c r="BR188" s="575"/>
      <c r="BS188" s="575"/>
      <c r="BT188" s="575"/>
      <c r="BU188" s="575"/>
      <c r="BV188" s="575"/>
      <c r="BW188" s="575"/>
      <c r="BX188" s="575"/>
      <c r="BY188" s="575"/>
      <c r="BZ188" s="575"/>
      <c r="CA188" s="575"/>
      <c r="CB188" s="575"/>
      <c r="CC188" s="575"/>
      <c r="CD188" s="575"/>
      <c r="CE188" s="575"/>
      <c r="CF188" s="575"/>
      <c r="CG188" s="575"/>
      <c r="CH188" s="575"/>
      <c r="CI188" s="575"/>
      <c r="CJ188" s="575"/>
      <c r="CK188" s="575"/>
      <c r="CL188" s="575"/>
      <c r="CM188" s="575"/>
      <c r="CN188" s="575"/>
      <c r="CO188" s="575"/>
      <c r="CP188" s="575"/>
      <c r="CQ188" s="575"/>
      <c r="CR188" s="575"/>
      <c r="CS188" s="575"/>
      <c r="CT188" s="575"/>
      <c r="CU188" s="575"/>
      <c r="CV188" s="575"/>
      <c r="CW188" s="575"/>
      <c r="CX188" s="575"/>
      <c r="CY188" s="575"/>
      <c r="CZ188" s="575"/>
      <c r="DA188" s="575"/>
      <c r="DB188" s="575"/>
      <c r="DC188" s="575"/>
      <c r="DD188" s="575"/>
      <c r="DE188" s="575"/>
      <c r="DF188" s="575"/>
      <c r="DG188" s="575"/>
      <c r="DH188" s="575"/>
      <c r="DI188" s="575"/>
      <c r="DJ188" s="575"/>
      <c r="DK188" s="575"/>
      <c r="DL188" s="575"/>
      <c r="DM188" s="575"/>
      <c r="DN188" s="575"/>
      <c r="DO188" s="575"/>
      <c r="DP188" s="575"/>
      <c r="DQ188" s="575"/>
      <c r="DR188" s="575"/>
      <c r="DS188" s="575"/>
      <c r="DT188" s="575"/>
      <c r="DU188" s="575"/>
      <c r="DV188" s="575"/>
      <c r="DW188" s="575"/>
    </row>
    <row r="189" spans="2:127" x14ac:dyDescent="0.2">
      <c r="B189" s="640" t="s">
        <v>566</v>
      </c>
      <c r="C189" s="575"/>
      <c r="D189" s="575"/>
      <c r="E189" s="575"/>
      <c r="F189" s="575"/>
      <c r="G189" s="575"/>
      <c r="H189" s="575"/>
      <c r="I189" s="575"/>
      <c r="J189" s="575"/>
      <c r="K189" s="575"/>
      <c r="L189" s="575"/>
      <c r="M189" s="575"/>
      <c r="N189" s="575"/>
      <c r="O189" s="575"/>
      <c r="P189" s="575"/>
      <c r="Q189" s="575"/>
      <c r="R189" s="575"/>
      <c r="S189" s="575"/>
      <c r="T189" s="575"/>
      <c r="U189" s="575"/>
      <c r="V189" s="575"/>
      <c r="W189" s="575"/>
      <c r="X189" s="575"/>
      <c r="Y189" s="575"/>
      <c r="Z189" s="575"/>
      <c r="AA189" s="575"/>
      <c r="AB189" s="575"/>
      <c r="AC189" s="575"/>
      <c r="AD189" s="575"/>
      <c r="AE189" s="575"/>
      <c r="AF189" s="575"/>
      <c r="AG189" s="575"/>
      <c r="AH189" s="575"/>
      <c r="AI189" s="575"/>
      <c r="AJ189" s="575"/>
      <c r="AK189" s="575"/>
      <c r="AL189" s="575"/>
      <c r="AM189" s="575"/>
      <c r="AN189" s="575"/>
      <c r="AO189" s="575"/>
      <c r="AP189" s="575"/>
      <c r="AQ189" s="575"/>
      <c r="AR189" s="575"/>
      <c r="AS189" s="575"/>
      <c r="AT189" s="575"/>
      <c r="AU189" s="575"/>
      <c r="AV189" s="575"/>
      <c r="AW189" s="575"/>
      <c r="AX189" s="575"/>
      <c r="AY189" s="575"/>
      <c r="AZ189" s="575"/>
      <c r="BA189" s="575"/>
      <c r="BB189" s="575"/>
      <c r="BC189" s="575"/>
      <c r="BD189" s="575"/>
      <c r="BE189" s="575"/>
      <c r="BF189" s="575"/>
      <c r="BG189" s="575"/>
      <c r="BH189" s="575"/>
      <c r="BI189" s="575"/>
      <c r="BJ189" s="575"/>
      <c r="BK189" s="575"/>
      <c r="BL189" s="575"/>
      <c r="BM189" s="575"/>
      <c r="BN189" s="575"/>
      <c r="BO189" s="575"/>
      <c r="BP189" s="575"/>
      <c r="BQ189" s="575"/>
      <c r="BR189" s="575"/>
      <c r="BS189" s="575"/>
      <c r="BT189" s="575"/>
      <c r="BU189" s="575"/>
      <c r="BV189" s="575"/>
      <c r="BW189" s="575"/>
      <c r="BX189" s="575"/>
      <c r="BY189" s="575"/>
      <c r="BZ189" s="575"/>
      <c r="CA189" s="575"/>
      <c r="CB189" s="575"/>
      <c r="CC189" s="575"/>
      <c r="CD189" s="575"/>
      <c r="CE189" s="575"/>
      <c r="CF189" s="575"/>
      <c r="CG189" s="575"/>
      <c r="CH189" s="575"/>
      <c r="CI189" s="575"/>
      <c r="CJ189" s="575"/>
      <c r="CK189" s="575"/>
      <c r="CL189" s="575"/>
      <c r="CM189" s="575"/>
      <c r="CN189" s="575"/>
      <c r="CO189" s="575"/>
      <c r="CP189" s="575"/>
      <c r="CQ189" s="575"/>
      <c r="CR189" s="575"/>
      <c r="CS189" s="575"/>
      <c r="CT189" s="575"/>
      <c r="CU189" s="575"/>
      <c r="CV189" s="575"/>
      <c r="CW189" s="575"/>
      <c r="CX189" s="575"/>
      <c r="CY189" s="575"/>
      <c r="CZ189" s="575"/>
      <c r="DA189" s="575"/>
      <c r="DB189" s="575"/>
      <c r="DC189" s="575"/>
      <c r="DD189" s="575"/>
      <c r="DE189" s="575"/>
      <c r="DF189" s="575"/>
      <c r="DG189" s="575"/>
      <c r="DH189" s="575"/>
      <c r="DI189" s="575"/>
      <c r="DJ189" s="575"/>
      <c r="DK189" s="575"/>
      <c r="DL189" s="575"/>
      <c r="DM189" s="575"/>
      <c r="DN189" s="575"/>
      <c r="DO189" s="575"/>
      <c r="DP189" s="575"/>
      <c r="DQ189" s="575"/>
      <c r="DR189" s="575"/>
      <c r="DS189" s="575"/>
      <c r="DT189" s="575"/>
      <c r="DU189" s="575"/>
      <c r="DV189" s="575"/>
      <c r="DW189" s="575"/>
    </row>
    <row r="190" spans="2:127" x14ac:dyDescent="0.2">
      <c r="B190" s="640" t="s">
        <v>63</v>
      </c>
      <c r="C190" s="575"/>
      <c r="D190" s="575"/>
      <c r="E190" s="575"/>
      <c r="F190" s="575"/>
      <c r="G190" s="575"/>
      <c r="H190" s="575"/>
      <c r="I190" s="575"/>
      <c r="J190" s="575"/>
      <c r="K190" s="575"/>
      <c r="L190" s="575"/>
      <c r="M190" s="575"/>
      <c r="N190" s="575"/>
      <c r="O190" s="575"/>
      <c r="P190" s="575"/>
      <c r="Q190" s="575"/>
      <c r="R190" s="575"/>
      <c r="S190" s="575"/>
      <c r="T190" s="575"/>
      <c r="U190" s="575"/>
      <c r="V190" s="575"/>
      <c r="W190" s="575"/>
      <c r="X190" s="575"/>
      <c r="Y190" s="575"/>
      <c r="Z190" s="575"/>
      <c r="AA190" s="575"/>
      <c r="AB190" s="575"/>
      <c r="AC190" s="575"/>
      <c r="AD190" s="575"/>
      <c r="AE190" s="575"/>
      <c r="AF190" s="575"/>
      <c r="AG190" s="575"/>
      <c r="AH190" s="575"/>
      <c r="AI190" s="575"/>
      <c r="AJ190" s="575"/>
      <c r="AK190" s="575"/>
      <c r="AL190" s="575"/>
      <c r="AM190" s="575"/>
      <c r="AN190" s="575"/>
      <c r="AO190" s="575"/>
      <c r="AP190" s="575"/>
      <c r="AQ190" s="575"/>
      <c r="AR190" s="575"/>
      <c r="AS190" s="575"/>
      <c r="AT190" s="575"/>
      <c r="AU190" s="575"/>
      <c r="AV190" s="575"/>
      <c r="AW190" s="575"/>
      <c r="AX190" s="575"/>
      <c r="AY190" s="575"/>
      <c r="AZ190" s="575"/>
      <c r="BA190" s="575"/>
      <c r="BB190" s="575"/>
      <c r="BC190" s="575"/>
      <c r="BD190" s="575"/>
      <c r="BE190" s="575"/>
      <c r="BF190" s="575"/>
      <c r="BG190" s="575"/>
      <c r="BH190" s="575"/>
      <c r="BI190" s="575"/>
      <c r="BJ190" s="575"/>
      <c r="BK190" s="575"/>
      <c r="BL190" s="575"/>
      <c r="BM190" s="575"/>
      <c r="BN190" s="575"/>
      <c r="BO190" s="575"/>
      <c r="BP190" s="575"/>
      <c r="BQ190" s="575"/>
      <c r="BR190" s="575"/>
      <c r="BS190" s="575"/>
      <c r="BT190" s="575"/>
      <c r="BU190" s="575"/>
      <c r="BV190" s="575"/>
      <c r="BW190" s="575"/>
      <c r="BX190" s="575"/>
      <c r="BY190" s="575"/>
      <c r="BZ190" s="575"/>
      <c r="CA190" s="575"/>
      <c r="CB190" s="575"/>
      <c r="CC190" s="575"/>
      <c r="CD190" s="575"/>
      <c r="CE190" s="575"/>
      <c r="CF190" s="575"/>
      <c r="CG190" s="575"/>
      <c r="CH190" s="575"/>
      <c r="CI190" s="575"/>
      <c r="CJ190" s="575"/>
      <c r="CK190" s="575"/>
      <c r="CL190" s="575"/>
      <c r="CM190" s="575"/>
      <c r="CN190" s="575"/>
      <c r="CO190" s="575"/>
      <c r="CP190" s="575"/>
      <c r="CQ190" s="575"/>
      <c r="CR190" s="575"/>
      <c r="CS190" s="575"/>
      <c r="CT190" s="575"/>
      <c r="CU190" s="575"/>
      <c r="CV190" s="575"/>
      <c r="CW190" s="575"/>
      <c r="CX190" s="575"/>
      <c r="CY190" s="575"/>
      <c r="CZ190" s="575"/>
      <c r="DA190" s="575"/>
      <c r="DB190" s="575"/>
      <c r="DC190" s="575"/>
      <c r="DD190" s="575"/>
      <c r="DE190" s="575"/>
      <c r="DF190" s="575"/>
      <c r="DG190" s="575"/>
      <c r="DH190" s="575"/>
      <c r="DI190" s="575"/>
      <c r="DJ190" s="575"/>
      <c r="DK190" s="575"/>
      <c r="DL190" s="575"/>
      <c r="DM190" s="575"/>
      <c r="DN190" s="575"/>
      <c r="DO190" s="575"/>
      <c r="DP190" s="575"/>
      <c r="DQ190" s="575"/>
      <c r="DR190" s="575"/>
      <c r="DS190" s="575"/>
      <c r="DT190" s="575"/>
      <c r="DU190" s="575"/>
      <c r="DV190" s="575"/>
      <c r="DW190" s="575"/>
    </row>
    <row r="191" spans="2:127" x14ac:dyDescent="0.2">
      <c r="B191" s="640" t="s">
        <v>64</v>
      </c>
      <c r="C191" s="575" t="s">
        <v>567</v>
      </c>
      <c r="D191" s="575"/>
      <c r="E191" s="575"/>
      <c r="F191" s="575"/>
      <c r="G191" s="575"/>
      <c r="H191" s="575"/>
      <c r="I191" s="575"/>
      <c r="J191" s="575"/>
      <c r="K191" s="575"/>
      <c r="L191" s="575"/>
      <c r="M191" s="575"/>
      <c r="N191" s="575"/>
      <c r="O191" s="575"/>
      <c r="P191" s="575"/>
      <c r="Q191" s="575"/>
      <c r="R191" s="575"/>
      <c r="S191" s="575"/>
      <c r="T191" s="575"/>
      <c r="U191" s="575"/>
      <c r="V191" s="575"/>
      <c r="W191" s="575"/>
      <c r="X191" s="575"/>
      <c r="Y191" s="575"/>
      <c r="Z191" s="575"/>
      <c r="AA191" s="575"/>
      <c r="AB191" s="575"/>
      <c r="AC191" s="575"/>
      <c r="AD191" s="575"/>
      <c r="AE191" s="575"/>
      <c r="AF191" s="575"/>
      <c r="AG191" s="575"/>
      <c r="AH191" s="575"/>
      <c r="AI191" s="575"/>
      <c r="AJ191" s="575"/>
      <c r="AK191" s="575"/>
      <c r="AL191" s="575"/>
      <c r="AM191" s="575"/>
      <c r="AN191" s="575"/>
      <c r="AO191" s="575"/>
      <c r="AP191" s="575"/>
      <c r="AQ191" s="575"/>
      <c r="AR191" s="575"/>
      <c r="AS191" s="575"/>
      <c r="AT191" s="575"/>
      <c r="AU191" s="575"/>
      <c r="AV191" s="575"/>
      <c r="AW191" s="575"/>
      <c r="AX191" s="575"/>
      <c r="AY191" s="575"/>
      <c r="AZ191" s="575"/>
      <c r="BA191" s="575"/>
      <c r="BB191" s="575"/>
      <c r="BC191" s="575"/>
      <c r="BD191" s="575"/>
      <c r="BE191" s="575"/>
      <c r="BF191" s="575"/>
      <c r="BG191" s="575"/>
      <c r="BH191" s="575"/>
      <c r="BI191" s="575"/>
      <c r="BJ191" s="575"/>
      <c r="BK191" s="575"/>
      <c r="BL191" s="575"/>
      <c r="BM191" s="575"/>
      <c r="BN191" s="575"/>
      <c r="BO191" s="575"/>
      <c r="BP191" s="575"/>
      <c r="BQ191" s="575"/>
      <c r="BR191" s="575"/>
      <c r="BS191" s="575"/>
      <c r="BT191" s="575"/>
      <c r="BU191" s="575"/>
      <c r="BV191" s="575"/>
      <c r="BW191" s="575"/>
      <c r="BX191" s="575"/>
      <c r="BY191" s="575"/>
      <c r="BZ191" s="575"/>
      <c r="CA191" s="575"/>
      <c r="CB191" s="575"/>
      <c r="CC191" s="575"/>
      <c r="CD191" s="575"/>
      <c r="CE191" s="575"/>
      <c r="CF191" s="575"/>
      <c r="CG191" s="575"/>
      <c r="CH191" s="575"/>
      <c r="CI191" s="575"/>
      <c r="CJ191" s="575"/>
      <c r="CK191" s="575"/>
      <c r="CL191" s="575"/>
      <c r="CM191" s="575"/>
      <c r="CN191" s="575"/>
      <c r="CO191" s="575"/>
      <c r="CP191" s="575"/>
      <c r="CQ191" s="575"/>
      <c r="CR191" s="575"/>
      <c r="CS191" s="575"/>
      <c r="CT191" s="575"/>
      <c r="CU191" s="575"/>
      <c r="CV191" s="575"/>
      <c r="CW191" s="575"/>
      <c r="CX191" s="575"/>
      <c r="CY191" s="575"/>
      <c r="CZ191" s="575"/>
      <c r="DA191" s="575"/>
      <c r="DB191" s="575"/>
      <c r="DC191" s="575"/>
      <c r="DD191" s="575"/>
      <c r="DE191" s="575"/>
      <c r="DF191" s="575"/>
      <c r="DG191" s="575"/>
      <c r="DH191" s="575"/>
      <c r="DI191" s="575"/>
      <c r="DJ191" s="575"/>
      <c r="DK191" s="575"/>
      <c r="DL191" s="575"/>
      <c r="DM191" s="575"/>
      <c r="DN191" s="575"/>
      <c r="DO191" s="575"/>
      <c r="DP191" s="575"/>
      <c r="DQ191" s="575"/>
      <c r="DR191" s="575"/>
      <c r="DS191" s="575"/>
      <c r="DT191" s="575"/>
      <c r="DU191" s="575"/>
      <c r="DV191" s="575"/>
      <c r="DW191" s="575"/>
    </row>
    <row r="192" spans="2:127" x14ac:dyDescent="0.2">
      <c r="B192" s="640" t="s">
        <v>65</v>
      </c>
      <c r="C192" s="575" t="s">
        <v>492</v>
      </c>
      <c r="D192" s="575"/>
      <c r="E192" s="575"/>
      <c r="F192" s="575"/>
      <c r="G192" s="575"/>
      <c r="H192" s="575"/>
      <c r="I192" s="575"/>
      <c r="J192" s="575"/>
      <c r="K192" s="575"/>
      <c r="L192" s="575"/>
      <c r="M192" s="575"/>
      <c r="N192" s="575"/>
      <c r="O192" s="575"/>
      <c r="P192" s="575"/>
      <c r="Q192" s="575"/>
      <c r="R192" s="575"/>
      <c r="S192" s="575"/>
      <c r="T192" s="575"/>
      <c r="U192" s="575"/>
      <c r="V192" s="575"/>
      <c r="W192" s="575"/>
      <c r="X192" s="575"/>
      <c r="Y192" s="575"/>
      <c r="Z192" s="575"/>
      <c r="AA192" s="575"/>
      <c r="AB192" s="575"/>
      <c r="AC192" s="575"/>
      <c r="AD192" s="575"/>
      <c r="AE192" s="575"/>
      <c r="AF192" s="575"/>
      <c r="AG192" s="575"/>
      <c r="AH192" s="575"/>
      <c r="AI192" s="575"/>
      <c r="AJ192" s="575"/>
      <c r="AK192" s="575"/>
      <c r="AL192" s="575"/>
      <c r="AM192" s="575"/>
      <c r="AN192" s="575"/>
      <c r="AO192" s="575"/>
      <c r="AP192" s="575"/>
      <c r="AQ192" s="575"/>
      <c r="AR192" s="575"/>
      <c r="AS192" s="575"/>
      <c r="AT192" s="575"/>
      <c r="AU192" s="575"/>
      <c r="AV192" s="575"/>
      <c r="AW192" s="575"/>
      <c r="AX192" s="575"/>
      <c r="AY192" s="575"/>
      <c r="AZ192" s="575"/>
      <c r="BA192" s="575"/>
      <c r="BB192" s="575"/>
      <c r="BC192" s="575"/>
      <c r="BD192" s="575"/>
      <c r="BE192" s="575"/>
      <c r="BF192" s="575"/>
      <c r="BG192" s="575"/>
      <c r="BH192" s="575"/>
      <c r="BI192" s="575"/>
      <c r="BJ192" s="575"/>
      <c r="BK192" s="575"/>
      <c r="BL192" s="575"/>
      <c r="BM192" s="575"/>
      <c r="BN192" s="575"/>
      <c r="BO192" s="575"/>
      <c r="BP192" s="575"/>
      <c r="BQ192" s="575"/>
      <c r="BR192" s="575"/>
      <c r="BS192" s="575"/>
      <c r="BT192" s="575"/>
      <c r="BU192" s="575"/>
      <c r="BV192" s="575"/>
      <c r="BW192" s="575"/>
      <c r="BX192" s="575"/>
      <c r="BY192" s="575"/>
      <c r="BZ192" s="575"/>
      <c r="CA192" s="575"/>
      <c r="CB192" s="575"/>
      <c r="CC192" s="575"/>
      <c r="CD192" s="575"/>
      <c r="CE192" s="575"/>
      <c r="CF192" s="575"/>
      <c r="CG192" s="575"/>
      <c r="CH192" s="575"/>
      <c r="CI192" s="575"/>
      <c r="CJ192" s="575"/>
      <c r="CK192" s="575"/>
      <c r="CL192" s="575"/>
      <c r="CM192" s="575"/>
      <c r="CN192" s="575"/>
      <c r="CO192" s="575"/>
      <c r="CP192" s="575"/>
      <c r="CQ192" s="575"/>
      <c r="CR192" s="575"/>
      <c r="CS192" s="575"/>
      <c r="CT192" s="575"/>
      <c r="CU192" s="575"/>
      <c r="CV192" s="575"/>
      <c r="CW192" s="575"/>
      <c r="CX192" s="575"/>
      <c r="CY192" s="575"/>
      <c r="CZ192" s="575"/>
      <c r="DA192" s="575"/>
      <c r="DB192" s="575"/>
      <c r="DC192" s="575"/>
      <c r="DD192" s="575"/>
      <c r="DE192" s="575"/>
      <c r="DF192" s="575"/>
      <c r="DG192" s="575"/>
      <c r="DH192" s="575"/>
      <c r="DI192" s="575"/>
      <c r="DJ192" s="575"/>
      <c r="DK192" s="575"/>
      <c r="DL192" s="575"/>
      <c r="DM192" s="575"/>
      <c r="DN192" s="575"/>
      <c r="DO192" s="575"/>
      <c r="DP192" s="575"/>
      <c r="DQ192" s="575"/>
      <c r="DR192" s="575"/>
      <c r="DS192" s="575"/>
      <c r="DT192" s="575"/>
      <c r="DU192" s="575"/>
      <c r="DV192" s="575"/>
      <c r="DW192" s="575"/>
    </row>
    <row r="193" spans="2:127" x14ac:dyDescent="0.2">
      <c r="B193" s="640" t="s">
        <v>66</v>
      </c>
      <c r="C193" s="575" t="s">
        <v>568</v>
      </c>
      <c r="D193" s="575"/>
      <c r="E193" s="575"/>
      <c r="F193" s="575"/>
      <c r="G193" s="575"/>
      <c r="H193" s="575"/>
      <c r="I193" s="575"/>
      <c r="J193" s="575"/>
      <c r="K193" s="575"/>
      <c r="L193" s="575"/>
      <c r="M193" s="575"/>
      <c r="N193" s="575"/>
      <c r="O193" s="575"/>
      <c r="P193" s="575"/>
      <c r="Q193" s="575"/>
      <c r="R193" s="575"/>
      <c r="S193" s="575"/>
      <c r="T193" s="575"/>
      <c r="U193" s="575"/>
      <c r="V193" s="575"/>
      <c r="W193" s="575"/>
      <c r="X193" s="575"/>
      <c r="Y193" s="575"/>
      <c r="Z193" s="575"/>
      <c r="AA193" s="575"/>
      <c r="AB193" s="575"/>
      <c r="AC193" s="575"/>
      <c r="AD193" s="575"/>
      <c r="AE193" s="575"/>
      <c r="AF193" s="575"/>
      <c r="AG193" s="575"/>
      <c r="AH193" s="575"/>
      <c r="AI193" s="575"/>
      <c r="AJ193" s="575"/>
      <c r="AK193" s="575"/>
      <c r="AL193" s="575"/>
      <c r="AM193" s="575"/>
      <c r="AN193" s="575"/>
      <c r="AO193" s="575"/>
      <c r="AP193" s="575"/>
      <c r="AQ193" s="575"/>
      <c r="AR193" s="575"/>
      <c r="AS193" s="575"/>
      <c r="AT193" s="575"/>
      <c r="AU193" s="575"/>
      <c r="AV193" s="575"/>
      <c r="AW193" s="575"/>
      <c r="AX193" s="575"/>
      <c r="AY193" s="575"/>
      <c r="AZ193" s="575"/>
      <c r="BA193" s="575"/>
      <c r="BB193" s="575"/>
      <c r="BC193" s="575"/>
      <c r="BD193" s="575"/>
      <c r="BE193" s="575"/>
      <c r="BF193" s="575"/>
      <c r="BG193" s="575"/>
      <c r="BH193" s="575"/>
      <c r="BI193" s="575"/>
      <c r="BJ193" s="575"/>
      <c r="BK193" s="575"/>
      <c r="BL193" s="575"/>
      <c r="BM193" s="575"/>
      <c r="BN193" s="575"/>
      <c r="BO193" s="575"/>
      <c r="BP193" s="575"/>
      <c r="BQ193" s="575"/>
      <c r="BR193" s="575"/>
      <c r="BS193" s="575"/>
      <c r="BT193" s="575"/>
      <c r="BU193" s="575"/>
      <c r="BV193" s="575"/>
      <c r="BW193" s="575"/>
      <c r="BX193" s="575"/>
      <c r="BY193" s="575"/>
      <c r="BZ193" s="575"/>
      <c r="CA193" s="575"/>
      <c r="CB193" s="575"/>
      <c r="CC193" s="575"/>
      <c r="CD193" s="575"/>
      <c r="CE193" s="575"/>
      <c r="CF193" s="575"/>
      <c r="CG193" s="575"/>
      <c r="CH193" s="575"/>
      <c r="CI193" s="575"/>
      <c r="CJ193" s="575"/>
      <c r="CK193" s="575"/>
      <c r="CL193" s="575"/>
      <c r="CM193" s="575"/>
      <c r="CN193" s="575"/>
      <c r="CO193" s="575"/>
      <c r="CP193" s="575"/>
      <c r="CQ193" s="575"/>
      <c r="CR193" s="575"/>
      <c r="CS193" s="575"/>
      <c r="CT193" s="575"/>
      <c r="CU193" s="575"/>
      <c r="CV193" s="575"/>
      <c r="CW193" s="575"/>
      <c r="CX193" s="575"/>
      <c r="CY193" s="575"/>
      <c r="CZ193" s="575"/>
      <c r="DA193" s="575"/>
      <c r="DB193" s="575"/>
      <c r="DC193" s="575"/>
      <c r="DD193" s="575"/>
      <c r="DE193" s="575"/>
      <c r="DF193" s="575"/>
      <c r="DG193" s="575"/>
      <c r="DH193" s="575"/>
      <c r="DI193" s="575"/>
      <c r="DJ193" s="575"/>
      <c r="DK193" s="575"/>
      <c r="DL193" s="575"/>
      <c r="DM193" s="575"/>
      <c r="DN193" s="575"/>
      <c r="DO193" s="575"/>
      <c r="DP193" s="575"/>
      <c r="DQ193" s="575"/>
      <c r="DR193" s="575"/>
      <c r="DS193" s="575"/>
      <c r="DT193" s="575"/>
      <c r="DU193" s="575"/>
      <c r="DV193" s="575"/>
      <c r="DW193" s="575"/>
    </row>
    <row r="194" spans="2:127" x14ac:dyDescent="0.2">
      <c r="B194" s="640" t="s">
        <v>67</v>
      </c>
      <c r="C194" s="575" t="s">
        <v>569</v>
      </c>
      <c r="D194" s="575"/>
      <c r="E194" s="575"/>
      <c r="F194" s="575"/>
      <c r="G194" s="575"/>
      <c r="H194" s="575"/>
      <c r="I194" s="575"/>
      <c r="J194" s="575"/>
      <c r="K194" s="575"/>
      <c r="L194" s="575"/>
      <c r="M194" s="575"/>
      <c r="N194" s="575"/>
      <c r="O194" s="575"/>
      <c r="P194" s="575"/>
      <c r="Q194" s="575"/>
      <c r="R194" s="575"/>
      <c r="S194" s="575"/>
      <c r="T194" s="575"/>
      <c r="U194" s="575"/>
      <c r="V194" s="575"/>
      <c r="W194" s="575"/>
      <c r="X194" s="575"/>
      <c r="Y194" s="575"/>
      <c r="Z194" s="575"/>
      <c r="AA194" s="575"/>
      <c r="AB194" s="575"/>
      <c r="AC194" s="575"/>
      <c r="AD194" s="575"/>
      <c r="AE194" s="575"/>
      <c r="AF194" s="575"/>
      <c r="AG194" s="575"/>
      <c r="AH194" s="575"/>
      <c r="AI194" s="575"/>
      <c r="AJ194" s="575"/>
      <c r="AK194" s="575"/>
      <c r="AL194" s="575"/>
      <c r="AM194" s="575"/>
      <c r="AN194" s="575"/>
      <c r="AO194" s="575"/>
      <c r="AP194" s="575"/>
      <c r="AQ194" s="575"/>
      <c r="AR194" s="575"/>
      <c r="AS194" s="575"/>
      <c r="AT194" s="575"/>
      <c r="AU194" s="575"/>
      <c r="AV194" s="575"/>
      <c r="AW194" s="575"/>
      <c r="AX194" s="575"/>
      <c r="AY194" s="575"/>
      <c r="AZ194" s="575"/>
      <c r="BA194" s="575"/>
      <c r="BB194" s="575"/>
      <c r="BC194" s="575"/>
      <c r="BD194" s="575"/>
      <c r="BE194" s="575"/>
      <c r="BF194" s="575"/>
      <c r="BG194" s="575"/>
      <c r="BH194" s="575"/>
      <c r="BI194" s="575"/>
      <c r="BJ194" s="575"/>
      <c r="BK194" s="575"/>
      <c r="BL194" s="575"/>
      <c r="BM194" s="575"/>
      <c r="BN194" s="575"/>
      <c r="BO194" s="575"/>
      <c r="BP194" s="575"/>
      <c r="BQ194" s="575"/>
      <c r="BR194" s="575"/>
      <c r="BS194" s="575"/>
      <c r="BT194" s="575"/>
      <c r="BU194" s="575"/>
      <c r="BV194" s="575"/>
      <c r="BW194" s="575"/>
      <c r="BX194" s="575"/>
      <c r="BY194" s="575"/>
      <c r="BZ194" s="575"/>
      <c r="CA194" s="575"/>
      <c r="CB194" s="575"/>
      <c r="CC194" s="575"/>
      <c r="CD194" s="575"/>
      <c r="CE194" s="575"/>
      <c r="CF194" s="575"/>
      <c r="CG194" s="575"/>
      <c r="CH194" s="575"/>
      <c r="CI194" s="575"/>
      <c r="CJ194" s="575"/>
      <c r="CK194" s="575"/>
      <c r="CL194" s="575"/>
      <c r="CM194" s="575"/>
      <c r="CN194" s="575"/>
      <c r="CO194" s="575"/>
      <c r="CP194" s="575"/>
      <c r="CQ194" s="575"/>
      <c r="CR194" s="575"/>
      <c r="CS194" s="575"/>
      <c r="CT194" s="575"/>
      <c r="CU194" s="575"/>
      <c r="CV194" s="575"/>
      <c r="CW194" s="575"/>
      <c r="CX194" s="575"/>
      <c r="CY194" s="575"/>
      <c r="CZ194" s="575"/>
      <c r="DA194" s="575"/>
      <c r="DB194" s="575"/>
      <c r="DC194" s="575"/>
      <c r="DD194" s="575"/>
      <c r="DE194" s="575"/>
      <c r="DF194" s="575"/>
      <c r="DG194" s="575"/>
      <c r="DH194" s="575"/>
      <c r="DI194" s="575"/>
      <c r="DJ194" s="575"/>
      <c r="DK194" s="575"/>
      <c r="DL194" s="575"/>
      <c r="DM194" s="575"/>
      <c r="DN194" s="575"/>
      <c r="DO194" s="575"/>
      <c r="DP194" s="575"/>
      <c r="DQ194" s="575"/>
      <c r="DR194" s="575"/>
      <c r="DS194" s="575"/>
      <c r="DT194" s="575"/>
      <c r="DU194" s="575"/>
      <c r="DV194" s="575"/>
      <c r="DW194" s="575"/>
    </row>
    <row r="195" spans="2:127" x14ac:dyDescent="0.2">
      <c r="B195" s="640" t="s">
        <v>68</v>
      </c>
      <c r="C195" s="575" t="s">
        <v>570</v>
      </c>
      <c r="D195" s="575"/>
      <c r="E195" s="575"/>
      <c r="F195" s="575"/>
      <c r="G195" s="575"/>
      <c r="H195" s="575"/>
      <c r="I195" s="575"/>
      <c r="J195" s="575"/>
      <c r="K195" s="575"/>
      <c r="L195" s="575"/>
      <c r="M195" s="575"/>
      <c r="N195" s="575"/>
      <c r="O195" s="575"/>
      <c r="P195" s="575"/>
      <c r="Q195" s="575"/>
      <c r="R195" s="575"/>
      <c r="S195" s="575"/>
      <c r="T195" s="575"/>
      <c r="U195" s="575"/>
      <c r="V195" s="575"/>
      <c r="W195" s="575"/>
      <c r="X195" s="575"/>
      <c r="Y195" s="575"/>
      <c r="Z195" s="575"/>
      <c r="AA195" s="575"/>
      <c r="AB195" s="575"/>
      <c r="AC195" s="575"/>
      <c r="AD195" s="575"/>
      <c r="AE195" s="575"/>
      <c r="AF195" s="575"/>
      <c r="AG195" s="575"/>
      <c r="AH195" s="575"/>
      <c r="AI195" s="575"/>
      <c r="AJ195" s="575"/>
      <c r="AK195" s="575"/>
      <c r="AL195" s="575"/>
      <c r="AM195" s="575"/>
      <c r="AN195" s="575"/>
      <c r="AO195" s="575"/>
      <c r="AP195" s="575"/>
      <c r="AQ195" s="575"/>
      <c r="AR195" s="575"/>
      <c r="AS195" s="575"/>
      <c r="AT195" s="575"/>
      <c r="AU195" s="575"/>
      <c r="AV195" s="575"/>
      <c r="AW195" s="575"/>
      <c r="AX195" s="575"/>
      <c r="AY195" s="575"/>
      <c r="AZ195" s="575"/>
      <c r="BA195" s="575"/>
      <c r="BB195" s="575"/>
      <c r="BC195" s="575"/>
      <c r="BD195" s="575"/>
      <c r="BE195" s="575"/>
      <c r="BF195" s="575"/>
      <c r="BG195" s="575"/>
      <c r="BH195" s="575"/>
      <c r="BI195" s="575"/>
      <c r="BJ195" s="575"/>
      <c r="BK195" s="575"/>
      <c r="BL195" s="575"/>
      <c r="BM195" s="575"/>
      <c r="BN195" s="575"/>
      <c r="BO195" s="575"/>
      <c r="BP195" s="575"/>
      <c r="BQ195" s="575"/>
      <c r="BR195" s="575"/>
      <c r="BS195" s="575"/>
      <c r="BT195" s="575"/>
      <c r="BU195" s="575"/>
      <c r="BV195" s="575"/>
      <c r="BW195" s="575"/>
      <c r="BX195" s="575"/>
      <c r="BY195" s="575"/>
      <c r="BZ195" s="575"/>
      <c r="CA195" s="575"/>
      <c r="CB195" s="575"/>
      <c r="CC195" s="575"/>
      <c r="CD195" s="575"/>
      <c r="CE195" s="575"/>
      <c r="CF195" s="575"/>
      <c r="CG195" s="575"/>
      <c r="CH195" s="575"/>
      <c r="CI195" s="575"/>
      <c r="CJ195" s="575"/>
      <c r="CK195" s="575"/>
      <c r="CL195" s="575"/>
      <c r="CM195" s="575"/>
      <c r="CN195" s="575"/>
      <c r="CO195" s="575"/>
      <c r="CP195" s="575"/>
      <c r="CQ195" s="575"/>
      <c r="CR195" s="575"/>
      <c r="CS195" s="575"/>
      <c r="CT195" s="575"/>
      <c r="CU195" s="575"/>
      <c r="CV195" s="575"/>
      <c r="CW195" s="575"/>
      <c r="CX195" s="575"/>
      <c r="CY195" s="575"/>
      <c r="CZ195" s="575"/>
      <c r="DA195" s="575"/>
      <c r="DB195" s="575"/>
      <c r="DC195" s="575"/>
      <c r="DD195" s="575"/>
      <c r="DE195" s="575"/>
      <c r="DF195" s="575"/>
      <c r="DG195" s="575"/>
      <c r="DH195" s="575"/>
      <c r="DI195" s="575"/>
      <c r="DJ195" s="575"/>
      <c r="DK195" s="575"/>
      <c r="DL195" s="575"/>
      <c r="DM195" s="575"/>
      <c r="DN195" s="575"/>
      <c r="DO195" s="575"/>
      <c r="DP195" s="575"/>
      <c r="DQ195" s="575"/>
      <c r="DR195" s="575"/>
      <c r="DS195" s="575"/>
      <c r="DT195" s="575"/>
      <c r="DU195" s="575"/>
      <c r="DV195" s="575"/>
      <c r="DW195" s="575"/>
    </row>
    <row r="196" spans="2:127" x14ac:dyDescent="0.2">
      <c r="B196" s="640" t="s">
        <v>69</v>
      </c>
      <c r="C196" s="575" t="s">
        <v>571</v>
      </c>
      <c r="D196" s="575"/>
      <c r="E196" s="575"/>
      <c r="F196" s="575"/>
      <c r="G196" s="575"/>
      <c r="H196" s="575"/>
      <c r="I196" s="575"/>
      <c r="J196" s="575"/>
      <c r="K196" s="575"/>
      <c r="L196" s="575"/>
      <c r="M196" s="575"/>
      <c r="N196" s="575"/>
      <c r="O196" s="575"/>
      <c r="P196" s="575"/>
      <c r="Q196" s="575"/>
      <c r="R196" s="575"/>
      <c r="S196" s="575"/>
      <c r="T196" s="575"/>
      <c r="U196" s="575"/>
      <c r="V196" s="575"/>
      <c r="W196" s="575"/>
      <c r="X196" s="575"/>
      <c r="Y196" s="575"/>
      <c r="Z196" s="575"/>
      <c r="AA196" s="575"/>
      <c r="AB196" s="575"/>
      <c r="AC196" s="575"/>
      <c r="AD196" s="575"/>
      <c r="AE196" s="575"/>
      <c r="AF196" s="575"/>
      <c r="AG196" s="575"/>
      <c r="AH196" s="575"/>
      <c r="AI196" s="575"/>
      <c r="AJ196" s="575"/>
      <c r="AK196" s="575"/>
      <c r="AL196" s="575"/>
      <c r="AM196" s="575"/>
      <c r="AN196" s="575"/>
      <c r="AO196" s="575"/>
      <c r="AP196" s="575"/>
      <c r="AQ196" s="575"/>
      <c r="AR196" s="575"/>
      <c r="AS196" s="575"/>
      <c r="AT196" s="575"/>
      <c r="AU196" s="575"/>
      <c r="AV196" s="575"/>
      <c r="AW196" s="575"/>
      <c r="AX196" s="575"/>
      <c r="AY196" s="575"/>
      <c r="AZ196" s="575"/>
      <c r="BA196" s="575"/>
      <c r="BB196" s="575"/>
      <c r="BC196" s="575"/>
      <c r="BD196" s="575"/>
      <c r="BE196" s="575"/>
      <c r="BF196" s="575"/>
      <c r="BG196" s="575"/>
      <c r="BH196" s="575"/>
      <c r="BI196" s="575"/>
      <c r="BJ196" s="575"/>
      <c r="BK196" s="575"/>
      <c r="BL196" s="575"/>
      <c r="BM196" s="575"/>
      <c r="BN196" s="575"/>
      <c r="BO196" s="575"/>
      <c r="BP196" s="575"/>
      <c r="BQ196" s="575"/>
      <c r="BR196" s="575"/>
      <c r="BS196" s="575"/>
      <c r="BT196" s="575"/>
      <c r="BU196" s="575"/>
      <c r="BV196" s="575"/>
      <c r="BW196" s="575"/>
      <c r="BX196" s="575"/>
      <c r="BY196" s="575"/>
      <c r="BZ196" s="575"/>
      <c r="CA196" s="575"/>
      <c r="CB196" s="575"/>
      <c r="CC196" s="575"/>
      <c r="CD196" s="575"/>
      <c r="CE196" s="575"/>
      <c r="CF196" s="575"/>
      <c r="CG196" s="575"/>
      <c r="CH196" s="575"/>
      <c r="CI196" s="575"/>
      <c r="CJ196" s="575"/>
      <c r="CK196" s="575"/>
      <c r="CL196" s="575"/>
      <c r="CM196" s="575"/>
      <c r="CN196" s="575"/>
      <c r="CO196" s="575"/>
      <c r="CP196" s="575"/>
      <c r="CQ196" s="575"/>
      <c r="CR196" s="575"/>
      <c r="CS196" s="575"/>
      <c r="CT196" s="575"/>
      <c r="CU196" s="575"/>
      <c r="CV196" s="575"/>
      <c r="CW196" s="575"/>
      <c r="CX196" s="575"/>
      <c r="CY196" s="575"/>
      <c r="CZ196" s="575"/>
      <c r="DA196" s="575"/>
      <c r="DB196" s="575"/>
      <c r="DC196" s="575"/>
      <c r="DD196" s="575"/>
      <c r="DE196" s="575"/>
      <c r="DF196" s="575"/>
      <c r="DG196" s="575"/>
      <c r="DH196" s="575"/>
      <c r="DI196" s="575"/>
      <c r="DJ196" s="575"/>
      <c r="DK196" s="575"/>
      <c r="DL196" s="575"/>
      <c r="DM196" s="575"/>
      <c r="DN196" s="575"/>
      <c r="DO196" s="575"/>
      <c r="DP196" s="575"/>
      <c r="DQ196" s="575"/>
      <c r="DR196" s="575"/>
      <c r="DS196" s="575"/>
      <c r="DT196" s="575"/>
      <c r="DU196" s="575"/>
      <c r="DV196" s="575"/>
      <c r="DW196" s="575"/>
    </row>
    <row r="197" spans="2:127" x14ac:dyDescent="0.2">
      <c r="B197" s="640" t="s">
        <v>70</v>
      </c>
      <c r="C197" s="575" t="s">
        <v>572</v>
      </c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5"/>
      <c r="Y197" s="575"/>
      <c r="Z197" s="575"/>
      <c r="AA197" s="575"/>
      <c r="AB197" s="575"/>
      <c r="AC197" s="575"/>
      <c r="AD197" s="575"/>
      <c r="AE197" s="575"/>
      <c r="AF197" s="575"/>
      <c r="AG197" s="575"/>
      <c r="AH197" s="575"/>
      <c r="AI197" s="575"/>
      <c r="AJ197" s="575"/>
      <c r="AK197" s="575"/>
      <c r="AL197" s="575"/>
      <c r="AM197" s="575"/>
      <c r="AN197" s="575"/>
      <c r="AO197" s="575"/>
      <c r="AP197" s="575"/>
      <c r="AQ197" s="575"/>
      <c r="AR197" s="575"/>
      <c r="AS197" s="575"/>
      <c r="AT197" s="575"/>
      <c r="AU197" s="575"/>
      <c r="AV197" s="575"/>
      <c r="AW197" s="575"/>
      <c r="AX197" s="575"/>
      <c r="AY197" s="575"/>
      <c r="AZ197" s="575"/>
      <c r="BA197" s="575"/>
      <c r="BB197" s="575"/>
      <c r="BC197" s="575"/>
      <c r="BD197" s="575"/>
      <c r="BE197" s="575"/>
      <c r="BF197" s="575"/>
      <c r="BG197" s="575"/>
      <c r="BH197" s="575"/>
      <c r="BI197" s="575"/>
      <c r="BJ197" s="575"/>
      <c r="BK197" s="575"/>
      <c r="BL197" s="575"/>
      <c r="BM197" s="575"/>
      <c r="BN197" s="575"/>
      <c r="BO197" s="575"/>
      <c r="BP197" s="575"/>
      <c r="BQ197" s="575"/>
      <c r="BR197" s="575"/>
      <c r="BS197" s="575"/>
      <c r="BT197" s="575"/>
      <c r="BU197" s="575"/>
      <c r="BV197" s="575"/>
      <c r="BW197" s="575"/>
      <c r="BX197" s="575"/>
      <c r="BY197" s="575"/>
      <c r="BZ197" s="575"/>
      <c r="CA197" s="575"/>
      <c r="CB197" s="575"/>
      <c r="CC197" s="575"/>
      <c r="CD197" s="575"/>
      <c r="CE197" s="575"/>
      <c r="CF197" s="575"/>
      <c r="CG197" s="575"/>
      <c r="CH197" s="575"/>
      <c r="CI197" s="575"/>
      <c r="CJ197" s="575"/>
      <c r="CK197" s="575"/>
      <c r="CL197" s="575"/>
      <c r="CM197" s="575"/>
      <c r="CN197" s="575"/>
      <c r="CO197" s="575"/>
      <c r="CP197" s="575"/>
      <c r="CQ197" s="575"/>
      <c r="CR197" s="575"/>
      <c r="CS197" s="575"/>
      <c r="CT197" s="575"/>
      <c r="CU197" s="575"/>
      <c r="CV197" s="575"/>
      <c r="CW197" s="575"/>
      <c r="CX197" s="575"/>
      <c r="CY197" s="575"/>
      <c r="CZ197" s="575"/>
      <c r="DA197" s="575"/>
      <c r="DB197" s="575"/>
      <c r="DC197" s="575"/>
      <c r="DD197" s="575"/>
      <c r="DE197" s="575"/>
      <c r="DF197" s="575"/>
      <c r="DG197" s="575"/>
      <c r="DH197" s="575"/>
      <c r="DI197" s="575"/>
      <c r="DJ197" s="575"/>
      <c r="DK197" s="575"/>
      <c r="DL197" s="575"/>
      <c r="DM197" s="575"/>
      <c r="DN197" s="575"/>
      <c r="DO197" s="575"/>
      <c r="DP197" s="575"/>
      <c r="DQ197" s="575"/>
      <c r="DR197" s="575"/>
      <c r="DS197" s="575"/>
      <c r="DT197" s="575"/>
      <c r="DU197" s="575"/>
      <c r="DV197" s="575"/>
      <c r="DW197" s="575"/>
    </row>
    <row r="198" spans="2:127" x14ac:dyDescent="0.2">
      <c r="B198" s="640" t="s">
        <v>71</v>
      </c>
      <c r="C198" s="575" t="s">
        <v>573</v>
      </c>
      <c r="D198" s="575"/>
      <c r="E198" s="575"/>
      <c r="F198" s="575"/>
      <c r="G198" s="575"/>
      <c r="H198" s="575"/>
      <c r="I198" s="575"/>
      <c r="J198" s="575"/>
      <c r="K198" s="575"/>
      <c r="L198" s="575"/>
      <c r="M198" s="575"/>
      <c r="N198" s="575"/>
      <c r="O198" s="575"/>
      <c r="P198" s="575"/>
      <c r="Q198" s="575"/>
      <c r="R198" s="575"/>
      <c r="S198" s="575"/>
      <c r="T198" s="575"/>
      <c r="U198" s="575"/>
      <c r="V198" s="575"/>
      <c r="W198" s="575"/>
      <c r="X198" s="575"/>
      <c r="Y198" s="575"/>
      <c r="Z198" s="575"/>
      <c r="AA198" s="575"/>
      <c r="AB198" s="575"/>
      <c r="AC198" s="575"/>
      <c r="AD198" s="575"/>
      <c r="AE198" s="575"/>
      <c r="AF198" s="575"/>
      <c r="AG198" s="575"/>
      <c r="AH198" s="575"/>
      <c r="AI198" s="575"/>
      <c r="AJ198" s="575"/>
      <c r="AK198" s="575"/>
      <c r="AL198" s="575"/>
      <c r="AM198" s="575"/>
      <c r="AN198" s="575"/>
      <c r="AO198" s="575"/>
      <c r="AP198" s="575"/>
      <c r="AQ198" s="575"/>
      <c r="AR198" s="575"/>
      <c r="AS198" s="575"/>
      <c r="AT198" s="575"/>
      <c r="AU198" s="575"/>
      <c r="AV198" s="575"/>
      <c r="AW198" s="575"/>
      <c r="AX198" s="575"/>
      <c r="AY198" s="575"/>
      <c r="AZ198" s="575"/>
      <c r="BA198" s="575"/>
      <c r="BB198" s="575"/>
      <c r="BC198" s="575"/>
      <c r="BD198" s="575"/>
      <c r="BE198" s="575"/>
      <c r="BF198" s="575"/>
      <c r="BG198" s="575"/>
      <c r="BH198" s="575"/>
      <c r="BI198" s="575"/>
      <c r="BJ198" s="575"/>
      <c r="BK198" s="575"/>
      <c r="BL198" s="575"/>
      <c r="BM198" s="575"/>
      <c r="BN198" s="575"/>
      <c r="BO198" s="575"/>
      <c r="BP198" s="575"/>
      <c r="BQ198" s="575"/>
      <c r="BR198" s="575"/>
      <c r="BS198" s="575"/>
      <c r="BT198" s="575"/>
      <c r="BU198" s="575"/>
      <c r="BV198" s="575"/>
      <c r="BW198" s="575"/>
      <c r="BX198" s="575"/>
      <c r="BY198" s="575"/>
      <c r="BZ198" s="575"/>
      <c r="CA198" s="575"/>
      <c r="CB198" s="575"/>
      <c r="CC198" s="575"/>
      <c r="CD198" s="575"/>
      <c r="CE198" s="575"/>
      <c r="CF198" s="575"/>
      <c r="CG198" s="575"/>
      <c r="CH198" s="575"/>
      <c r="CI198" s="575"/>
      <c r="CJ198" s="575"/>
      <c r="CK198" s="575"/>
      <c r="CL198" s="575"/>
      <c r="CM198" s="575"/>
      <c r="CN198" s="575"/>
      <c r="CO198" s="575"/>
      <c r="CP198" s="575"/>
      <c r="CQ198" s="575"/>
      <c r="CR198" s="575"/>
      <c r="CS198" s="575"/>
      <c r="CT198" s="575"/>
      <c r="CU198" s="575"/>
      <c r="CV198" s="575"/>
      <c r="CW198" s="575"/>
      <c r="CX198" s="575"/>
      <c r="CY198" s="575"/>
      <c r="CZ198" s="575"/>
      <c r="DA198" s="575"/>
      <c r="DB198" s="575"/>
      <c r="DC198" s="575"/>
      <c r="DD198" s="575"/>
      <c r="DE198" s="575"/>
      <c r="DF198" s="575"/>
      <c r="DG198" s="575"/>
      <c r="DH198" s="575"/>
      <c r="DI198" s="575"/>
      <c r="DJ198" s="575"/>
      <c r="DK198" s="575"/>
      <c r="DL198" s="575"/>
      <c r="DM198" s="575"/>
      <c r="DN198" s="575"/>
      <c r="DO198" s="575"/>
      <c r="DP198" s="575"/>
      <c r="DQ198" s="575"/>
      <c r="DR198" s="575"/>
      <c r="DS198" s="575"/>
      <c r="DT198" s="575"/>
      <c r="DU198" s="575"/>
      <c r="DV198" s="575"/>
      <c r="DW198" s="575"/>
    </row>
    <row r="199" spans="2:127" x14ac:dyDescent="0.2">
      <c r="B199" s="640" t="s">
        <v>103</v>
      </c>
      <c r="C199" s="575"/>
      <c r="D199" s="575"/>
      <c r="E199" s="575"/>
      <c r="F199" s="575"/>
      <c r="G199" s="575"/>
      <c r="H199" s="575"/>
      <c r="I199" s="575"/>
      <c r="J199" s="575"/>
      <c r="K199" s="575"/>
      <c r="L199" s="575"/>
      <c r="M199" s="575"/>
      <c r="N199" s="575"/>
      <c r="O199" s="575"/>
      <c r="P199" s="575"/>
      <c r="Q199" s="575"/>
      <c r="R199" s="575"/>
      <c r="S199" s="575"/>
      <c r="T199" s="575"/>
      <c r="U199" s="575"/>
      <c r="V199" s="575"/>
      <c r="W199" s="575"/>
      <c r="X199" s="575"/>
      <c r="Y199" s="575"/>
      <c r="Z199" s="575"/>
      <c r="AA199" s="575"/>
      <c r="AB199" s="575"/>
      <c r="AC199" s="575"/>
      <c r="AD199" s="575"/>
      <c r="AE199" s="575"/>
      <c r="AF199" s="575"/>
      <c r="AG199" s="575"/>
      <c r="AH199" s="575"/>
      <c r="AI199" s="575"/>
      <c r="AJ199" s="575"/>
      <c r="AK199" s="575"/>
      <c r="AL199" s="575"/>
      <c r="AM199" s="575"/>
      <c r="AN199" s="575"/>
      <c r="AO199" s="575"/>
      <c r="AP199" s="575"/>
      <c r="AQ199" s="575"/>
      <c r="AR199" s="575"/>
      <c r="AS199" s="575"/>
      <c r="AT199" s="575"/>
      <c r="AU199" s="575"/>
      <c r="AV199" s="575"/>
      <c r="AW199" s="575"/>
      <c r="AX199" s="575"/>
      <c r="AY199" s="575"/>
      <c r="AZ199" s="575"/>
      <c r="BA199" s="575"/>
      <c r="BB199" s="575"/>
      <c r="BC199" s="575"/>
      <c r="BD199" s="575"/>
      <c r="BE199" s="575"/>
      <c r="BF199" s="575"/>
      <c r="BG199" s="575"/>
      <c r="BH199" s="575"/>
      <c r="BI199" s="575"/>
      <c r="BJ199" s="575"/>
      <c r="BK199" s="575"/>
      <c r="BL199" s="575"/>
      <c r="BM199" s="575"/>
      <c r="BN199" s="575"/>
      <c r="BO199" s="575"/>
      <c r="BP199" s="575"/>
      <c r="BQ199" s="575"/>
      <c r="BR199" s="575"/>
      <c r="BS199" s="575"/>
      <c r="BT199" s="575"/>
      <c r="BU199" s="575"/>
      <c r="BV199" s="575"/>
      <c r="BW199" s="575"/>
      <c r="BX199" s="575"/>
      <c r="BY199" s="575"/>
      <c r="BZ199" s="575"/>
      <c r="CA199" s="575"/>
      <c r="CB199" s="575"/>
      <c r="CC199" s="575"/>
      <c r="CD199" s="575"/>
      <c r="CE199" s="575"/>
      <c r="CF199" s="575"/>
      <c r="CG199" s="575"/>
      <c r="CH199" s="575"/>
      <c r="CI199" s="575"/>
      <c r="CJ199" s="575"/>
      <c r="CK199" s="575"/>
      <c r="CL199" s="575"/>
      <c r="CM199" s="575"/>
      <c r="CN199" s="575"/>
      <c r="CO199" s="575"/>
      <c r="CP199" s="575"/>
      <c r="CQ199" s="575"/>
      <c r="CR199" s="575"/>
      <c r="CS199" s="575"/>
      <c r="CT199" s="575"/>
      <c r="CU199" s="575"/>
      <c r="CV199" s="575"/>
      <c r="CW199" s="575"/>
      <c r="CX199" s="575"/>
      <c r="CY199" s="575"/>
      <c r="CZ199" s="575"/>
      <c r="DA199" s="575"/>
      <c r="DB199" s="575"/>
      <c r="DC199" s="575"/>
      <c r="DD199" s="575"/>
      <c r="DE199" s="575"/>
      <c r="DF199" s="575"/>
      <c r="DG199" s="575"/>
      <c r="DH199" s="575"/>
      <c r="DI199" s="575"/>
      <c r="DJ199" s="575"/>
      <c r="DK199" s="575"/>
      <c r="DL199" s="575"/>
      <c r="DM199" s="575"/>
      <c r="DN199" s="575"/>
      <c r="DO199" s="575"/>
      <c r="DP199" s="575"/>
      <c r="DQ199" s="575"/>
      <c r="DR199" s="575"/>
      <c r="DS199" s="575"/>
      <c r="DT199" s="575"/>
      <c r="DU199" s="575"/>
      <c r="DV199" s="575"/>
      <c r="DW199" s="575"/>
    </row>
    <row r="200" spans="2:127" x14ac:dyDescent="0.2">
      <c r="B200" s="640" t="s">
        <v>104</v>
      </c>
      <c r="C200" s="575"/>
      <c r="D200" s="575"/>
      <c r="E200" s="575"/>
      <c r="F200" s="575"/>
      <c r="G200" s="575"/>
      <c r="H200" s="575"/>
      <c r="I200" s="575"/>
      <c r="J200" s="575"/>
      <c r="K200" s="575"/>
      <c r="L200" s="575"/>
      <c r="M200" s="575"/>
      <c r="N200" s="575"/>
      <c r="O200" s="575"/>
      <c r="P200" s="575"/>
      <c r="Q200" s="575"/>
      <c r="R200" s="575"/>
      <c r="S200" s="575"/>
      <c r="T200" s="575"/>
      <c r="U200" s="575"/>
      <c r="V200" s="575"/>
      <c r="W200" s="575"/>
      <c r="X200" s="575"/>
      <c r="Y200" s="575"/>
      <c r="Z200" s="575"/>
      <c r="AA200" s="575"/>
      <c r="AB200" s="575"/>
      <c r="AC200" s="575"/>
      <c r="AD200" s="575"/>
      <c r="AE200" s="575"/>
      <c r="AF200" s="575"/>
      <c r="AG200" s="575"/>
      <c r="AH200" s="575"/>
      <c r="AI200" s="575"/>
      <c r="AJ200" s="575"/>
      <c r="AK200" s="575"/>
      <c r="AL200" s="575"/>
      <c r="AM200" s="575"/>
      <c r="AN200" s="575"/>
      <c r="AO200" s="575"/>
      <c r="AP200" s="575"/>
      <c r="AQ200" s="575"/>
      <c r="AR200" s="575"/>
      <c r="AS200" s="575"/>
      <c r="AT200" s="575"/>
      <c r="AU200" s="575"/>
      <c r="AV200" s="575"/>
      <c r="AW200" s="575"/>
      <c r="AX200" s="575"/>
      <c r="AY200" s="575"/>
      <c r="AZ200" s="575"/>
      <c r="BA200" s="575"/>
      <c r="BB200" s="575"/>
      <c r="BC200" s="575"/>
      <c r="BD200" s="575"/>
      <c r="BE200" s="575"/>
      <c r="BF200" s="575"/>
      <c r="BG200" s="575"/>
      <c r="BH200" s="575"/>
      <c r="BI200" s="575"/>
      <c r="BJ200" s="575"/>
      <c r="BK200" s="575"/>
      <c r="BL200" s="575"/>
      <c r="BM200" s="575"/>
      <c r="BN200" s="575"/>
      <c r="BO200" s="575"/>
      <c r="BP200" s="575"/>
      <c r="BQ200" s="575"/>
      <c r="BR200" s="575"/>
      <c r="BS200" s="575"/>
      <c r="BT200" s="575"/>
      <c r="BU200" s="575"/>
      <c r="BV200" s="575"/>
      <c r="BW200" s="575"/>
      <c r="BX200" s="575"/>
      <c r="BY200" s="575"/>
      <c r="BZ200" s="575"/>
      <c r="CA200" s="575"/>
      <c r="CB200" s="575"/>
      <c r="CC200" s="575"/>
      <c r="CD200" s="575"/>
      <c r="CE200" s="575"/>
      <c r="CF200" s="575"/>
      <c r="CG200" s="575"/>
      <c r="CH200" s="575"/>
      <c r="CI200" s="575"/>
      <c r="CJ200" s="575"/>
      <c r="CK200" s="575"/>
      <c r="CL200" s="575"/>
      <c r="CM200" s="575"/>
      <c r="CN200" s="575"/>
      <c r="CO200" s="575"/>
      <c r="CP200" s="575"/>
      <c r="CQ200" s="575"/>
      <c r="CR200" s="575"/>
      <c r="CS200" s="575"/>
      <c r="CT200" s="575"/>
      <c r="CU200" s="575"/>
      <c r="CV200" s="575"/>
      <c r="CW200" s="575"/>
      <c r="CX200" s="575"/>
      <c r="CY200" s="575"/>
      <c r="CZ200" s="575"/>
      <c r="DA200" s="575"/>
      <c r="DB200" s="575"/>
      <c r="DC200" s="575"/>
      <c r="DD200" s="575"/>
      <c r="DE200" s="575"/>
      <c r="DF200" s="575"/>
      <c r="DG200" s="575"/>
      <c r="DH200" s="575"/>
      <c r="DI200" s="575"/>
      <c r="DJ200" s="575"/>
      <c r="DK200" s="575"/>
      <c r="DL200" s="575"/>
      <c r="DM200" s="575"/>
      <c r="DN200" s="575"/>
      <c r="DO200" s="575"/>
      <c r="DP200" s="575"/>
      <c r="DQ200" s="575"/>
      <c r="DR200" s="575"/>
      <c r="DS200" s="575"/>
      <c r="DT200" s="575"/>
      <c r="DU200" s="575"/>
      <c r="DV200" s="575"/>
      <c r="DW200" s="575"/>
    </row>
    <row r="201" spans="2:127" x14ac:dyDescent="0.2">
      <c r="B201" s="640" t="s">
        <v>105</v>
      </c>
      <c r="C201" s="575" t="s">
        <v>574</v>
      </c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5"/>
      <c r="Y201" s="575"/>
      <c r="Z201" s="575"/>
      <c r="AA201" s="575"/>
      <c r="AB201" s="575"/>
      <c r="AC201" s="575"/>
      <c r="AD201" s="575"/>
      <c r="AE201" s="575"/>
      <c r="AF201" s="575"/>
      <c r="AG201" s="575"/>
      <c r="AH201" s="575"/>
      <c r="AI201" s="575"/>
      <c r="AJ201" s="575"/>
      <c r="AK201" s="575"/>
      <c r="AL201" s="575"/>
      <c r="AM201" s="575"/>
      <c r="AN201" s="575"/>
      <c r="AO201" s="575"/>
      <c r="AP201" s="575"/>
      <c r="AQ201" s="575"/>
      <c r="AR201" s="575"/>
      <c r="AS201" s="575"/>
      <c r="AT201" s="575"/>
      <c r="AU201" s="575"/>
      <c r="AV201" s="575"/>
      <c r="AW201" s="575"/>
      <c r="AX201" s="575"/>
      <c r="AY201" s="575"/>
      <c r="AZ201" s="575"/>
      <c r="BA201" s="575"/>
      <c r="BB201" s="575"/>
      <c r="BC201" s="575"/>
      <c r="BD201" s="575"/>
      <c r="BE201" s="575"/>
      <c r="BF201" s="575"/>
      <c r="BG201" s="575"/>
      <c r="BH201" s="575"/>
      <c r="BI201" s="575"/>
      <c r="BJ201" s="575"/>
      <c r="BK201" s="575"/>
      <c r="BL201" s="575"/>
      <c r="BM201" s="575"/>
      <c r="BN201" s="575"/>
      <c r="BO201" s="575"/>
      <c r="BP201" s="575"/>
      <c r="BQ201" s="575"/>
      <c r="BR201" s="575"/>
      <c r="BS201" s="575"/>
      <c r="BT201" s="575"/>
      <c r="BU201" s="575"/>
      <c r="BV201" s="575"/>
      <c r="BW201" s="575"/>
      <c r="BX201" s="575"/>
      <c r="BY201" s="575"/>
      <c r="BZ201" s="575"/>
      <c r="CA201" s="575"/>
      <c r="CB201" s="575"/>
      <c r="CC201" s="575"/>
      <c r="CD201" s="575"/>
      <c r="CE201" s="575"/>
      <c r="CF201" s="575"/>
      <c r="CG201" s="575"/>
      <c r="CH201" s="575"/>
      <c r="CI201" s="575"/>
      <c r="CJ201" s="575"/>
      <c r="CK201" s="575"/>
      <c r="CL201" s="575"/>
      <c r="CM201" s="575"/>
      <c r="CN201" s="575"/>
      <c r="CO201" s="575"/>
      <c r="CP201" s="575"/>
      <c r="CQ201" s="575"/>
      <c r="CR201" s="575"/>
      <c r="CS201" s="575"/>
      <c r="CT201" s="575"/>
      <c r="CU201" s="575"/>
      <c r="CV201" s="575"/>
      <c r="CW201" s="575"/>
      <c r="CX201" s="575"/>
      <c r="CY201" s="575"/>
      <c r="CZ201" s="575"/>
      <c r="DA201" s="575"/>
      <c r="DB201" s="575"/>
      <c r="DC201" s="575"/>
      <c r="DD201" s="575"/>
      <c r="DE201" s="575"/>
      <c r="DF201" s="575"/>
      <c r="DG201" s="575"/>
      <c r="DH201" s="575"/>
      <c r="DI201" s="575"/>
      <c r="DJ201" s="575"/>
      <c r="DK201" s="575"/>
      <c r="DL201" s="575"/>
      <c r="DM201" s="575"/>
      <c r="DN201" s="575"/>
      <c r="DO201" s="575"/>
      <c r="DP201" s="575"/>
      <c r="DQ201" s="575"/>
      <c r="DR201" s="575"/>
      <c r="DS201" s="575"/>
      <c r="DT201" s="575"/>
      <c r="DU201" s="575"/>
      <c r="DV201" s="575"/>
      <c r="DW201" s="575"/>
    </row>
    <row r="202" spans="2:127" x14ac:dyDescent="0.2">
      <c r="B202" s="640" t="s">
        <v>106</v>
      </c>
      <c r="C202" s="575" t="s">
        <v>575</v>
      </c>
      <c r="D202" s="575"/>
      <c r="E202" s="575"/>
      <c r="F202" s="575"/>
      <c r="G202" s="575"/>
      <c r="H202" s="575"/>
      <c r="I202" s="575"/>
      <c r="J202" s="575"/>
      <c r="K202" s="575"/>
      <c r="L202" s="575"/>
      <c r="M202" s="575"/>
      <c r="N202" s="575"/>
      <c r="O202" s="575"/>
      <c r="P202" s="575"/>
      <c r="Q202" s="575"/>
      <c r="R202" s="575"/>
      <c r="S202" s="575"/>
      <c r="T202" s="575"/>
      <c r="U202" s="575"/>
      <c r="V202" s="575"/>
      <c r="W202" s="575"/>
      <c r="X202" s="575"/>
      <c r="Y202" s="575"/>
      <c r="Z202" s="575"/>
      <c r="AA202" s="575"/>
      <c r="AB202" s="575"/>
      <c r="AC202" s="575"/>
      <c r="AD202" s="575"/>
      <c r="AE202" s="575"/>
      <c r="AF202" s="575"/>
      <c r="AG202" s="575"/>
      <c r="AH202" s="575"/>
      <c r="AI202" s="575"/>
      <c r="AJ202" s="575"/>
      <c r="AK202" s="575"/>
      <c r="AL202" s="575"/>
      <c r="AM202" s="575"/>
      <c r="AN202" s="575"/>
      <c r="AO202" s="575"/>
      <c r="AP202" s="575"/>
      <c r="AQ202" s="575"/>
      <c r="AR202" s="575"/>
      <c r="AS202" s="575"/>
      <c r="AT202" s="575"/>
      <c r="AU202" s="575"/>
      <c r="AV202" s="575"/>
      <c r="AW202" s="575"/>
      <c r="AX202" s="575"/>
      <c r="AY202" s="575"/>
      <c r="AZ202" s="575"/>
      <c r="BA202" s="575"/>
      <c r="BB202" s="575"/>
      <c r="BC202" s="575"/>
      <c r="BD202" s="575"/>
      <c r="BE202" s="575"/>
      <c r="BF202" s="575"/>
      <c r="BG202" s="575"/>
      <c r="BH202" s="575"/>
      <c r="BI202" s="575"/>
      <c r="BJ202" s="575"/>
      <c r="BK202" s="575"/>
      <c r="BL202" s="575"/>
      <c r="BM202" s="575"/>
      <c r="BN202" s="575"/>
      <c r="BO202" s="575"/>
      <c r="BP202" s="575"/>
      <c r="BQ202" s="575"/>
      <c r="BR202" s="575"/>
      <c r="BS202" s="575"/>
      <c r="BT202" s="575"/>
      <c r="BU202" s="575"/>
      <c r="BV202" s="575"/>
      <c r="BW202" s="575"/>
      <c r="BX202" s="575"/>
      <c r="BY202" s="575"/>
      <c r="BZ202" s="575"/>
      <c r="CA202" s="575"/>
      <c r="CB202" s="575"/>
      <c r="CC202" s="575"/>
      <c r="CD202" s="575"/>
      <c r="CE202" s="575"/>
      <c r="CF202" s="575"/>
      <c r="CG202" s="575"/>
      <c r="CH202" s="575"/>
      <c r="CI202" s="575"/>
      <c r="CJ202" s="575"/>
      <c r="CK202" s="575"/>
      <c r="CL202" s="575"/>
      <c r="CM202" s="575"/>
      <c r="CN202" s="575"/>
      <c r="CO202" s="575"/>
      <c r="CP202" s="575"/>
      <c r="CQ202" s="575"/>
      <c r="CR202" s="575"/>
      <c r="CS202" s="575"/>
      <c r="CT202" s="575"/>
      <c r="CU202" s="575"/>
      <c r="CV202" s="575"/>
      <c r="CW202" s="575"/>
      <c r="CX202" s="575"/>
      <c r="CY202" s="575"/>
      <c r="CZ202" s="575"/>
      <c r="DA202" s="575"/>
      <c r="DB202" s="575"/>
      <c r="DC202" s="575"/>
      <c r="DD202" s="575"/>
      <c r="DE202" s="575"/>
      <c r="DF202" s="575"/>
      <c r="DG202" s="575"/>
      <c r="DH202" s="575"/>
      <c r="DI202" s="575"/>
      <c r="DJ202" s="575"/>
      <c r="DK202" s="575"/>
      <c r="DL202" s="575"/>
      <c r="DM202" s="575"/>
      <c r="DN202" s="575"/>
      <c r="DO202" s="575"/>
      <c r="DP202" s="575"/>
      <c r="DQ202" s="575"/>
      <c r="DR202" s="575"/>
      <c r="DS202" s="575"/>
      <c r="DT202" s="575"/>
      <c r="DU202" s="575"/>
      <c r="DV202" s="575"/>
      <c r="DW202" s="575"/>
    </row>
    <row r="203" spans="2:127" x14ac:dyDescent="0.2">
      <c r="B203" s="640"/>
      <c r="C203" s="575"/>
      <c r="D203" s="575"/>
      <c r="E203" s="575"/>
      <c r="F203" s="575"/>
      <c r="G203" s="575"/>
      <c r="H203" s="575"/>
      <c r="I203" s="575"/>
      <c r="J203" s="575"/>
      <c r="K203" s="575"/>
      <c r="L203" s="575"/>
      <c r="M203" s="575"/>
      <c r="N203" s="575"/>
      <c r="O203" s="575"/>
      <c r="P203" s="575"/>
      <c r="Q203" s="575"/>
      <c r="R203" s="575"/>
      <c r="S203" s="575"/>
      <c r="T203" s="575"/>
      <c r="U203" s="575"/>
      <c r="V203" s="575"/>
      <c r="W203" s="575"/>
      <c r="X203" s="575"/>
      <c r="Y203" s="575"/>
      <c r="Z203" s="575"/>
      <c r="AA203" s="575"/>
      <c r="AB203" s="575"/>
      <c r="AC203" s="575"/>
      <c r="AD203" s="575"/>
      <c r="AE203" s="575"/>
      <c r="AF203" s="575"/>
      <c r="AG203" s="575"/>
      <c r="AH203" s="575"/>
      <c r="AI203" s="575"/>
      <c r="AJ203" s="575"/>
      <c r="AK203" s="575"/>
      <c r="AL203" s="575"/>
      <c r="AM203" s="575"/>
      <c r="AN203" s="575"/>
      <c r="AO203" s="575"/>
      <c r="AP203" s="575"/>
      <c r="AQ203" s="575"/>
      <c r="AR203" s="575"/>
      <c r="AS203" s="575"/>
      <c r="AT203" s="575"/>
      <c r="AU203" s="575"/>
      <c r="AV203" s="575"/>
      <c r="AW203" s="575"/>
      <c r="AX203" s="575"/>
      <c r="AY203" s="575"/>
      <c r="AZ203" s="575"/>
      <c r="BA203" s="575"/>
      <c r="BB203" s="575"/>
      <c r="BC203" s="575"/>
      <c r="BD203" s="575"/>
      <c r="BE203" s="575"/>
      <c r="BF203" s="575"/>
      <c r="BG203" s="575"/>
      <c r="BH203" s="575"/>
      <c r="BI203" s="575"/>
      <c r="BJ203" s="575"/>
      <c r="BK203" s="575"/>
      <c r="BL203" s="575"/>
      <c r="BM203" s="575"/>
      <c r="BN203" s="575"/>
      <c r="BO203" s="575"/>
      <c r="BP203" s="575"/>
      <c r="BQ203" s="575"/>
      <c r="BR203" s="575"/>
      <c r="BS203" s="575"/>
      <c r="BT203" s="575"/>
      <c r="BU203" s="575"/>
      <c r="BV203" s="575"/>
      <c r="BW203" s="575"/>
      <c r="BX203" s="575"/>
      <c r="BY203" s="575"/>
      <c r="BZ203" s="575"/>
      <c r="CA203" s="575"/>
      <c r="CB203" s="575"/>
      <c r="CC203" s="575"/>
      <c r="CD203" s="575"/>
      <c r="CE203" s="575"/>
      <c r="CF203" s="575"/>
      <c r="CG203" s="575"/>
      <c r="CH203" s="575"/>
      <c r="CI203" s="575"/>
      <c r="CJ203" s="575"/>
      <c r="CK203" s="575"/>
      <c r="CL203" s="575"/>
      <c r="CM203" s="575"/>
      <c r="CN203" s="575"/>
      <c r="CO203" s="575"/>
      <c r="CP203" s="575"/>
      <c r="CQ203" s="575"/>
      <c r="CR203" s="575"/>
      <c r="CS203" s="575"/>
      <c r="CT203" s="575"/>
      <c r="CU203" s="575"/>
      <c r="CV203" s="575"/>
      <c r="CW203" s="575"/>
      <c r="CX203" s="575"/>
      <c r="CY203" s="575"/>
      <c r="CZ203" s="575"/>
      <c r="DA203" s="575"/>
      <c r="DB203" s="575"/>
      <c r="DC203" s="575"/>
      <c r="DD203" s="575"/>
      <c r="DE203" s="575"/>
      <c r="DF203" s="575"/>
      <c r="DG203" s="575"/>
      <c r="DH203" s="575"/>
      <c r="DI203" s="575"/>
      <c r="DJ203" s="575"/>
      <c r="DK203" s="575"/>
      <c r="DL203" s="575"/>
      <c r="DM203" s="575"/>
      <c r="DN203" s="575"/>
      <c r="DO203" s="575"/>
      <c r="DP203" s="575"/>
      <c r="DQ203" s="575"/>
      <c r="DR203" s="575"/>
      <c r="DS203" s="575"/>
      <c r="DT203" s="575"/>
      <c r="DU203" s="575"/>
      <c r="DV203" s="575"/>
      <c r="DW203" s="575"/>
    </row>
    <row r="204" spans="2:127" x14ac:dyDescent="0.2">
      <c r="B204" s="640"/>
      <c r="C204" s="575"/>
      <c r="D204" s="575"/>
      <c r="E204" s="575"/>
      <c r="F204" s="575"/>
      <c r="G204" s="575"/>
      <c r="H204" s="575"/>
      <c r="I204" s="575"/>
      <c r="J204" s="575"/>
      <c r="K204" s="575"/>
      <c r="L204" s="575"/>
      <c r="M204" s="575"/>
      <c r="N204" s="575"/>
      <c r="O204" s="575"/>
      <c r="P204" s="575"/>
      <c r="Q204" s="575"/>
      <c r="R204" s="575"/>
      <c r="S204" s="575"/>
      <c r="T204" s="575"/>
      <c r="U204" s="575"/>
      <c r="V204" s="575"/>
      <c r="W204" s="575"/>
      <c r="X204" s="575"/>
      <c r="Y204" s="575"/>
      <c r="Z204" s="575"/>
      <c r="AA204" s="575"/>
      <c r="AB204" s="575"/>
      <c r="AC204" s="575"/>
      <c r="AD204" s="575"/>
      <c r="AE204" s="575"/>
      <c r="AF204" s="575"/>
      <c r="AG204" s="575"/>
      <c r="AH204" s="575"/>
      <c r="AI204" s="575"/>
      <c r="AJ204" s="575"/>
      <c r="AK204" s="575"/>
      <c r="AL204" s="575"/>
      <c r="AM204" s="575"/>
      <c r="AN204" s="575"/>
      <c r="AO204" s="575"/>
      <c r="AP204" s="575"/>
      <c r="AQ204" s="575"/>
      <c r="AR204" s="575"/>
      <c r="AS204" s="575"/>
      <c r="AT204" s="575"/>
      <c r="AU204" s="575"/>
      <c r="AV204" s="575"/>
      <c r="AW204" s="575"/>
      <c r="AX204" s="575"/>
      <c r="AY204" s="575"/>
      <c r="AZ204" s="575"/>
      <c r="BA204" s="575"/>
      <c r="BB204" s="575"/>
      <c r="BC204" s="575"/>
      <c r="BD204" s="575"/>
      <c r="BE204" s="575"/>
      <c r="BF204" s="575"/>
      <c r="BG204" s="575"/>
      <c r="BH204" s="575"/>
      <c r="BI204" s="575"/>
      <c r="BJ204" s="575"/>
      <c r="BK204" s="575"/>
      <c r="BL204" s="575"/>
      <c r="BM204" s="575"/>
      <c r="BN204" s="575"/>
      <c r="BO204" s="575"/>
      <c r="BP204" s="575"/>
      <c r="BQ204" s="575"/>
      <c r="BR204" s="575"/>
      <c r="BS204" s="575"/>
      <c r="BT204" s="575"/>
      <c r="BU204" s="575"/>
      <c r="BV204" s="575"/>
      <c r="BW204" s="575"/>
      <c r="BX204" s="575"/>
      <c r="BY204" s="575"/>
      <c r="BZ204" s="575"/>
      <c r="CA204" s="575"/>
      <c r="CB204" s="575"/>
      <c r="CC204" s="575"/>
      <c r="CD204" s="575"/>
      <c r="CE204" s="575"/>
      <c r="CF204" s="575"/>
      <c r="CG204" s="575"/>
      <c r="CH204" s="575"/>
      <c r="CI204" s="575"/>
      <c r="CJ204" s="575"/>
      <c r="CK204" s="575"/>
      <c r="CL204" s="575"/>
      <c r="CM204" s="575"/>
      <c r="CN204" s="575"/>
      <c r="CO204" s="575"/>
      <c r="CP204" s="575"/>
      <c r="CQ204" s="575"/>
      <c r="CR204" s="575"/>
      <c r="CS204" s="575"/>
      <c r="CT204" s="575"/>
      <c r="CU204" s="575"/>
      <c r="CV204" s="575"/>
      <c r="CW204" s="575"/>
      <c r="CX204" s="575"/>
      <c r="CY204" s="575"/>
      <c r="CZ204" s="575"/>
      <c r="DA204" s="575"/>
      <c r="DB204" s="575"/>
      <c r="DC204" s="575"/>
      <c r="DD204" s="575"/>
      <c r="DE204" s="575"/>
      <c r="DF204" s="575"/>
      <c r="DG204" s="575"/>
      <c r="DH204" s="575"/>
      <c r="DI204" s="575"/>
      <c r="DJ204" s="575"/>
      <c r="DK204" s="575"/>
      <c r="DL204" s="575"/>
      <c r="DM204" s="575"/>
      <c r="DN204" s="575"/>
      <c r="DO204" s="575"/>
      <c r="DP204" s="575"/>
      <c r="DQ204" s="575"/>
      <c r="DR204" s="575"/>
      <c r="DS204" s="575"/>
      <c r="DT204" s="575"/>
      <c r="DU204" s="575"/>
      <c r="DV204" s="575"/>
      <c r="DW204" s="575"/>
    </row>
    <row r="205" spans="2:127" x14ac:dyDescent="0.2">
      <c r="B205" s="640"/>
      <c r="C205" s="575" t="s">
        <v>576</v>
      </c>
      <c r="D205" s="575"/>
      <c r="E205" s="575"/>
      <c r="F205" s="575"/>
      <c r="G205" s="575"/>
      <c r="H205" s="575"/>
      <c r="I205" s="575"/>
      <c r="J205" s="575"/>
      <c r="K205" s="575"/>
      <c r="L205" s="575"/>
      <c r="M205" s="575"/>
      <c r="N205" s="575"/>
      <c r="O205" s="575"/>
      <c r="P205" s="575"/>
      <c r="Q205" s="575"/>
      <c r="R205" s="575"/>
      <c r="S205" s="575"/>
      <c r="T205" s="575"/>
      <c r="U205" s="575"/>
      <c r="V205" s="575"/>
      <c r="W205" s="575"/>
      <c r="X205" s="575"/>
      <c r="Y205" s="575"/>
      <c r="Z205" s="575"/>
      <c r="AA205" s="575"/>
      <c r="AB205" s="575"/>
      <c r="AC205" s="575"/>
      <c r="AD205" s="575"/>
      <c r="AE205" s="575"/>
      <c r="AF205" s="575"/>
      <c r="AG205" s="575"/>
      <c r="AH205" s="575"/>
      <c r="AI205" s="575"/>
      <c r="AJ205" s="575"/>
      <c r="AK205" s="575"/>
      <c r="AL205" s="575"/>
      <c r="AM205" s="575"/>
      <c r="AN205" s="575"/>
      <c r="AO205" s="575"/>
      <c r="AP205" s="575"/>
      <c r="AQ205" s="575"/>
      <c r="AR205" s="575"/>
      <c r="AS205" s="575"/>
      <c r="AT205" s="575"/>
      <c r="AU205" s="575"/>
      <c r="AV205" s="575"/>
      <c r="AW205" s="575"/>
      <c r="AX205" s="575"/>
      <c r="AY205" s="575"/>
      <c r="AZ205" s="575"/>
      <c r="BA205" s="575"/>
      <c r="BB205" s="575"/>
      <c r="BC205" s="575"/>
      <c r="BD205" s="575"/>
      <c r="BE205" s="575"/>
      <c r="BF205" s="575"/>
      <c r="BG205" s="575"/>
      <c r="BH205" s="575"/>
      <c r="BI205" s="575"/>
      <c r="BJ205" s="575"/>
      <c r="BK205" s="575"/>
      <c r="BL205" s="575"/>
      <c r="BM205" s="575"/>
      <c r="BN205" s="575"/>
      <c r="BO205" s="575"/>
      <c r="BP205" s="575"/>
      <c r="BQ205" s="575"/>
      <c r="BR205" s="575"/>
      <c r="BS205" s="575"/>
      <c r="BT205" s="575"/>
      <c r="BU205" s="575"/>
      <c r="BV205" s="575"/>
      <c r="BW205" s="575"/>
      <c r="BX205" s="575"/>
      <c r="BY205" s="575"/>
      <c r="BZ205" s="575"/>
      <c r="CA205" s="575"/>
      <c r="CB205" s="575"/>
      <c r="CC205" s="575"/>
      <c r="CD205" s="575"/>
      <c r="CE205" s="575"/>
      <c r="CF205" s="575"/>
      <c r="CG205" s="575"/>
      <c r="CH205" s="575"/>
      <c r="CI205" s="575"/>
      <c r="CJ205" s="575"/>
      <c r="CK205" s="575"/>
      <c r="CL205" s="575"/>
      <c r="CM205" s="575"/>
      <c r="CN205" s="575"/>
      <c r="CO205" s="575"/>
      <c r="CP205" s="575"/>
      <c r="CQ205" s="575"/>
      <c r="CR205" s="575"/>
      <c r="CS205" s="575"/>
      <c r="CT205" s="575"/>
      <c r="CU205" s="575"/>
      <c r="CV205" s="575"/>
      <c r="CW205" s="575"/>
      <c r="CX205" s="575"/>
      <c r="CY205" s="575"/>
      <c r="CZ205" s="575"/>
      <c r="DA205" s="575"/>
      <c r="DB205" s="575"/>
      <c r="DC205" s="575"/>
      <c r="DD205" s="575"/>
      <c r="DE205" s="575"/>
      <c r="DF205" s="575"/>
      <c r="DG205" s="575"/>
      <c r="DH205" s="575"/>
      <c r="DI205" s="575"/>
      <c r="DJ205" s="575"/>
      <c r="DK205" s="575"/>
      <c r="DL205" s="575"/>
      <c r="DM205" s="575"/>
      <c r="DN205" s="575"/>
      <c r="DO205" s="575"/>
      <c r="DP205" s="575"/>
      <c r="DQ205" s="575"/>
      <c r="DR205" s="575"/>
      <c r="DS205" s="575"/>
      <c r="DT205" s="575"/>
      <c r="DU205" s="575"/>
      <c r="DV205" s="575"/>
      <c r="DW205" s="575"/>
    </row>
    <row r="206" spans="2:127" x14ac:dyDescent="0.2">
      <c r="B206" s="640"/>
      <c r="C206" s="575" t="s">
        <v>577</v>
      </c>
      <c r="D206" s="575"/>
      <c r="E206" s="575"/>
      <c r="F206" s="575"/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/>
      <c r="AC206" s="575"/>
      <c r="AD206" s="575"/>
      <c r="AE206" s="575"/>
      <c r="AF206" s="575"/>
      <c r="AG206" s="575"/>
      <c r="AH206" s="575"/>
      <c r="AI206" s="575"/>
      <c r="AJ206" s="575"/>
      <c r="AK206" s="575"/>
      <c r="AL206" s="575"/>
      <c r="AM206" s="575"/>
      <c r="AN206" s="575"/>
      <c r="AO206" s="575"/>
      <c r="AP206" s="575"/>
      <c r="AQ206" s="575"/>
      <c r="AR206" s="575"/>
      <c r="AS206" s="575"/>
      <c r="AT206" s="575"/>
      <c r="AU206" s="575"/>
      <c r="AV206" s="575"/>
      <c r="AW206" s="575"/>
      <c r="AX206" s="575"/>
      <c r="AY206" s="575"/>
      <c r="AZ206" s="575"/>
      <c r="BA206" s="575"/>
      <c r="BB206" s="575"/>
      <c r="BC206" s="575"/>
      <c r="BD206" s="575"/>
      <c r="BE206" s="575"/>
      <c r="BF206" s="575"/>
      <c r="BG206" s="575"/>
      <c r="BH206" s="575"/>
      <c r="BI206" s="575"/>
      <c r="BJ206" s="575"/>
      <c r="BK206" s="575"/>
      <c r="BL206" s="575"/>
      <c r="BM206" s="575"/>
      <c r="BN206" s="575"/>
      <c r="BO206" s="575"/>
      <c r="BP206" s="575"/>
      <c r="BQ206" s="575"/>
      <c r="BR206" s="575"/>
      <c r="BS206" s="575"/>
      <c r="BT206" s="575"/>
      <c r="BU206" s="575"/>
      <c r="BV206" s="575"/>
      <c r="BW206" s="575"/>
      <c r="BX206" s="575"/>
      <c r="BY206" s="575"/>
      <c r="BZ206" s="575"/>
      <c r="CA206" s="575"/>
      <c r="CB206" s="575"/>
      <c r="CC206" s="575"/>
      <c r="CD206" s="575"/>
      <c r="CE206" s="575"/>
      <c r="CF206" s="575"/>
      <c r="CG206" s="575"/>
      <c r="CH206" s="575"/>
      <c r="CI206" s="575"/>
      <c r="CJ206" s="575"/>
      <c r="CK206" s="575"/>
      <c r="CL206" s="575"/>
      <c r="CM206" s="575"/>
      <c r="CN206" s="575"/>
      <c r="CO206" s="575"/>
      <c r="CP206" s="575"/>
      <c r="CQ206" s="575"/>
      <c r="CR206" s="575"/>
      <c r="CS206" s="575"/>
      <c r="CT206" s="575"/>
      <c r="CU206" s="575"/>
      <c r="CV206" s="575"/>
      <c r="CW206" s="575"/>
      <c r="CX206" s="575"/>
      <c r="CY206" s="575"/>
      <c r="CZ206" s="575"/>
      <c r="DA206" s="575"/>
      <c r="DB206" s="575"/>
      <c r="DC206" s="575"/>
      <c r="DD206" s="575"/>
      <c r="DE206" s="575"/>
      <c r="DF206" s="575"/>
      <c r="DG206" s="575"/>
      <c r="DH206" s="575"/>
      <c r="DI206" s="575"/>
      <c r="DJ206" s="575"/>
      <c r="DK206" s="575"/>
      <c r="DL206" s="575"/>
      <c r="DM206" s="575"/>
      <c r="DN206" s="575"/>
      <c r="DO206" s="575"/>
      <c r="DP206" s="575"/>
      <c r="DQ206" s="575"/>
      <c r="DR206" s="575"/>
      <c r="DS206" s="575"/>
      <c r="DT206" s="575"/>
      <c r="DU206" s="575"/>
      <c r="DV206" s="575"/>
      <c r="DW206" s="575"/>
    </row>
    <row r="207" spans="2:127" x14ac:dyDescent="0.2">
      <c r="B207" s="640"/>
      <c r="C207" s="575" t="s">
        <v>578</v>
      </c>
      <c r="D207" s="575"/>
      <c r="E207" s="575"/>
      <c r="F207" s="575"/>
      <c r="G207" s="575"/>
      <c r="H207" s="575"/>
      <c r="I207" s="575"/>
      <c r="J207" s="575"/>
      <c r="K207" s="575"/>
      <c r="L207" s="575"/>
      <c r="M207" s="575"/>
      <c r="N207" s="575"/>
      <c r="O207" s="575"/>
      <c r="P207" s="575"/>
      <c r="Q207" s="575"/>
      <c r="R207" s="575"/>
      <c r="S207" s="575"/>
      <c r="T207" s="575"/>
      <c r="U207" s="575"/>
      <c r="V207" s="575"/>
      <c r="W207" s="575"/>
      <c r="X207" s="575"/>
      <c r="Y207" s="575"/>
      <c r="Z207" s="575"/>
      <c r="AA207" s="575"/>
      <c r="AB207" s="575"/>
      <c r="AC207" s="575"/>
      <c r="AD207" s="575"/>
      <c r="AE207" s="575"/>
      <c r="AF207" s="575"/>
      <c r="AG207" s="575"/>
      <c r="AH207" s="575"/>
      <c r="AI207" s="575"/>
      <c r="AJ207" s="575"/>
      <c r="AK207" s="575"/>
      <c r="AL207" s="575"/>
      <c r="AM207" s="575"/>
      <c r="AN207" s="575"/>
      <c r="AO207" s="575"/>
      <c r="AP207" s="575"/>
      <c r="AQ207" s="575"/>
      <c r="AR207" s="575"/>
      <c r="AS207" s="575"/>
      <c r="AT207" s="575"/>
      <c r="AU207" s="575"/>
      <c r="AV207" s="575"/>
      <c r="AW207" s="575"/>
      <c r="AX207" s="575"/>
      <c r="AY207" s="575"/>
      <c r="AZ207" s="575"/>
      <c r="BA207" s="575"/>
      <c r="BB207" s="575"/>
      <c r="BC207" s="575"/>
      <c r="BD207" s="575"/>
      <c r="BE207" s="575"/>
      <c r="BF207" s="575"/>
      <c r="BG207" s="575"/>
      <c r="BH207" s="575"/>
      <c r="BI207" s="575"/>
      <c r="BJ207" s="575"/>
      <c r="BK207" s="575"/>
      <c r="BL207" s="575"/>
      <c r="BM207" s="575"/>
      <c r="BN207" s="575"/>
      <c r="BO207" s="575"/>
      <c r="BP207" s="575"/>
      <c r="BQ207" s="575"/>
      <c r="BR207" s="575"/>
      <c r="BS207" s="575"/>
      <c r="BT207" s="575"/>
      <c r="BU207" s="575"/>
      <c r="BV207" s="575"/>
      <c r="BW207" s="575"/>
      <c r="BX207" s="575"/>
      <c r="BY207" s="575"/>
      <c r="BZ207" s="575"/>
      <c r="CA207" s="575"/>
      <c r="CB207" s="575"/>
      <c r="CC207" s="575"/>
      <c r="CD207" s="575"/>
      <c r="CE207" s="575"/>
      <c r="CF207" s="575"/>
      <c r="CG207" s="575"/>
      <c r="CH207" s="575"/>
      <c r="CI207" s="575"/>
      <c r="CJ207" s="575"/>
      <c r="CK207" s="575"/>
      <c r="CL207" s="575"/>
      <c r="CM207" s="575"/>
      <c r="CN207" s="575"/>
      <c r="CO207" s="575"/>
      <c r="CP207" s="575"/>
      <c r="CQ207" s="575"/>
      <c r="CR207" s="575"/>
      <c r="CS207" s="575"/>
      <c r="CT207" s="575"/>
      <c r="CU207" s="575"/>
      <c r="CV207" s="575"/>
      <c r="CW207" s="575"/>
      <c r="CX207" s="575"/>
      <c r="CY207" s="575"/>
      <c r="CZ207" s="575"/>
      <c r="DA207" s="575"/>
      <c r="DB207" s="575"/>
      <c r="DC207" s="575"/>
      <c r="DD207" s="575"/>
      <c r="DE207" s="575"/>
      <c r="DF207" s="575"/>
      <c r="DG207" s="575"/>
      <c r="DH207" s="575"/>
      <c r="DI207" s="575"/>
      <c r="DJ207" s="575"/>
      <c r="DK207" s="575"/>
      <c r="DL207" s="575"/>
      <c r="DM207" s="575"/>
      <c r="DN207" s="575"/>
      <c r="DO207" s="575"/>
      <c r="DP207" s="575"/>
      <c r="DQ207" s="575"/>
      <c r="DR207" s="575"/>
      <c r="DS207" s="575"/>
      <c r="DT207" s="575"/>
      <c r="DU207" s="575"/>
      <c r="DV207" s="575"/>
      <c r="DW207" s="575"/>
    </row>
    <row r="208" spans="2:127" x14ac:dyDescent="0.2">
      <c r="B208" s="640"/>
      <c r="C208" s="575" t="s">
        <v>579</v>
      </c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  <c r="P208" s="575"/>
      <c r="Q208" s="575"/>
      <c r="R208" s="575"/>
      <c r="S208" s="575"/>
      <c r="T208" s="575"/>
      <c r="U208" s="575"/>
      <c r="V208" s="575"/>
      <c r="W208" s="575"/>
      <c r="X208" s="575"/>
      <c r="Y208" s="575"/>
      <c r="Z208" s="575"/>
      <c r="AA208" s="575"/>
      <c r="AB208" s="575"/>
      <c r="AC208" s="575"/>
      <c r="AD208" s="575"/>
      <c r="AE208" s="575"/>
      <c r="AF208" s="575"/>
      <c r="AG208" s="575"/>
      <c r="AH208" s="575"/>
      <c r="AI208" s="575"/>
      <c r="AJ208" s="575"/>
      <c r="AK208" s="575"/>
      <c r="AL208" s="575"/>
      <c r="AM208" s="575"/>
      <c r="AN208" s="575"/>
      <c r="AO208" s="575"/>
      <c r="AP208" s="575"/>
      <c r="AQ208" s="575"/>
      <c r="AR208" s="575"/>
      <c r="AS208" s="575"/>
      <c r="AT208" s="575"/>
      <c r="AU208" s="575"/>
      <c r="AV208" s="575"/>
      <c r="AW208" s="575"/>
      <c r="AX208" s="575"/>
      <c r="AY208" s="575"/>
      <c r="AZ208" s="575"/>
      <c r="BA208" s="575"/>
      <c r="BB208" s="575"/>
      <c r="BC208" s="575"/>
      <c r="BD208" s="575"/>
      <c r="BE208" s="575"/>
      <c r="BF208" s="575"/>
      <c r="BG208" s="575"/>
      <c r="BH208" s="575"/>
      <c r="BI208" s="575"/>
      <c r="BJ208" s="575"/>
      <c r="BK208" s="575"/>
      <c r="BL208" s="575"/>
      <c r="BM208" s="575"/>
      <c r="BN208" s="575"/>
      <c r="BO208" s="575"/>
      <c r="BP208" s="575"/>
      <c r="BQ208" s="575"/>
      <c r="BR208" s="575"/>
      <c r="BS208" s="575"/>
      <c r="BT208" s="575"/>
      <c r="BU208" s="575"/>
      <c r="BV208" s="575"/>
      <c r="BW208" s="575"/>
      <c r="BX208" s="575"/>
      <c r="BY208" s="575"/>
      <c r="BZ208" s="575"/>
      <c r="CA208" s="575"/>
      <c r="CB208" s="575"/>
      <c r="CC208" s="575"/>
      <c r="CD208" s="575"/>
      <c r="CE208" s="575"/>
      <c r="CF208" s="575"/>
      <c r="CG208" s="575"/>
      <c r="CH208" s="575"/>
      <c r="CI208" s="575"/>
      <c r="CJ208" s="575"/>
      <c r="CK208" s="575"/>
      <c r="CL208" s="575"/>
      <c r="CM208" s="575"/>
      <c r="CN208" s="575"/>
      <c r="CO208" s="575"/>
      <c r="CP208" s="575"/>
      <c r="CQ208" s="575"/>
      <c r="CR208" s="575"/>
      <c r="CS208" s="575"/>
      <c r="CT208" s="575"/>
      <c r="CU208" s="575"/>
      <c r="CV208" s="575"/>
      <c r="CW208" s="575"/>
      <c r="CX208" s="575"/>
      <c r="CY208" s="575"/>
      <c r="CZ208" s="575"/>
      <c r="DA208" s="575"/>
      <c r="DB208" s="575"/>
      <c r="DC208" s="575"/>
      <c r="DD208" s="575"/>
      <c r="DE208" s="575"/>
      <c r="DF208" s="575"/>
      <c r="DG208" s="575"/>
      <c r="DH208" s="575"/>
      <c r="DI208" s="575"/>
      <c r="DJ208" s="575"/>
      <c r="DK208" s="575"/>
      <c r="DL208" s="575"/>
      <c r="DM208" s="575"/>
      <c r="DN208" s="575"/>
      <c r="DO208" s="575"/>
      <c r="DP208" s="575"/>
      <c r="DQ208" s="575"/>
      <c r="DR208" s="575"/>
      <c r="DS208" s="575"/>
      <c r="DT208" s="575"/>
      <c r="DU208" s="575"/>
      <c r="DV208" s="575"/>
      <c r="DW208" s="575"/>
    </row>
    <row r="209" spans="2:127" x14ac:dyDescent="0.2">
      <c r="B209" s="640"/>
      <c r="C209" s="575" t="s">
        <v>580</v>
      </c>
      <c r="D209" s="575"/>
      <c r="E209" s="575"/>
      <c r="F209" s="575"/>
      <c r="G209" s="575"/>
      <c r="H209" s="575"/>
      <c r="I209" s="575"/>
      <c r="J209" s="575"/>
      <c r="K209" s="575"/>
      <c r="L209" s="575"/>
      <c r="M209" s="575"/>
      <c r="N209" s="575"/>
      <c r="O209" s="575"/>
      <c r="P209" s="575"/>
      <c r="Q209" s="575"/>
      <c r="R209" s="575"/>
      <c r="S209" s="575"/>
      <c r="T209" s="575"/>
      <c r="U209" s="575"/>
      <c r="V209" s="575"/>
      <c r="W209" s="575"/>
      <c r="X209" s="575"/>
      <c r="Y209" s="575"/>
      <c r="Z209" s="575"/>
      <c r="AA209" s="575"/>
      <c r="AB209" s="575"/>
      <c r="AC209" s="575"/>
      <c r="AD209" s="575"/>
      <c r="AE209" s="575"/>
      <c r="AF209" s="575"/>
      <c r="AG209" s="575"/>
      <c r="AH209" s="575"/>
      <c r="AI209" s="575"/>
      <c r="AJ209" s="575"/>
      <c r="AK209" s="575"/>
      <c r="AL209" s="575"/>
      <c r="AM209" s="575"/>
      <c r="AN209" s="575"/>
      <c r="AO209" s="575"/>
      <c r="AP209" s="575"/>
      <c r="AQ209" s="575"/>
      <c r="AR209" s="575"/>
      <c r="AS209" s="575"/>
      <c r="AT209" s="575"/>
      <c r="AU209" s="575"/>
      <c r="AV209" s="575"/>
      <c r="AW209" s="575"/>
      <c r="AX209" s="575"/>
      <c r="AY209" s="575"/>
      <c r="AZ209" s="575"/>
      <c r="BA209" s="575"/>
      <c r="BB209" s="575"/>
      <c r="BC209" s="575"/>
      <c r="BD209" s="575"/>
      <c r="BE209" s="575"/>
      <c r="BF209" s="575"/>
      <c r="BG209" s="575"/>
      <c r="BH209" s="575"/>
      <c r="BI209" s="575"/>
      <c r="BJ209" s="575"/>
      <c r="BK209" s="575"/>
      <c r="BL209" s="575"/>
      <c r="BM209" s="575"/>
      <c r="BN209" s="575"/>
      <c r="BO209" s="575"/>
      <c r="BP209" s="575"/>
      <c r="BQ209" s="575"/>
      <c r="BR209" s="575"/>
      <c r="BS209" s="575"/>
      <c r="BT209" s="575"/>
      <c r="BU209" s="575"/>
      <c r="BV209" s="575"/>
      <c r="BW209" s="575"/>
      <c r="BX209" s="575"/>
      <c r="BY209" s="575"/>
      <c r="BZ209" s="575"/>
      <c r="CA209" s="575"/>
      <c r="CB209" s="575"/>
      <c r="CC209" s="575"/>
      <c r="CD209" s="575"/>
      <c r="CE209" s="575"/>
      <c r="CF209" s="575"/>
      <c r="CG209" s="575"/>
      <c r="CH209" s="575"/>
      <c r="CI209" s="575"/>
      <c r="CJ209" s="575"/>
      <c r="CK209" s="575"/>
      <c r="CL209" s="575"/>
      <c r="CM209" s="575"/>
      <c r="CN209" s="575"/>
      <c r="CO209" s="575"/>
      <c r="CP209" s="575"/>
      <c r="CQ209" s="575"/>
      <c r="CR209" s="575"/>
      <c r="CS209" s="575"/>
      <c r="CT209" s="575"/>
      <c r="CU209" s="575"/>
      <c r="CV209" s="575"/>
      <c r="CW209" s="575"/>
      <c r="CX209" s="575"/>
      <c r="CY209" s="575"/>
      <c r="CZ209" s="575"/>
      <c r="DA209" s="575"/>
      <c r="DB209" s="575"/>
      <c r="DC209" s="575"/>
      <c r="DD209" s="575"/>
      <c r="DE209" s="575"/>
      <c r="DF209" s="575"/>
      <c r="DG209" s="575"/>
      <c r="DH209" s="575"/>
      <c r="DI209" s="575"/>
      <c r="DJ209" s="575"/>
      <c r="DK209" s="575"/>
      <c r="DL209" s="575"/>
      <c r="DM209" s="575"/>
      <c r="DN209" s="575"/>
      <c r="DO209" s="575"/>
      <c r="DP209" s="575"/>
      <c r="DQ209" s="575"/>
      <c r="DR209" s="575"/>
      <c r="DS209" s="575"/>
      <c r="DT209" s="575"/>
      <c r="DU209" s="575"/>
      <c r="DV209" s="575"/>
      <c r="DW209" s="575"/>
    </row>
    <row r="210" spans="2:127" x14ac:dyDescent="0.2">
      <c r="B210" s="640"/>
      <c r="C210" s="575" t="s">
        <v>581</v>
      </c>
      <c r="D210" s="575"/>
      <c r="E210" s="575"/>
      <c r="F210" s="575"/>
      <c r="G210" s="575"/>
      <c r="H210" s="575"/>
      <c r="I210" s="575"/>
      <c r="J210" s="575"/>
      <c r="K210" s="575"/>
      <c r="L210" s="575"/>
      <c r="M210" s="575"/>
      <c r="N210" s="575"/>
      <c r="O210" s="575"/>
      <c r="P210" s="575"/>
      <c r="Q210" s="575"/>
      <c r="R210" s="575"/>
      <c r="S210" s="575"/>
      <c r="T210" s="575"/>
      <c r="U210" s="575"/>
      <c r="V210" s="575"/>
      <c r="W210" s="575"/>
      <c r="X210" s="575"/>
      <c r="Y210" s="575"/>
      <c r="Z210" s="575"/>
      <c r="AA210" s="575"/>
      <c r="AB210" s="575"/>
      <c r="AC210" s="575"/>
      <c r="AD210" s="575"/>
      <c r="AE210" s="575"/>
      <c r="AF210" s="575"/>
      <c r="AG210" s="575"/>
      <c r="AH210" s="575"/>
      <c r="AI210" s="575"/>
      <c r="AJ210" s="575"/>
      <c r="AK210" s="575"/>
      <c r="AL210" s="575"/>
      <c r="AM210" s="575"/>
      <c r="AN210" s="575"/>
      <c r="AO210" s="575"/>
      <c r="AP210" s="575"/>
      <c r="AQ210" s="575"/>
      <c r="AR210" s="575"/>
      <c r="AS210" s="575"/>
      <c r="AT210" s="575"/>
      <c r="AU210" s="575"/>
      <c r="AV210" s="575"/>
      <c r="AW210" s="575"/>
      <c r="AX210" s="575"/>
      <c r="AY210" s="575"/>
      <c r="AZ210" s="575"/>
      <c r="BA210" s="575"/>
      <c r="BB210" s="575"/>
      <c r="BC210" s="575"/>
      <c r="BD210" s="575"/>
      <c r="BE210" s="575"/>
      <c r="BF210" s="575"/>
      <c r="BG210" s="575"/>
      <c r="BH210" s="575"/>
      <c r="BI210" s="575"/>
      <c r="BJ210" s="575"/>
      <c r="BK210" s="575"/>
      <c r="BL210" s="575"/>
      <c r="BM210" s="575"/>
      <c r="BN210" s="575"/>
      <c r="BO210" s="575"/>
      <c r="BP210" s="575"/>
      <c r="BQ210" s="575"/>
      <c r="BR210" s="575"/>
      <c r="BS210" s="575"/>
      <c r="BT210" s="575"/>
      <c r="BU210" s="575"/>
      <c r="BV210" s="575"/>
      <c r="BW210" s="575"/>
      <c r="BX210" s="575"/>
      <c r="BY210" s="575"/>
      <c r="BZ210" s="575"/>
      <c r="CA210" s="575"/>
      <c r="CB210" s="575"/>
      <c r="CC210" s="575"/>
      <c r="CD210" s="575"/>
      <c r="CE210" s="575"/>
      <c r="CF210" s="575"/>
      <c r="CG210" s="575"/>
      <c r="CH210" s="575"/>
      <c r="CI210" s="575"/>
      <c r="CJ210" s="575"/>
      <c r="CK210" s="575"/>
      <c r="CL210" s="575"/>
      <c r="CM210" s="575"/>
      <c r="CN210" s="575"/>
      <c r="CO210" s="575"/>
      <c r="CP210" s="575"/>
      <c r="CQ210" s="575"/>
      <c r="CR210" s="575"/>
      <c r="CS210" s="575"/>
      <c r="CT210" s="575"/>
      <c r="CU210" s="575"/>
      <c r="CV210" s="575"/>
      <c r="CW210" s="575"/>
      <c r="CX210" s="575"/>
      <c r="CY210" s="575"/>
      <c r="CZ210" s="575"/>
      <c r="DA210" s="575"/>
      <c r="DB210" s="575"/>
      <c r="DC210" s="575"/>
      <c r="DD210" s="575"/>
      <c r="DE210" s="575"/>
      <c r="DF210" s="575"/>
      <c r="DG210" s="575"/>
      <c r="DH210" s="575"/>
      <c r="DI210" s="575"/>
      <c r="DJ210" s="575"/>
      <c r="DK210" s="575"/>
      <c r="DL210" s="575"/>
      <c r="DM210" s="575"/>
      <c r="DN210" s="575"/>
      <c r="DO210" s="575"/>
      <c r="DP210" s="575"/>
      <c r="DQ210" s="575"/>
      <c r="DR210" s="575"/>
      <c r="DS210" s="575"/>
      <c r="DT210" s="575"/>
      <c r="DU210" s="575"/>
      <c r="DV210" s="575"/>
      <c r="DW210" s="575"/>
    </row>
    <row r="211" spans="2:127" x14ac:dyDescent="0.2">
      <c r="B211" s="640"/>
      <c r="C211" s="575" t="s">
        <v>582</v>
      </c>
      <c r="D211" s="575"/>
      <c r="E211" s="575"/>
      <c r="F211" s="575"/>
      <c r="G211" s="575"/>
      <c r="H211" s="575"/>
      <c r="I211" s="575"/>
      <c r="J211" s="575"/>
      <c r="K211" s="575"/>
      <c r="L211" s="575"/>
      <c r="M211" s="575"/>
      <c r="N211" s="575"/>
      <c r="O211" s="575"/>
      <c r="P211" s="575"/>
      <c r="Q211" s="575"/>
      <c r="R211" s="575"/>
      <c r="S211" s="575"/>
      <c r="T211" s="575"/>
      <c r="U211" s="575"/>
      <c r="V211" s="575"/>
      <c r="W211" s="575"/>
      <c r="X211" s="575"/>
      <c r="Y211" s="575"/>
      <c r="Z211" s="575"/>
      <c r="AA211" s="575"/>
      <c r="AB211" s="575"/>
      <c r="AC211" s="575"/>
      <c r="AD211" s="575"/>
      <c r="AE211" s="575"/>
      <c r="AF211" s="575"/>
      <c r="AG211" s="575"/>
      <c r="AH211" s="575"/>
      <c r="AI211" s="575"/>
      <c r="AJ211" s="575"/>
      <c r="AK211" s="575"/>
      <c r="AL211" s="575"/>
      <c r="AM211" s="575"/>
      <c r="AN211" s="575"/>
      <c r="AO211" s="575"/>
      <c r="AP211" s="575"/>
      <c r="AQ211" s="575"/>
      <c r="AR211" s="575"/>
      <c r="AS211" s="575"/>
      <c r="AT211" s="575"/>
      <c r="AU211" s="575"/>
      <c r="AV211" s="575"/>
      <c r="AW211" s="575"/>
      <c r="AX211" s="575"/>
      <c r="AY211" s="575"/>
      <c r="AZ211" s="575"/>
      <c r="BA211" s="575"/>
      <c r="BB211" s="575"/>
      <c r="BC211" s="575"/>
      <c r="BD211" s="575"/>
      <c r="BE211" s="575"/>
      <c r="BF211" s="575"/>
      <c r="BG211" s="575"/>
      <c r="BH211" s="575"/>
      <c r="BI211" s="575"/>
      <c r="BJ211" s="575"/>
      <c r="BK211" s="575"/>
      <c r="BL211" s="575"/>
      <c r="BM211" s="575"/>
      <c r="BN211" s="575"/>
      <c r="BO211" s="575"/>
      <c r="BP211" s="575"/>
      <c r="BQ211" s="575"/>
      <c r="BR211" s="575"/>
      <c r="BS211" s="575"/>
      <c r="BT211" s="575"/>
      <c r="BU211" s="575"/>
      <c r="BV211" s="575"/>
      <c r="BW211" s="575"/>
      <c r="BX211" s="575"/>
      <c r="BY211" s="575"/>
      <c r="BZ211" s="575"/>
      <c r="CA211" s="575"/>
      <c r="CB211" s="575"/>
      <c r="CC211" s="575"/>
      <c r="CD211" s="575"/>
      <c r="CE211" s="575"/>
      <c r="CF211" s="575"/>
      <c r="CG211" s="575"/>
      <c r="CH211" s="575"/>
      <c r="CI211" s="575"/>
      <c r="CJ211" s="575"/>
      <c r="CK211" s="575"/>
      <c r="CL211" s="575"/>
      <c r="CM211" s="575"/>
      <c r="CN211" s="575"/>
      <c r="CO211" s="575"/>
      <c r="CP211" s="575"/>
      <c r="CQ211" s="575"/>
      <c r="CR211" s="575"/>
      <c r="CS211" s="575"/>
      <c r="CT211" s="575"/>
      <c r="CU211" s="575"/>
      <c r="CV211" s="575"/>
      <c r="CW211" s="575"/>
      <c r="CX211" s="575"/>
      <c r="CY211" s="575"/>
      <c r="CZ211" s="575"/>
      <c r="DA211" s="575"/>
      <c r="DB211" s="575"/>
      <c r="DC211" s="575"/>
      <c r="DD211" s="575"/>
      <c r="DE211" s="575"/>
      <c r="DF211" s="575"/>
      <c r="DG211" s="575"/>
      <c r="DH211" s="575"/>
      <c r="DI211" s="575"/>
      <c r="DJ211" s="575"/>
      <c r="DK211" s="575"/>
      <c r="DL211" s="575"/>
      <c r="DM211" s="575"/>
      <c r="DN211" s="575"/>
      <c r="DO211" s="575"/>
      <c r="DP211" s="575"/>
      <c r="DQ211" s="575"/>
      <c r="DR211" s="575"/>
      <c r="DS211" s="575"/>
      <c r="DT211" s="575"/>
      <c r="DU211" s="575"/>
      <c r="DV211" s="575"/>
      <c r="DW211" s="575"/>
    </row>
    <row r="212" spans="2:127" x14ac:dyDescent="0.2">
      <c r="B212" s="640"/>
      <c r="C212" s="575" t="s">
        <v>583</v>
      </c>
      <c r="D212" s="575"/>
      <c r="E212" s="575"/>
      <c r="F212" s="575"/>
      <c r="G212" s="575"/>
      <c r="H212" s="575"/>
      <c r="I212" s="575"/>
      <c r="J212" s="575"/>
      <c r="K212" s="575"/>
      <c r="L212" s="575"/>
      <c r="M212" s="575"/>
      <c r="N212" s="575"/>
      <c r="O212" s="575"/>
      <c r="P212" s="575"/>
      <c r="Q212" s="575"/>
      <c r="R212" s="575"/>
      <c r="S212" s="575"/>
      <c r="T212" s="575"/>
      <c r="U212" s="575"/>
      <c r="V212" s="575"/>
      <c r="W212" s="575"/>
      <c r="X212" s="575"/>
      <c r="Y212" s="575"/>
      <c r="Z212" s="575"/>
      <c r="AA212" s="575"/>
      <c r="AB212" s="575"/>
      <c r="AC212" s="575"/>
      <c r="AD212" s="575"/>
      <c r="AE212" s="575"/>
      <c r="AF212" s="575"/>
      <c r="AG212" s="575"/>
      <c r="AH212" s="575"/>
      <c r="AI212" s="575"/>
      <c r="AJ212" s="575"/>
      <c r="AK212" s="575"/>
      <c r="AL212" s="575"/>
      <c r="AM212" s="575"/>
      <c r="AN212" s="575"/>
      <c r="AO212" s="575"/>
      <c r="AP212" s="575"/>
      <c r="AQ212" s="575"/>
      <c r="AR212" s="575"/>
      <c r="AS212" s="575"/>
      <c r="AT212" s="575"/>
      <c r="AU212" s="575"/>
      <c r="AV212" s="575"/>
      <c r="AW212" s="575"/>
      <c r="AX212" s="575"/>
      <c r="AY212" s="575"/>
      <c r="AZ212" s="575"/>
      <c r="BA212" s="575"/>
      <c r="BB212" s="575"/>
      <c r="BC212" s="575"/>
      <c r="BD212" s="575"/>
      <c r="BE212" s="575"/>
      <c r="BF212" s="575"/>
      <c r="BG212" s="575"/>
      <c r="BH212" s="575"/>
      <c r="BI212" s="575"/>
      <c r="BJ212" s="575"/>
      <c r="BK212" s="575"/>
      <c r="BL212" s="575"/>
      <c r="BM212" s="575"/>
      <c r="BN212" s="575"/>
      <c r="BO212" s="575"/>
      <c r="BP212" s="575"/>
      <c r="BQ212" s="575"/>
      <c r="BR212" s="575"/>
      <c r="BS212" s="575"/>
      <c r="BT212" s="575"/>
      <c r="BU212" s="575"/>
      <c r="BV212" s="575"/>
      <c r="BW212" s="575"/>
      <c r="BX212" s="575"/>
      <c r="BY212" s="575"/>
      <c r="BZ212" s="575"/>
      <c r="CA212" s="575"/>
      <c r="CB212" s="575"/>
      <c r="CC212" s="575"/>
      <c r="CD212" s="575"/>
      <c r="CE212" s="575"/>
      <c r="CF212" s="575"/>
      <c r="CG212" s="575"/>
      <c r="CH212" s="575"/>
      <c r="CI212" s="575"/>
      <c r="CJ212" s="575"/>
      <c r="CK212" s="575"/>
      <c r="CL212" s="575"/>
      <c r="CM212" s="575"/>
      <c r="CN212" s="575"/>
      <c r="CO212" s="575"/>
      <c r="CP212" s="575"/>
      <c r="CQ212" s="575"/>
      <c r="CR212" s="575"/>
      <c r="CS212" s="575"/>
      <c r="CT212" s="575"/>
      <c r="CU212" s="575"/>
      <c r="CV212" s="575"/>
      <c r="CW212" s="575"/>
      <c r="CX212" s="575"/>
      <c r="CY212" s="575"/>
      <c r="CZ212" s="575"/>
      <c r="DA212" s="575"/>
      <c r="DB212" s="575"/>
      <c r="DC212" s="575"/>
      <c r="DD212" s="575"/>
      <c r="DE212" s="575"/>
      <c r="DF212" s="575"/>
      <c r="DG212" s="575"/>
      <c r="DH212" s="575"/>
      <c r="DI212" s="575"/>
      <c r="DJ212" s="575"/>
      <c r="DK212" s="575"/>
      <c r="DL212" s="575"/>
      <c r="DM212" s="575"/>
      <c r="DN212" s="575"/>
      <c r="DO212" s="575"/>
      <c r="DP212" s="575"/>
      <c r="DQ212" s="575"/>
      <c r="DR212" s="575"/>
      <c r="DS212" s="575"/>
      <c r="DT212" s="575"/>
      <c r="DU212" s="575"/>
      <c r="DV212" s="575"/>
      <c r="DW212" s="575"/>
    </row>
    <row r="213" spans="2:127" x14ac:dyDescent="0.2">
      <c r="B213" s="640"/>
      <c r="C213" s="575" t="s">
        <v>584</v>
      </c>
      <c r="D213" s="575"/>
      <c r="E213" s="575"/>
      <c r="F213" s="575"/>
      <c r="G213" s="575"/>
      <c r="H213" s="575"/>
      <c r="I213" s="575"/>
      <c r="J213" s="575"/>
      <c r="K213" s="575"/>
      <c r="L213" s="575"/>
      <c r="M213" s="575"/>
      <c r="N213" s="575"/>
      <c r="O213" s="575"/>
      <c r="P213" s="575"/>
      <c r="Q213" s="575"/>
      <c r="R213" s="575"/>
      <c r="S213" s="575"/>
      <c r="T213" s="575"/>
      <c r="U213" s="575"/>
      <c r="V213" s="575"/>
      <c r="W213" s="575"/>
      <c r="X213" s="575"/>
      <c r="Y213" s="575"/>
      <c r="Z213" s="575"/>
      <c r="AA213" s="575"/>
      <c r="AB213" s="575"/>
      <c r="AC213" s="575"/>
      <c r="AD213" s="575"/>
      <c r="AE213" s="575"/>
      <c r="AF213" s="575"/>
      <c r="AG213" s="575"/>
      <c r="AH213" s="575"/>
      <c r="AI213" s="575"/>
      <c r="AJ213" s="575"/>
      <c r="AK213" s="575"/>
      <c r="AL213" s="575"/>
      <c r="AM213" s="575"/>
      <c r="AN213" s="575"/>
      <c r="AO213" s="575"/>
      <c r="AP213" s="575"/>
      <c r="AQ213" s="575"/>
      <c r="AR213" s="575"/>
      <c r="AS213" s="575"/>
      <c r="AT213" s="575"/>
      <c r="AU213" s="575"/>
      <c r="AV213" s="575"/>
      <c r="AW213" s="575"/>
      <c r="AX213" s="575"/>
      <c r="AY213" s="575"/>
      <c r="AZ213" s="575"/>
      <c r="BA213" s="575"/>
      <c r="BB213" s="575"/>
      <c r="BC213" s="575"/>
      <c r="BD213" s="575"/>
      <c r="BE213" s="575"/>
      <c r="BF213" s="575"/>
      <c r="BG213" s="575"/>
      <c r="BH213" s="575"/>
      <c r="BI213" s="575"/>
      <c r="BJ213" s="575"/>
      <c r="BK213" s="575"/>
      <c r="BL213" s="575"/>
      <c r="BM213" s="575"/>
      <c r="BN213" s="575"/>
      <c r="BO213" s="575"/>
      <c r="BP213" s="575"/>
      <c r="BQ213" s="575"/>
      <c r="BR213" s="575"/>
      <c r="BS213" s="575"/>
      <c r="BT213" s="575"/>
      <c r="BU213" s="575"/>
      <c r="BV213" s="575"/>
      <c r="BW213" s="575"/>
      <c r="BX213" s="575"/>
      <c r="BY213" s="575"/>
      <c r="BZ213" s="575"/>
      <c r="CA213" s="575"/>
      <c r="CB213" s="575"/>
      <c r="CC213" s="575"/>
      <c r="CD213" s="575"/>
      <c r="CE213" s="575"/>
      <c r="CF213" s="575"/>
      <c r="CG213" s="575"/>
      <c r="CH213" s="575"/>
      <c r="CI213" s="575"/>
      <c r="CJ213" s="575"/>
      <c r="CK213" s="575"/>
      <c r="CL213" s="575"/>
      <c r="CM213" s="575"/>
      <c r="CN213" s="575"/>
      <c r="CO213" s="575"/>
      <c r="CP213" s="575"/>
      <c r="CQ213" s="575"/>
      <c r="CR213" s="575"/>
      <c r="CS213" s="575"/>
      <c r="CT213" s="575"/>
      <c r="CU213" s="575"/>
      <c r="CV213" s="575"/>
      <c r="CW213" s="575"/>
      <c r="CX213" s="575"/>
      <c r="CY213" s="575"/>
      <c r="CZ213" s="575"/>
      <c r="DA213" s="575"/>
      <c r="DB213" s="575"/>
      <c r="DC213" s="575"/>
      <c r="DD213" s="575"/>
      <c r="DE213" s="575"/>
      <c r="DF213" s="575"/>
      <c r="DG213" s="575"/>
      <c r="DH213" s="575"/>
      <c r="DI213" s="575"/>
      <c r="DJ213" s="575"/>
      <c r="DK213" s="575"/>
      <c r="DL213" s="575"/>
      <c r="DM213" s="575"/>
      <c r="DN213" s="575"/>
      <c r="DO213" s="575"/>
      <c r="DP213" s="575"/>
      <c r="DQ213" s="575"/>
      <c r="DR213" s="575"/>
      <c r="DS213" s="575"/>
      <c r="DT213" s="575"/>
      <c r="DU213" s="575"/>
      <c r="DV213" s="575"/>
      <c r="DW213" s="575"/>
    </row>
    <row r="214" spans="2:127" x14ac:dyDescent="0.2">
      <c r="B214" s="640"/>
      <c r="C214" s="575" t="s">
        <v>585</v>
      </c>
      <c r="D214" s="575"/>
      <c r="E214" s="575"/>
      <c r="F214" s="575"/>
      <c r="G214" s="575"/>
      <c r="H214" s="575"/>
      <c r="I214" s="575"/>
      <c r="J214" s="575"/>
      <c r="K214" s="575"/>
      <c r="L214" s="575"/>
      <c r="M214" s="575"/>
      <c r="N214" s="575"/>
      <c r="O214" s="575"/>
      <c r="P214" s="575"/>
      <c r="Q214" s="575"/>
      <c r="R214" s="575"/>
      <c r="S214" s="575"/>
      <c r="T214" s="575"/>
      <c r="U214" s="575"/>
      <c r="V214" s="575"/>
      <c r="W214" s="575"/>
      <c r="X214" s="575"/>
      <c r="Y214" s="575"/>
      <c r="Z214" s="575"/>
      <c r="AA214" s="575"/>
      <c r="AB214" s="575"/>
      <c r="AC214" s="575"/>
      <c r="AD214" s="575"/>
      <c r="AE214" s="575"/>
      <c r="AF214" s="575"/>
      <c r="AG214" s="575"/>
      <c r="AH214" s="575"/>
      <c r="AI214" s="575"/>
      <c r="AJ214" s="575"/>
      <c r="AK214" s="575"/>
      <c r="AL214" s="575"/>
      <c r="AM214" s="575"/>
      <c r="AN214" s="575"/>
      <c r="AO214" s="575"/>
      <c r="AP214" s="575"/>
      <c r="AQ214" s="575"/>
      <c r="AR214" s="575"/>
      <c r="AS214" s="575"/>
      <c r="AT214" s="575"/>
      <c r="AU214" s="575"/>
      <c r="AV214" s="575"/>
      <c r="AW214" s="575"/>
      <c r="AX214" s="575"/>
      <c r="AY214" s="575"/>
      <c r="AZ214" s="575"/>
      <c r="BA214" s="575"/>
      <c r="BB214" s="575"/>
      <c r="BC214" s="575"/>
      <c r="BD214" s="575"/>
      <c r="BE214" s="575"/>
      <c r="BF214" s="575"/>
      <c r="BG214" s="575"/>
      <c r="BH214" s="575"/>
      <c r="BI214" s="575"/>
      <c r="BJ214" s="575"/>
      <c r="BK214" s="575"/>
      <c r="BL214" s="575"/>
      <c r="BM214" s="575"/>
      <c r="BN214" s="575"/>
      <c r="BO214" s="575"/>
      <c r="BP214" s="575"/>
      <c r="BQ214" s="575"/>
      <c r="BR214" s="575"/>
      <c r="BS214" s="575"/>
      <c r="BT214" s="575"/>
      <c r="BU214" s="575"/>
      <c r="BV214" s="575"/>
      <c r="BW214" s="575"/>
      <c r="BX214" s="575"/>
      <c r="BY214" s="575"/>
      <c r="BZ214" s="575"/>
      <c r="CA214" s="575"/>
      <c r="CB214" s="575"/>
      <c r="CC214" s="575"/>
      <c r="CD214" s="575"/>
      <c r="CE214" s="575"/>
      <c r="CF214" s="575"/>
      <c r="CG214" s="575"/>
      <c r="CH214" s="575"/>
      <c r="CI214" s="575"/>
      <c r="CJ214" s="575"/>
      <c r="CK214" s="575"/>
      <c r="CL214" s="575"/>
      <c r="CM214" s="575"/>
      <c r="CN214" s="575"/>
      <c r="CO214" s="575"/>
      <c r="CP214" s="575"/>
      <c r="CQ214" s="575"/>
      <c r="CR214" s="575"/>
      <c r="CS214" s="575"/>
      <c r="CT214" s="575"/>
      <c r="CU214" s="575"/>
      <c r="CV214" s="575"/>
      <c r="CW214" s="575"/>
      <c r="CX214" s="575"/>
      <c r="CY214" s="575"/>
      <c r="CZ214" s="575"/>
      <c r="DA214" s="575"/>
      <c r="DB214" s="575"/>
      <c r="DC214" s="575"/>
      <c r="DD214" s="575"/>
      <c r="DE214" s="575"/>
      <c r="DF214" s="575"/>
      <c r="DG214" s="575"/>
      <c r="DH214" s="575"/>
      <c r="DI214" s="575"/>
      <c r="DJ214" s="575"/>
      <c r="DK214" s="575"/>
      <c r="DL214" s="575"/>
      <c r="DM214" s="575"/>
      <c r="DN214" s="575"/>
      <c r="DO214" s="575"/>
      <c r="DP214" s="575"/>
      <c r="DQ214" s="575"/>
      <c r="DR214" s="575"/>
      <c r="DS214" s="575"/>
      <c r="DT214" s="575"/>
      <c r="DU214" s="575"/>
      <c r="DV214" s="575"/>
      <c r="DW214" s="575"/>
    </row>
    <row r="215" spans="2:127" x14ac:dyDescent="0.2">
      <c r="B215" s="640"/>
      <c r="C215" s="575" t="s">
        <v>586</v>
      </c>
      <c r="D215" s="575"/>
      <c r="E215" s="575"/>
      <c r="F215" s="575"/>
      <c r="G215" s="575"/>
      <c r="H215" s="575"/>
      <c r="I215" s="575"/>
      <c r="J215" s="575"/>
      <c r="K215" s="575"/>
      <c r="L215" s="575"/>
      <c r="M215" s="575"/>
      <c r="N215" s="575"/>
      <c r="O215" s="575"/>
      <c r="P215" s="575"/>
      <c r="Q215" s="575"/>
      <c r="R215" s="575"/>
      <c r="S215" s="575"/>
      <c r="T215" s="575"/>
      <c r="U215" s="575"/>
      <c r="V215" s="575"/>
      <c r="W215" s="575"/>
      <c r="X215" s="575"/>
      <c r="Y215" s="575"/>
      <c r="Z215" s="575"/>
      <c r="AA215" s="575"/>
      <c r="AB215" s="575"/>
      <c r="AC215" s="575"/>
      <c r="AD215" s="575"/>
      <c r="AE215" s="575"/>
      <c r="AF215" s="575"/>
      <c r="AG215" s="575"/>
      <c r="AH215" s="575"/>
      <c r="AI215" s="575"/>
      <c r="AJ215" s="575"/>
      <c r="AK215" s="575"/>
      <c r="AL215" s="575"/>
      <c r="AM215" s="575"/>
      <c r="AN215" s="575"/>
      <c r="AO215" s="575"/>
      <c r="AP215" s="575"/>
      <c r="AQ215" s="575"/>
      <c r="AR215" s="575"/>
      <c r="AS215" s="575"/>
      <c r="AT215" s="575"/>
      <c r="AU215" s="575"/>
      <c r="AV215" s="575"/>
      <c r="AW215" s="575"/>
      <c r="AX215" s="575"/>
      <c r="AY215" s="575"/>
      <c r="AZ215" s="575"/>
      <c r="BA215" s="575"/>
      <c r="BB215" s="575"/>
      <c r="BC215" s="575"/>
      <c r="BD215" s="575"/>
      <c r="BE215" s="575"/>
      <c r="BF215" s="575"/>
      <c r="BG215" s="575"/>
      <c r="BH215" s="575"/>
      <c r="BI215" s="575"/>
      <c r="BJ215" s="575"/>
      <c r="BK215" s="575"/>
      <c r="BL215" s="575"/>
      <c r="BM215" s="575"/>
      <c r="BN215" s="575"/>
      <c r="BO215" s="575"/>
      <c r="BP215" s="575"/>
      <c r="BQ215" s="575"/>
      <c r="BR215" s="575"/>
      <c r="BS215" s="575"/>
      <c r="BT215" s="575"/>
      <c r="BU215" s="575"/>
      <c r="BV215" s="575"/>
      <c r="BW215" s="575"/>
      <c r="BX215" s="575"/>
      <c r="BY215" s="575"/>
      <c r="BZ215" s="575"/>
      <c r="CA215" s="575"/>
      <c r="CB215" s="575"/>
      <c r="CC215" s="575"/>
      <c r="CD215" s="575"/>
      <c r="CE215" s="575"/>
      <c r="CF215" s="575"/>
      <c r="CG215" s="575"/>
      <c r="CH215" s="575"/>
      <c r="CI215" s="575"/>
      <c r="CJ215" s="575"/>
      <c r="CK215" s="575"/>
      <c r="CL215" s="575"/>
      <c r="CM215" s="575"/>
      <c r="CN215" s="575"/>
      <c r="CO215" s="575"/>
      <c r="CP215" s="575"/>
      <c r="CQ215" s="575"/>
      <c r="CR215" s="575"/>
      <c r="CS215" s="575"/>
      <c r="CT215" s="575"/>
      <c r="CU215" s="575"/>
      <c r="CV215" s="575"/>
      <c r="CW215" s="575"/>
      <c r="CX215" s="575"/>
      <c r="CY215" s="575"/>
      <c r="CZ215" s="575"/>
      <c r="DA215" s="575"/>
      <c r="DB215" s="575"/>
      <c r="DC215" s="575"/>
      <c r="DD215" s="575"/>
      <c r="DE215" s="575"/>
      <c r="DF215" s="575"/>
      <c r="DG215" s="575"/>
      <c r="DH215" s="575"/>
      <c r="DI215" s="575"/>
      <c r="DJ215" s="575"/>
      <c r="DK215" s="575"/>
      <c r="DL215" s="575"/>
      <c r="DM215" s="575"/>
      <c r="DN215" s="575"/>
      <c r="DO215" s="575"/>
      <c r="DP215" s="575"/>
      <c r="DQ215" s="575"/>
      <c r="DR215" s="575"/>
      <c r="DS215" s="575"/>
      <c r="DT215" s="575"/>
      <c r="DU215" s="575"/>
      <c r="DV215" s="575"/>
      <c r="DW215" s="575"/>
    </row>
    <row r="216" spans="2:127" x14ac:dyDescent="0.2">
      <c r="B216" s="640"/>
      <c r="C216" s="575" t="s">
        <v>587</v>
      </c>
      <c r="D216" s="575"/>
      <c r="E216" s="575"/>
      <c r="F216" s="575"/>
      <c r="G216" s="575"/>
      <c r="H216" s="575"/>
      <c r="I216" s="575"/>
      <c r="J216" s="575"/>
      <c r="K216" s="575"/>
      <c r="L216" s="575"/>
      <c r="M216" s="575"/>
      <c r="N216" s="575"/>
      <c r="O216" s="575"/>
      <c r="P216" s="575"/>
      <c r="Q216" s="575"/>
      <c r="R216" s="575"/>
      <c r="S216" s="575"/>
      <c r="T216" s="575"/>
      <c r="U216" s="575"/>
      <c r="V216" s="575"/>
      <c r="W216" s="575"/>
      <c r="X216" s="575"/>
      <c r="Y216" s="575"/>
      <c r="Z216" s="575"/>
      <c r="AA216" s="575"/>
      <c r="AB216" s="575"/>
      <c r="AC216" s="575"/>
      <c r="AD216" s="575"/>
      <c r="AE216" s="575"/>
      <c r="AF216" s="575"/>
      <c r="AG216" s="575"/>
      <c r="AH216" s="575"/>
      <c r="AI216" s="575"/>
      <c r="AJ216" s="575"/>
      <c r="AK216" s="575"/>
      <c r="AL216" s="575"/>
      <c r="AM216" s="575"/>
      <c r="AN216" s="575"/>
      <c r="AO216" s="575"/>
      <c r="AP216" s="575"/>
      <c r="AQ216" s="575"/>
      <c r="AR216" s="575"/>
      <c r="AS216" s="575"/>
      <c r="AT216" s="575"/>
      <c r="AU216" s="575"/>
      <c r="AV216" s="575"/>
      <c r="AW216" s="575"/>
      <c r="AX216" s="575"/>
      <c r="AY216" s="575"/>
      <c r="AZ216" s="575"/>
      <c r="BA216" s="575"/>
      <c r="BB216" s="575"/>
      <c r="BC216" s="575"/>
      <c r="BD216" s="575"/>
      <c r="BE216" s="575"/>
      <c r="BF216" s="575"/>
      <c r="BG216" s="575"/>
      <c r="BH216" s="575"/>
      <c r="BI216" s="575"/>
      <c r="BJ216" s="575"/>
      <c r="BK216" s="575"/>
      <c r="BL216" s="575"/>
      <c r="BM216" s="575"/>
      <c r="BN216" s="575"/>
      <c r="BO216" s="575"/>
      <c r="BP216" s="575"/>
      <c r="BQ216" s="575"/>
      <c r="BR216" s="575"/>
      <c r="BS216" s="575"/>
      <c r="BT216" s="575"/>
      <c r="BU216" s="575"/>
      <c r="BV216" s="575"/>
      <c r="BW216" s="575"/>
      <c r="BX216" s="575"/>
      <c r="BY216" s="575"/>
      <c r="BZ216" s="575"/>
      <c r="CA216" s="575"/>
      <c r="CB216" s="575"/>
      <c r="CC216" s="575"/>
      <c r="CD216" s="575"/>
      <c r="CE216" s="575"/>
      <c r="CF216" s="575"/>
      <c r="CG216" s="575"/>
      <c r="CH216" s="575"/>
      <c r="CI216" s="575"/>
      <c r="CJ216" s="575"/>
      <c r="CK216" s="575"/>
      <c r="CL216" s="575"/>
      <c r="CM216" s="575"/>
      <c r="CN216" s="575"/>
      <c r="CO216" s="575"/>
      <c r="CP216" s="575"/>
      <c r="CQ216" s="575"/>
      <c r="CR216" s="575"/>
      <c r="CS216" s="575"/>
      <c r="CT216" s="575"/>
      <c r="CU216" s="575"/>
      <c r="CV216" s="575"/>
      <c r="CW216" s="575"/>
      <c r="CX216" s="575"/>
      <c r="CY216" s="575"/>
      <c r="CZ216" s="575"/>
      <c r="DA216" s="575"/>
      <c r="DB216" s="575"/>
      <c r="DC216" s="575"/>
      <c r="DD216" s="575"/>
      <c r="DE216" s="575"/>
      <c r="DF216" s="575"/>
      <c r="DG216" s="575"/>
      <c r="DH216" s="575"/>
      <c r="DI216" s="575"/>
      <c r="DJ216" s="575"/>
      <c r="DK216" s="575"/>
      <c r="DL216" s="575"/>
      <c r="DM216" s="575"/>
      <c r="DN216" s="575"/>
      <c r="DO216" s="575"/>
      <c r="DP216" s="575"/>
      <c r="DQ216" s="575"/>
      <c r="DR216" s="575"/>
      <c r="DS216" s="575"/>
      <c r="DT216" s="575"/>
      <c r="DU216" s="575"/>
      <c r="DV216" s="575"/>
      <c r="DW216" s="575"/>
    </row>
    <row r="217" spans="2:127" x14ac:dyDescent="0.2">
      <c r="B217" s="638"/>
      <c r="C217" s="575" t="s">
        <v>588</v>
      </c>
      <c r="D217" s="575"/>
      <c r="E217" s="575"/>
      <c r="F217" s="575"/>
      <c r="G217" s="575"/>
      <c r="H217" s="575"/>
      <c r="I217" s="575"/>
      <c r="J217" s="575"/>
      <c r="K217" s="575"/>
      <c r="L217" s="575"/>
      <c r="M217" s="575"/>
      <c r="N217" s="575"/>
      <c r="O217" s="575"/>
      <c r="P217" s="575"/>
      <c r="Q217" s="575"/>
      <c r="R217" s="575"/>
      <c r="S217" s="575"/>
      <c r="T217" s="575"/>
      <c r="U217" s="575"/>
      <c r="V217" s="575"/>
      <c r="W217" s="575"/>
      <c r="X217" s="575"/>
      <c r="Y217" s="575"/>
      <c r="Z217" s="575"/>
      <c r="AA217" s="575"/>
      <c r="AB217" s="575"/>
      <c r="AC217" s="575"/>
      <c r="AD217" s="575"/>
      <c r="AE217" s="575"/>
      <c r="AF217" s="575"/>
      <c r="AG217" s="575"/>
      <c r="AH217" s="575"/>
      <c r="AI217" s="575"/>
      <c r="AJ217" s="575"/>
      <c r="AK217" s="575"/>
      <c r="AL217" s="575"/>
      <c r="AM217" s="575"/>
      <c r="AN217" s="575"/>
      <c r="AO217" s="575"/>
      <c r="AP217" s="575"/>
      <c r="AQ217" s="575"/>
      <c r="AR217" s="575"/>
      <c r="AS217" s="575"/>
      <c r="AT217" s="575"/>
      <c r="AU217" s="575"/>
      <c r="AV217" s="575"/>
      <c r="AW217" s="575"/>
      <c r="AX217" s="575"/>
      <c r="AY217" s="575"/>
      <c r="AZ217" s="575"/>
      <c r="BA217" s="575"/>
      <c r="BB217" s="575"/>
      <c r="BC217" s="575"/>
      <c r="BD217" s="575"/>
      <c r="BE217" s="575"/>
      <c r="BF217" s="575"/>
      <c r="BG217" s="575"/>
      <c r="BH217" s="575"/>
      <c r="BI217" s="575"/>
      <c r="BJ217" s="575"/>
      <c r="BK217" s="575"/>
      <c r="BL217" s="575"/>
      <c r="BM217" s="575"/>
      <c r="BN217" s="575"/>
      <c r="BO217" s="575"/>
      <c r="BP217" s="575"/>
      <c r="BQ217" s="575"/>
      <c r="BR217" s="575"/>
      <c r="BS217" s="575"/>
      <c r="BT217" s="575"/>
      <c r="BU217" s="575"/>
      <c r="BV217" s="575"/>
      <c r="BW217" s="575"/>
      <c r="BX217" s="575"/>
      <c r="BY217" s="575"/>
      <c r="BZ217" s="575"/>
      <c r="CA217" s="575"/>
      <c r="CB217" s="575"/>
      <c r="CC217" s="575"/>
      <c r="CD217" s="575"/>
      <c r="CE217" s="575"/>
      <c r="CF217" s="575"/>
      <c r="CG217" s="575"/>
      <c r="CH217" s="575"/>
      <c r="CI217" s="575"/>
      <c r="CJ217" s="575"/>
      <c r="CK217" s="575"/>
      <c r="CL217" s="575"/>
      <c r="CM217" s="575"/>
      <c r="CN217" s="575"/>
      <c r="CO217" s="575"/>
      <c r="CP217" s="575"/>
      <c r="CQ217" s="575"/>
      <c r="CR217" s="575"/>
      <c r="CS217" s="575"/>
      <c r="CT217" s="575"/>
      <c r="CU217" s="575"/>
      <c r="CV217" s="575"/>
      <c r="CW217" s="575"/>
      <c r="CX217" s="575"/>
      <c r="CY217" s="575"/>
      <c r="CZ217" s="575"/>
      <c r="DA217" s="575"/>
      <c r="DB217" s="575"/>
      <c r="DC217" s="575"/>
      <c r="DD217" s="575"/>
      <c r="DE217" s="575"/>
      <c r="DF217" s="575"/>
      <c r="DG217" s="575"/>
      <c r="DH217" s="575"/>
      <c r="DI217" s="575"/>
      <c r="DJ217" s="575"/>
      <c r="DK217" s="575"/>
      <c r="DL217" s="575"/>
      <c r="DM217" s="575"/>
      <c r="DN217" s="575"/>
      <c r="DO217" s="575"/>
      <c r="DP217" s="575"/>
      <c r="DQ217" s="575"/>
      <c r="DR217" s="575"/>
      <c r="DS217" s="575"/>
      <c r="DT217" s="575"/>
      <c r="DU217" s="575"/>
      <c r="DV217" s="575"/>
      <c r="DW217" s="575"/>
    </row>
    <row r="218" spans="2:127" x14ac:dyDescent="0.2">
      <c r="B218" s="638"/>
      <c r="C218" s="575" t="s">
        <v>589</v>
      </c>
      <c r="D218" s="575"/>
      <c r="E218" s="575"/>
      <c r="F218" s="575"/>
      <c r="G218" s="575"/>
      <c r="H218" s="575"/>
      <c r="I218" s="575"/>
      <c r="J218" s="575"/>
      <c r="K218" s="575"/>
      <c r="L218" s="575"/>
      <c r="M218" s="575"/>
      <c r="N218" s="575"/>
      <c r="O218" s="575"/>
      <c r="P218" s="575"/>
      <c r="Q218" s="575"/>
      <c r="R218" s="575"/>
      <c r="S218" s="575"/>
      <c r="T218" s="575"/>
      <c r="U218" s="575"/>
      <c r="V218" s="575"/>
      <c r="W218" s="575"/>
      <c r="X218" s="575"/>
      <c r="Y218" s="575"/>
      <c r="Z218" s="575"/>
      <c r="AA218" s="575"/>
      <c r="AB218" s="575"/>
      <c r="AC218" s="575"/>
      <c r="AD218" s="575"/>
      <c r="AE218" s="575"/>
      <c r="AF218" s="575"/>
      <c r="AG218" s="575"/>
      <c r="AH218" s="575"/>
      <c r="AI218" s="575"/>
      <c r="AJ218" s="575"/>
      <c r="AK218" s="575"/>
      <c r="AL218" s="575"/>
      <c r="AM218" s="575"/>
      <c r="AN218" s="575"/>
      <c r="AO218" s="575"/>
      <c r="AP218" s="575"/>
      <c r="AQ218" s="575"/>
      <c r="AR218" s="575"/>
      <c r="AS218" s="575"/>
      <c r="AT218" s="575"/>
      <c r="AU218" s="575"/>
      <c r="AV218" s="575"/>
      <c r="AW218" s="575"/>
      <c r="AX218" s="575"/>
      <c r="AY218" s="575"/>
      <c r="AZ218" s="575"/>
      <c r="BA218" s="575"/>
      <c r="BB218" s="575"/>
      <c r="BC218" s="575"/>
      <c r="BD218" s="575"/>
      <c r="BE218" s="575"/>
      <c r="BF218" s="575"/>
      <c r="BG218" s="575"/>
      <c r="BH218" s="575"/>
      <c r="BI218" s="575"/>
      <c r="BJ218" s="575"/>
      <c r="BK218" s="575"/>
      <c r="BL218" s="575"/>
      <c r="BM218" s="575"/>
      <c r="BN218" s="575"/>
      <c r="BO218" s="575"/>
      <c r="BP218" s="575"/>
      <c r="BQ218" s="575"/>
      <c r="BR218" s="575"/>
      <c r="BS218" s="575"/>
      <c r="BT218" s="575"/>
      <c r="BU218" s="575"/>
      <c r="BV218" s="575"/>
      <c r="BW218" s="575"/>
      <c r="BX218" s="575"/>
      <c r="BY218" s="575"/>
      <c r="BZ218" s="575"/>
      <c r="CA218" s="575"/>
      <c r="CB218" s="575"/>
      <c r="CC218" s="575"/>
      <c r="CD218" s="575"/>
      <c r="CE218" s="575"/>
      <c r="CF218" s="575"/>
      <c r="CG218" s="575"/>
      <c r="CH218" s="575"/>
      <c r="CI218" s="575"/>
      <c r="CJ218" s="575"/>
      <c r="CK218" s="575"/>
      <c r="CL218" s="575"/>
      <c r="CM218" s="575"/>
      <c r="CN218" s="575"/>
      <c r="CO218" s="575"/>
      <c r="CP218" s="575"/>
      <c r="CQ218" s="575"/>
      <c r="CR218" s="575"/>
      <c r="CS218" s="575"/>
      <c r="CT218" s="575"/>
      <c r="CU218" s="575"/>
      <c r="CV218" s="575"/>
      <c r="CW218" s="575"/>
      <c r="CX218" s="575"/>
      <c r="CY218" s="575"/>
      <c r="CZ218" s="575"/>
      <c r="DA218" s="575"/>
      <c r="DB218" s="575"/>
      <c r="DC218" s="575"/>
      <c r="DD218" s="575"/>
      <c r="DE218" s="575"/>
      <c r="DF218" s="575"/>
      <c r="DG218" s="575"/>
      <c r="DH218" s="575"/>
      <c r="DI218" s="575"/>
      <c r="DJ218" s="575"/>
      <c r="DK218" s="575"/>
      <c r="DL218" s="575"/>
      <c r="DM218" s="575"/>
      <c r="DN218" s="575"/>
      <c r="DO218" s="575"/>
      <c r="DP218" s="575"/>
      <c r="DQ218" s="575"/>
      <c r="DR218" s="575"/>
      <c r="DS218" s="575"/>
      <c r="DT218" s="575"/>
      <c r="DU218" s="575"/>
      <c r="DV218" s="575"/>
      <c r="DW218" s="575"/>
    </row>
    <row r="219" spans="2:127" x14ac:dyDescent="0.2">
      <c r="B219" s="638"/>
      <c r="C219" s="575"/>
      <c r="D219" s="575"/>
      <c r="E219" s="575"/>
      <c r="F219" s="575"/>
      <c r="G219" s="575"/>
      <c r="H219" s="575"/>
      <c r="I219" s="575"/>
      <c r="J219" s="575"/>
      <c r="K219" s="575"/>
      <c r="L219" s="575"/>
      <c r="M219" s="575"/>
      <c r="N219" s="575"/>
      <c r="O219" s="575"/>
      <c r="P219" s="575"/>
      <c r="Q219" s="575"/>
      <c r="R219" s="575"/>
      <c r="S219" s="575"/>
      <c r="T219" s="575"/>
      <c r="U219" s="575"/>
      <c r="V219" s="575"/>
      <c r="W219" s="575"/>
      <c r="X219" s="575"/>
      <c r="Y219" s="575"/>
      <c r="Z219" s="575"/>
      <c r="AA219" s="575"/>
      <c r="AB219" s="575"/>
      <c r="AC219" s="575"/>
      <c r="AD219" s="575"/>
      <c r="AE219" s="575"/>
      <c r="AF219" s="575"/>
      <c r="AG219" s="575"/>
      <c r="AH219" s="575"/>
      <c r="AI219" s="575"/>
      <c r="AJ219" s="575"/>
      <c r="AK219" s="575"/>
      <c r="AL219" s="575"/>
      <c r="AM219" s="575"/>
      <c r="AN219" s="575"/>
      <c r="AO219" s="575"/>
      <c r="AP219" s="575"/>
      <c r="AQ219" s="575"/>
      <c r="AR219" s="575"/>
      <c r="AS219" s="575"/>
      <c r="AT219" s="575"/>
      <c r="AU219" s="575"/>
      <c r="AV219" s="575"/>
      <c r="AW219" s="575"/>
      <c r="AX219" s="575"/>
      <c r="AY219" s="575"/>
      <c r="AZ219" s="575"/>
      <c r="BA219" s="575"/>
      <c r="BB219" s="575"/>
      <c r="BC219" s="575"/>
      <c r="BD219" s="575"/>
      <c r="BE219" s="575"/>
      <c r="BF219" s="575"/>
      <c r="BG219" s="575"/>
      <c r="BH219" s="575"/>
      <c r="BI219" s="575"/>
      <c r="BJ219" s="575"/>
      <c r="BK219" s="575"/>
      <c r="BL219" s="575"/>
      <c r="BM219" s="575"/>
      <c r="BN219" s="575"/>
      <c r="BO219" s="575"/>
      <c r="BP219" s="575"/>
      <c r="BQ219" s="575"/>
      <c r="BR219" s="575"/>
      <c r="BS219" s="575"/>
      <c r="BT219" s="575"/>
      <c r="BU219" s="575"/>
      <c r="BV219" s="575"/>
      <c r="BW219" s="575"/>
      <c r="BX219" s="575"/>
      <c r="BY219" s="575"/>
      <c r="BZ219" s="575"/>
      <c r="CA219" s="575"/>
      <c r="CB219" s="575"/>
      <c r="CC219" s="575"/>
      <c r="CD219" s="575"/>
      <c r="CE219" s="575"/>
      <c r="CF219" s="575"/>
      <c r="CG219" s="575"/>
      <c r="CH219" s="575"/>
      <c r="CI219" s="575"/>
      <c r="CJ219" s="575"/>
      <c r="CK219" s="575"/>
      <c r="CL219" s="575"/>
      <c r="CM219" s="575"/>
      <c r="CN219" s="575"/>
      <c r="CO219" s="575"/>
      <c r="CP219" s="575"/>
      <c r="CQ219" s="575"/>
      <c r="CR219" s="575"/>
      <c r="CS219" s="575"/>
      <c r="CT219" s="575"/>
      <c r="CU219" s="575"/>
      <c r="CV219" s="575"/>
      <c r="CW219" s="575"/>
      <c r="CX219" s="575"/>
      <c r="CY219" s="575"/>
      <c r="CZ219" s="575"/>
      <c r="DA219" s="575"/>
      <c r="DB219" s="575"/>
      <c r="DC219" s="575"/>
      <c r="DD219" s="575"/>
      <c r="DE219" s="575"/>
      <c r="DF219" s="575"/>
      <c r="DG219" s="575"/>
      <c r="DH219" s="575"/>
      <c r="DI219" s="575"/>
      <c r="DJ219" s="575"/>
      <c r="DK219" s="575"/>
      <c r="DL219" s="575"/>
      <c r="DM219" s="575"/>
      <c r="DN219" s="575"/>
      <c r="DO219" s="575"/>
      <c r="DP219" s="575"/>
      <c r="DQ219" s="575"/>
      <c r="DR219" s="575"/>
      <c r="DS219" s="575"/>
      <c r="DT219" s="575"/>
      <c r="DU219" s="575"/>
      <c r="DV219" s="575"/>
      <c r="DW219" s="575"/>
    </row>
  </sheetData>
  <sheetProtection algorithmName="SHA-512" hashValue="HBMBkh9g7bGsxRLRoP35joWNugi7yXvyHp9JPSuuUJLXIrKdownxisHW8miJoUv1EQQKCg3kIzHqLliNDDRgZA==" saltValue="ssVl0sIbUJz5sUjbx6A/xg==" spinCount="100000" sheet="1" objects="1" scenarios="1"/>
  <mergeCells count="1">
    <mergeCell ref="W2:W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"/>
  <sheetViews>
    <sheetView zoomScale="80" zoomScaleNormal="80"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L73" sqref="L73"/>
    </sheetView>
  </sheetViews>
  <sheetFormatPr defaultColWidth="8.88671875" defaultRowHeight="15" x14ac:dyDescent="0.2"/>
  <cols>
    <col min="1" max="1" width="1.33203125" customWidth="1"/>
    <col min="2" max="2" width="8" customWidth="1"/>
    <col min="3" max="3" width="45.109375" customWidth="1"/>
    <col min="4" max="4" width="18" customWidth="1"/>
    <col min="5" max="5" width="18" hidden="1" customWidth="1"/>
    <col min="6" max="7" width="10.21875" customWidth="1"/>
    <col min="8" max="36" width="11.44140625" customWidth="1"/>
    <col min="244" max="244" width="1.33203125" customWidth="1"/>
    <col min="245" max="245" width="8" customWidth="1"/>
    <col min="246" max="246" width="45.109375" customWidth="1"/>
    <col min="247" max="247" width="18" customWidth="1"/>
    <col min="248" max="249" width="10.21875" customWidth="1"/>
    <col min="250" max="278" width="11.44140625" customWidth="1"/>
    <col min="500" max="500" width="1.33203125" customWidth="1"/>
    <col min="501" max="501" width="8" customWidth="1"/>
    <col min="502" max="502" width="45.109375" customWidth="1"/>
    <col min="503" max="503" width="18" customWidth="1"/>
    <col min="504" max="505" width="10.21875" customWidth="1"/>
    <col min="506" max="534" width="11.44140625" customWidth="1"/>
    <col min="756" max="756" width="1.33203125" customWidth="1"/>
    <col min="757" max="757" width="8" customWidth="1"/>
    <col min="758" max="758" width="45.109375" customWidth="1"/>
    <col min="759" max="759" width="18" customWidth="1"/>
    <col min="760" max="761" width="10.21875" customWidth="1"/>
    <col min="762" max="790" width="11.44140625" customWidth="1"/>
    <col min="1012" max="1012" width="1.33203125" customWidth="1"/>
    <col min="1013" max="1013" width="8" customWidth="1"/>
    <col min="1014" max="1014" width="45.109375" customWidth="1"/>
    <col min="1015" max="1015" width="18" customWidth="1"/>
    <col min="1016" max="1017" width="10.21875" customWidth="1"/>
    <col min="1018" max="1046" width="11.44140625" customWidth="1"/>
    <col min="1268" max="1268" width="1.33203125" customWidth="1"/>
    <col min="1269" max="1269" width="8" customWidth="1"/>
    <col min="1270" max="1270" width="45.109375" customWidth="1"/>
    <col min="1271" max="1271" width="18" customWidth="1"/>
    <col min="1272" max="1273" width="10.21875" customWidth="1"/>
    <col min="1274" max="1302" width="11.44140625" customWidth="1"/>
    <col min="1524" max="1524" width="1.33203125" customWidth="1"/>
    <col min="1525" max="1525" width="8" customWidth="1"/>
    <col min="1526" max="1526" width="45.109375" customWidth="1"/>
    <col min="1527" max="1527" width="18" customWidth="1"/>
    <col min="1528" max="1529" width="10.21875" customWidth="1"/>
    <col min="1530" max="1558" width="11.44140625" customWidth="1"/>
    <col min="1780" max="1780" width="1.33203125" customWidth="1"/>
    <col min="1781" max="1781" width="8" customWidth="1"/>
    <col min="1782" max="1782" width="45.109375" customWidth="1"/>
    <col min="1783" max="1783" width="18" customWidth="1"/>
    <col min="1784" max="1785" width="10.21875" customWidth="1"/>
    <col min="1786" max="1814" width="11.44140625" customWidth="1"/>
    <col min="2036" max="2036" width="1.33203125" customWidth="1"/>
    <col min="2037" max="2037" width="8" customWidth="1"/>
    <col min="2038" max="2038" width="45.109375" customWidth="1"/>
    <col min="2039" max="2039" width="18" customWidth="1"/>
    <col min="2040" max="2041" width="10.21875" customWidth="1"/>
    <col min="2042" max="2070" width="11.44140625" customWidth="1"/>
    <col min="2292" max="2292" width="1.33203125" customWidth="1"/>
    <col min="2293" max="2293" width="8" customWidth="1"/>
    <col min="2294" max="2294" width="45.109375" customWidth="1"/>
    <col min="2295" max="2295" width="18" customWidth="1"/>
    <col min="2296" max="2297" width="10.21875" customWidth="1"/>
    <col min="2298" max="2326" width="11.44140625" customWidth="1"/>
    <col min="2548" max="2548" width="1.33203125" customWidth="1"/>
    <col min="2549" max="2549" width="8" customWidth="1"/>
    <col min="2550" max="2550" width="45.109375" customWidth="1"/>
    <col min="2551" max="2551" width="18" customWidth="1"/>
    <col min="2552" max="2553" width="10.21875" customWidth="1"/>
    <col min="2554" max="2582" width="11.44140625" customWidth="1"/>
    <col min="2804" max="2804" width="1.33203125" customWidth="1"/>
    <col min="2805" max="2805" width="8" customWidth="1"/>
    <col min="2806" max="2806" width="45.109375" customWidth="1"/>
    <col min="2807" max="2807" width="18" customWidth="1"/>
    <col min="2808" max="2809" width="10.21875" customWidth="1"/>
    <col min="2810" max="2838" width="11.44140625" customWidth="1"/>
    <col min="3060" max="3060" width="1.33203125" customWidth="1"/>
    <col min="3061" max="3061" width="8" customWidth="1"/>
    <col min="3062" max="3062" width="45.109375" customWidth="1"/>
    <col min="3063" max="3063" width="18" customWidth="1"/>
    <col min="3064" max="3065" width="10.21875" customWidth="1"/>
    <col min="3066" max="3094" width="11.44140625" customWidth="1"/>
    <col min="3316" max="3316" width="1.33203125" customWidth="1"/>
    <col min="3317" max="3317" width="8" customWidth="1"/>
    <col min="3318" max="3318" width="45.109375" customWidth="1"/>
    <col min="3319" max="3319" width="18" customWidth="1"/>
    <col min="3320" max="3321" width="10.21875" customWidth="1"/>
    <col min="3322" max="3350" width="11.44140625" customWidth="1"/>
    <col min="3572" max="3572" width="1.33203125" customWidth="1"/>
    <col min="3573" max="3573" width="8" customWidth="1"/>
    <col min="3574" max="3574" width="45.109375" customWidth="1"/>
    <col min="3575" max="3575" width="18" customWidth="1"/>
    <col min="3576" max="3577" width="10.21875" customWidth="1"/>
    <col min="3578" max="3606" width="11.44140625" customWidth="1"/>
    <col min="3828" max="3828" width="1.33203125" customWidth="1"/>
    <col min="3829" max="3829" width="8" customWidth="1"/>
    <col min="3830" max="3830" width="45.109375" customWidth="1"/>
    <col min="3831" max="3831" width="18" customWidth="1"/>
    <col min="3832" max="3833" width="10.21875" customWidth="1"/>
    <col min="3834" max="3862" width="11.44140625" customWidth="1"/>
    <col min="4084" max="4084" width="1.33203125" customWidth="1"/>
    <col min="4085" max="4085" width="8" customWidth="1"/>
    <col min="4086" max="4086" width="45.109375" customWidth="1"/>
    <col min="4087" max="4087" width="18" customWidth="1"/>
    <col min="4088" max="4089" width="10.21875" customWidth="1"/>
    <col min="4090" max="4118" width="11.44140625" customWidth="1"/>
    <col min="4340" max="4340" width="1.33203125" customWidth="1"/>
    <col min="4341" max="4341" width="8" customWidth="1"/>
    <col min="4342" max="4342" width="45.109375" customWidth="1"/>
    <col min="4343" max="4343" width="18" customWidth="1"/>
    <col min="4344" max="4345" width="10.21875" customWidth="1"/>
    <col min="4346" max="4374" width="11.44140625" customWidth="1"/>
    <col min="4596" max="4596" width="1.33203125" customWidth="1"/>
    <col min="4597" max="4597" width="8" customWidth="1"/>
    <col min="4598" max="4598" width="45.109375" customWidth="1"/>
    <col min="4599" max="4599" width="18" customWidth="1"/>
    <col min="4600" max="4601" width="10.21875" customWidth="1"/>
    <col min="4602" max="4630" width="11.44140625" customWidth="1"/>
    <col min="4852" max="4852" width="1.33203125" customWidth="1"/>
    <col min="4853" max="4853" width="8" customWidth="1"/>
    <col min="4854" max="4854" width="45.109375" customWidth="1"/>
    <col min="4855" max="4855" width="18" customWidth="1"/>
    <col min="4856" max="4857" width="10.21875" customWidth="1"/>
    <col min="4858" max="4886" width="11.44140625" customWidth="1"/>
    <col min="5108" max="5108" width="1.33203125" customWidth="1"/>
    <col min="5109" max="5109" width="8" customWidth="1"/>
    <col min="5110" max="5110" width="45.109375" customWidth="1"/>
    <col min="5111" max="5111" width="18" customWidth="1"/>
    <col min="5112" max="5113" width="10.21875" customWidth="1"/>
    <col min="5114" max="5142" width="11.44140625" customWidth="1"/>
    <col min="5364" max="5364" width="1.33203125" customWidth="1"/>
    <col min="5365" max="5365" width="8" customWidth="1"/>
    <col min="5366" max="5366" width="45.109375" customWidth="1"/>
    <col min="5367" max="5367" width="18" customWidth="1"/>
    <col min="5368" max="5369" width="10.21875" customWidth="1"/>
    <col min="5370" max="5398" width="11.44140625" customWidth="1"/>
    <col min="5620" max="5620" width="1.33203125" customWidth="1"/>
    <col min="5621" max="5621" width="8" customWidth="1"/>
    <col min="5622" max="5622" width="45.109375" customWidth="1"/>
    <col min="5623" max="5623" width="18" customWidth="1"/>
    <col min="5624" max="5625" width="10.21875" customWidth="1"/>
    <col min="5626" max="5654" width="11.44140625" customWidth="1"/>
    <col min="5876" max="5876" width="1.33203125" customWidth="1"/>
    <col min="5877" max="5877" width="8" customWidth="1"/>
    <col min="5878" max="5878" width="45.109375" customWidth="1"/>
    <col min="5879" max="5879" width="18" customWidth="1"/>
    <col min="5880" max="5881" width="10.21875" customWidth="1"/>
    <col min="5882" max="5910" width="11.44140625" customWidth="1"/>
    <col min="6132" max="6132" width="1.33203125" customWidth="1"/>
    <col min="6133" max="6133" width="8" customWidth="1"/>
    <col min="6134" max="6134" width="45.109375" customWidth="1"/>
    <col min="6135" max="6135" width="18" customWidth="1"/>
    <col min="6136" max="6137" width="10.21875" customWidth="1"/>
    <col min="6138" max="6166" width="11.44140625" customWidth="1"/>
    <col min="6388" max="6388" width="1.33203125" customWidth="1"/>
    <col min="6389" max="6389" width="8" customWidth="1"/>
    <col min="6390" max="6390" width="45.109375" customWidth="1"/>
    <col min="6391" max="6391" width="18" customWidth="1"/>
    <col min="6392" max="6393" width="10.21875" customWidth="1"/>
    <col min="6394" max="6422" width="11.44140625" customWidth="1"/>
    <col min="6644" max="6644" width="1.33203125" customWidth="1"/>
    <col min="6645" max="6645" width="8" customWidth="1"/>
    <col min="6646" max="6646" width="45.109375" customWidth="1"/>
    <col min="6647" max="6647" width="18" customWidth="1"/>
    <col min="6648" max="6649" width="10.21875" customWidth="1"/>
    <col min="6650" max="6678" width="11.44140625" customWidth="1"/>
    <col min="6900" max="6900" width="1.33203125" customWidth="1"/>
    <col min="6901" max="6901" width="8" customWidth="1"/>
    <col min="6902" max="6902" width="45.109375" customWidth="1"/>
    <col min="6903" max="6903" width="18" customWidth="1"/>
    <col min="6904" max="6905" width="10.21875" customWidth="1"/>
    <col min="6906" max="6934" width="11.44140625" customWidth="1"/>
    <col min="7156" max="7156" width="1.33203125" customWidth="1"/>
    <col min="7157" max="7157" width="8" customWidth="1"/>
    <col min="7158" max="7158" width="45.109375" customWidth="1"/>
    <col min="7159" max="7159" width="18" customWidth="1"/>
    <col min="7160" max="7161" width="10.21875" customWidth="1"/>
    <col min="7162" max="7190" width="11.44140625" customWidth="1"/>
    <col min="7412" max="7412" width="1.33203125" customWidth="1"/>
    <col min="7413" max="7413" width="8" customWidth="1"/>
    <col min="7414" max="7414" width="45.109375" customWidth="1"/>
    <col min="7415" max="7415" width="18" customWidth="1"/>
    <col min="7416" max="7417" width="10.21875" customWidth="1"/>
    <col min="7418" max="7446" width="11.44140625" customWidth="1"/>
    <col min="7668" max="7668" width="1.33203125" customWidth="1"/>
    <col min="7669" max="7669" width="8" customWidth="1"/>
    <col min="7670" max="7670" width="45.109375" customWidth="1"/>
    <col min="7671" max="7671" width="18" customWidth="1"/>
    <col min="7672" max="7673" width="10.21875" customWidth="1"/>
    <col min="7674" max="7702" width="11.44140625" customWidth="1"/>
    <col min="7924" max="7924" width="1.33203125" customWidth="1"/>
    <col min="7925" max="7925" width="8" customWidth="1"/>
    <col min="7926" max="7926" width="45.109375" customWidth="1"/>
    <col min="7927" max="7927" width="18" customWidth="1"/>
    <col min="7928" max="7929" width="10.21875" customWidth="1"/>
    <col min="7930" max="7958" width="11.44140625" customWidth="1"/>
    <col min="8180" max="8180" width="1.33203125" customWidth="1"/>
    <col min="8181" max="8181" width="8" customWidth="1"/>
    <col min="8182" max="8182" width="45.109375" customWidth="1"/>
    <col min="8183" max="8183" width="18" customWidth="1"/>
    <col min="8184" max="8185" width="10.21875" customWidth="1"/>
    <col min="8186" max="8214" width="11.44140625" customWidth="1"/>
    <col min="8436" max="8436" width="1.33203125" customWidth="1"/>
    <col min="8437" max="8437" width="8" customWidth="1"/>
    <col min="8438" max="8438" width="45.109375" customWidth="1"/>
    <col min="8439" max="8439" width="18" customWidth="1"/>
    <col min="8440" max="8441" width="10.21875" customWidth="1"/>
    <col min="8442" max="8470" width="11.44140625" customWidth="1"/>
    <col min="8692" max="8692" width="1.33203125" customWidth="1"/>
    <col min="8693" max="8693" width="8" customWidth="1"/>
    <col min="8694" max="8694" width="45.109375" customWidth="1"/>
    <col min="8695" max="8695" width="18" customWidth="1"/>
    <col min="8696" max="8697" width="10.21875" customWidth="1"/>
    <col min="8698" max="8726" width="11.44140625" customWidth="1"/>
    <col min="8948" max="8948" width="1.33203125" customWidth="1"/>
    <col min="8949" max="8949" width="8" customWidth="1"/>
    <col min="8950" max="8950" width="45.109375" customWidth="1"/>
    <col min="8951" max="8951" width="18" customWidth="1"/>
    <col min="8952" max="8953" width="10.21875" customWidth="1"/>
    <col min="8954" max="8982" width="11.44140625" customWidth="1"/>
    <col min="9204" max="9204" width="1.33203125" customWidth="1"/>
    <col min="9205" max="9205" width="8" customWidth="1"/>
    <col min="9206" max="9206" width="45.109375" customWidth="1"/>
    <col min="9207" max="9207" width="18" customWidth="1"/>
    <col min="9208" max="9209" width="10.21875" customWidth="1"/>
    <col min="9210" max="9238" width="11.44140625" customWidth="1"/>
    <col min="9460" max="9460" width="1.33203125" customWidth="1"/>
    <col min="9461" max="9461" width="8" customWidth="1"/>
    <col min="9462" max="9462" width="45.109375" customWidth="1"/>
    <col min="9463" max="9463" width="18" customWidth="1"/>
    <col min="9464" max="9465" width="10.21875" customWidth="1"/>
    <col min="9466" max="9494" width="11.44140625" customWidth="1"/>
    <col min="9716" max="9716" width="1.33203125" customWidth="1"/>
    <col min="9717" max="9717" width="8" customWidth="1"/>
    <col min="9718" max="9718" width="45.109375" customWidth="1"/>
    <col min="9719" max="9719" width="18" customWidth="1"/>
    <col min="9720" max="9721" width="10.21875" customWidth="1"/>
    <col min="9722" max="9750" width="11.44140625" customWidth="1"/>
    <col min="9972" max="9972" width="1.33203125" customWidth="1"/>
    <col min="9973" max="9973" width="8" customWidth="1"/>
    <col min="9974" max="9974" width="45.109375" customWidth="1"/>
    <col min="9975" max="9975" width="18" customWidth="1"/>
    <col min="9976" max="9977" width="10.21875" customWidth="1"/>
    <col min="9978" max="10006" width="11.44140625" customWidth="1"/>
    <col min="10228" max="10228" width="1.33203125" customWidth="1"/>
    <col min="10229" max="10229" width="8" customWidth="1"/>
    <col min="10230" max="10230" width="45.109375" customWidth="1"/>
    <col min="10231" max="10231" width="18" customWidth="1"/>
    <col min="10232" max="10233" width="10.21875" customWidth="1"/>
    <col min="10234" max="10262" width="11.44140625" customWidth="1"/>
    <col min="10484" max="10484" width="1.33203125" customWidth="1"/>
    <col min="10485" max="10485" width="8" customWidth="1"/>
    <col min="10486" max="10486" width="45.109375" customWidth="1"/>
    <col min="10487" max="10487" width="18" customWidth="1"/>
    <col min="10488" max="10489" width="10.21875" customWidth="1"/>
    <col min="10490" max="10518" width="11.44140625" customWidth="1"/>
    <col min="10740" max="10740" width="1.33203125" customWidth="1"/>
    <col min="10741" max="10741" width="8" customWidth="1"/>
    <col min="10742" max="10742" width="45.109375" customWidth="1"/>
    <col min="10743" max="10743" width="18" customWidth="1"/>
    <col min="10744" max="10745" width="10.21875" customWidth="1"/>
    <col min="10746" max="10774" width="11.44140625" customWidth="1"/>
    <col min="10996" max="10996" width="1.33203125" customWidth="1"/>
    <col min="10997" max="10997" width="8" customWidth="1"/>
    <col min="10998" max="10998" width="45.109375" customWidth="1"/>
    <col min="10999" max="10999" width="18" customWidth="1"/>
    <col min="11000" max="11001" width="10.21875" customWidth="1"/>
    <col min="11002" max="11030" width="11.44140625" customWidth="1"/>
    <col min="11252" max="11252" width="1.33203125" customWidth="1"/>
    <col min="11253" max="11253" width="8" customWidth="1"/>
    <col min="11254" max="11254" width="45.109375" customWidth="1"/>
    <col min="11255" max="11255" width="18" customWidth="1"/>
    <col min="11256" max="11257" width="10.21875" customWidth="1"/>
    <col min="11258" max="11286" width="11.44140625" customWidth="1"/>
    <col min="11508" max="11508" width="1.33203125" customWidth="1"/>
    <col min="11509" max="11509" width="8" customWidth="1"/>
    <col min="11510" max="11510" width="45.109375" customWidth="1"/>
    <col min="11511" max="11511" width="18" customWidth="1"/>
    <col min="11512" max="11513" width="10.21875" customWidth="1"/>
    <col min="11514" max="11542" width="11.44140625" customWidth="1"/>
    <col min="11764" max="11764" width="1.33203125" customWidth="1"/>
    <col min="11765" max="11765" width="8" customWidth="1"/>
    <col min="11766" max="11766" width="45.109375" customWidth="1"/>
    <col min="11767" max="11767" width="18" customWidth="1"/>
    <col min="11768" max="11769" width="10.21875" customWidth="1"/>
    <col min="11770" max="11798" width="11.44140625" customWidth="1"/>
    <col min="12020" max="12020" width="1.33203125" customWidth="1"/>
    <col min="12021" max="12021" width="8" customWidth="1"/>
    <col min="12022" max="12022" width="45.109375" customWidth="1"/>
    <col min="12023" max="12023" width="18" customWidth="1"/>
    <col min="12024" max="12025" width="10.21875" customWidth="1"/>
    <col min="12026" max="12054" width="11.44140625" customWidth="1"/>
    <col min="12276" max="12276" width="1.33203125" customWidth="1"/>
    <col min="12277" max="12277" width="8" customWidth="1"/>
    <col min="12278" max="12278" width="45.109375" customWidth="1"/>
    <col min="12279" max="12279" width="18" customWidth="1"/>
    <col min="12280" max="12281" width="10.21875" customWidth="1"/>
    <col min="12282" max="12310" width="11.44140625" customWidth="1"/>
    <col min="12532" max="12532" width="1.33203125" customWidth="1"/>
    <col min="12533" max="12533" width="8" customWidth="1"/>
    <col min="12534" max="12534" width="45.109375" customWidth="1"/>
    <col min="12535" max="12535" width="18" customWidth="1"/>
    <col min="12536" max="12537" width="10.21875" customWidth="1"/>
    <col min="12538" max="12566" width="11.44140625" customWidth="1"/>
    <col min="12788" max="12788" width="1.33203125" customWidth="1"/>
    <col min="12789" max="12789" width="8" customWidth="1"/>
    <col min="12790" max="12790" width="45.109375" customWidth="1"/>
    <col min="12791" max="12791" width="18" customWidth="1"/>
    <col min="12792" max="12793" width="10.21875" customWidth="1"/>
    <col min="12794" max="12822" width="11.44140625" customWidth="1"/>
    <col min="13044" max="13044" width="1.33203125" customWidth="1"/>
    <col min="13045" max="13045" width="8" customWidth="1"/>
    <col min="13046" max="13046" width="45.109375" customWidth="1"/>
    <col min="13047" max="13047" width="18" customWidth="1"/>
    <col min="13048" max="13049" width="10.21875" customWidth="1"/>
    <col min="13050" max="13078" width="11.44140625" customWidth="1"/>
    <col min="13300" max="13300" width="1.33203125" customWidth="1"/>
    <col min="13301" max="13301" width="8" customWidth="1"/>
    <col min="13302" max="13302" width="45.109375" customWidth="1"/>
    <col min="13303" max="13303" width="18" customWidth="1"/>
    <col min="13304" max="13305" width="10.21875" customWidth="1"/>
    <col min="13306" max="13334" width="11.44140625" customWidth="1"/>
    <col min="13556" max="13556" width="1.33203125" customWidth="1"/>
    <col min="13557" max="13557" width="8" customWidth="1"/>
    <col min="13558" max="13558" width="45.109375" customWidth="1"/>
    <col min="13559" max="13559" width="18" customWidth="1"/>
    <col min="13560" max="13561" width="10.21875" customWidth="1"/>
    <col min="13562" max="13590" width="11.44140625" customWidth="1"/>
    <col min="13812" max="13812" width="1.33203125" customWidth="1"/>
    <col min="13813" max="13813" width="8" customWidth="1"/>
    <col min="13814" max="13814" width="45.109375" customWidth="1"/>
    <col min="13815" max="13815" width="18" customWidth="1"/>
    <col min="13816" max="13817" width="10.21875" customWidth="1"/>
    <col min="13818" max="13846" width="11.44140625" customWidth="1"/>
    <col min="14068" max="14068" width="1.33203125" customWidth="1"/>
    <col min="14069" max="14069" width="8" customWidth="1"/>
    <col min="14070" max="14070" width="45.109375" customWidth="1"/>
    <col min="14071" max="14071" width="18" customWidth="1"/>
    <col min="14072" max="14073" width="10.21875" customWidth="1"/>
    <col min="14074" max="14102" width="11.44140625" customWidth="1"/>
    <col min="14324" max="14324" width="1.33203125" customWidth="1"/>
    <col min="14325" max="14325" width="8" customWidth="1"/>
    <col min="14326" max="14326" width="45.109375" customWidth="1"/>
    <col min="14327" max="14327" width="18" customWidth="1"/>
    <col min="14328" max="14329" width="10.21875" customWidth="1"/>
    <col min="14330" max="14358" width="11.44140625" customWidth="1"/>
    <col min="14580" max="14580" width="1.33203125" customWidth="1"/>
    <col min="14581" max="14581" width="8" customWidth="1"/>
    <col min="14582" max="14582" width="45.109375" customWidth="1"/>
    <col min="14583" max="14583" width="18" customWidth="1"/>
    <col min="14584" max="14585" width="10.21875" customWidth="1"/>
    <col min="14586" max="14614" width="11.44140625" customWidth="1"/>
    <col min="14836" max="14836" width="1.33203125" customWidth="1"/>
    <col min="14837" max="14837" width="8" customWidth="1"/>
    <col min="14838" max="14838" width="45.109375" customWidth="1"/>
    <col min="14839" max="14839" width="18" customWidth="1"/>
    <col min="14840" max="14841" width="10.21875" customWidth="1"/>
    <col min="14842" max="14870" width="11.44140625" customWidth="1"/>
    <col min="15092" max="15092" width="1.33203125" customWidth="1"/>
    <col min="15093" max="15093" width="8" customWidth="1"/>
    <col min="15094" max="15094" width="45.109375" customWidth="1"/>
    <col min="15095" max="15095" width="18" customWidth="1"/>
    <col min="15096" max="15097" width="10.21875" customWidth="1"/>
    <col min="15098" max="15126" width="11.44140625" customWidth="1"/>
    <col min="15348" max="15348" width="1.33203125" customWidth="1"/>
    <col min="15349" max="15349" width="8" customWidth="1"/>
    <col min="15350" max="15350" width="45.109375" customWidth="1"/>
    <col min="15351" max="15351" width="18" customWidth="1"/>
    <col min="15352" max="15353" width="10.21875" customWidth="1"/>
    <col min="15354" max="15382" width="11.44140625" customWidth="1"/>
    <col min="15604" max="15604" width="1.33203125" customWidth="1"/>
    <col min="15605" max="15605" width="8" customWidth="1"/>
    <col min="15606" max="15606" width="45.109375" customWidth="1"/>
    <col min="15607" max="15607" width="18" customWidth="1"/>
    <col min="15608" max="15609" width="10.21875" customWidth="1"/>
    <col min="15610" max="15638" width="11.44140625" customWidth="1"/>
    <col min="15860" max="15860" width="1.33203125" customWidth="1"/>
    <col min="15861" max="15861" width="8" customWidth="1"/>
    <col min="15862" max="15862" width="45.109375" customWidth="1"/>
    <col min="15863" max="15863" width="18" customWidth="1"/>
    <col min="15864" max="15865" width="10.21875" customWidth="1"/>
    <col min="15866" max="15894" width="11.44140625" customWidth="1"/>
    <col min="16116" max="16116" width="1.33203125" customWidth="1"/>
    <col min="16117" max="16117" width="8" customWidth="1"/>
    <col min="16118" max="16118" width="45.109375" customWidth="1"/>
    <col min="16119" max="16119" width="18" customWidth="1"/>
    <col min="16120" max="16121" width="10.21875" customWidth="1"/>
    <col min="16122" max="16150" width="11.44140625" customWidth="1"/>
  </cols>
  <sheetData>
    <row r="1" spans="1:36" ht="18" x14ac:dyDescent="0.25">
      <c r="A1" s="228"/>
      <c r="B1" s="229" t="s">
        <v>590</v>
      </c>
      <c r="C1" s="230"/>
      <c r="D1" s="231"/>
      <c r="E1" s="231"/>
      <c r="F1" s="232"/>
      <c r="G1" s="232"/>
      <c r="H1" s="232"/>
      <c r="I1" s="233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234"/>
      <c r="AI1" s="234"/>
      <c r="AJ1" s="234"/>
    </row>
    <row r="2" spans="1:36" ht="15.75" thickBot="1" x14ac:dyDescent="0.25">
      <c r="A2" s="235"/>
      <c r="B2" s="236"/>
      <c r="C2" s="237"/>
      <c r="D2" s="124"/>
      <c r="E2" s="124"/>
      <c r="F2" s="100"/>
      <c r="G2" s="100"/>
      <c r="H2" s="960" t="s">
        <v>591</v>
      </c>
      <c r="I2" s="961"/>
      <c r="J2" s="961"/>
      <c r="K2" s="961"/>
      <c r="L2" s="961"/>
      <c r="M2" s="961"/>
      <c r="N2" s="961"/>
      <c r="O2" s="961"/>
      <c r="P2" s="961"/>
      <c r="Q2" s="961"/>
      <c r="R2" s="961"/>
      <c r="S2" s="961"/>
      <c r="T2" s="961"/>
      <c r="U2" s="961"/>
      <c r="V2" s="961"/>
      <c r="W2" s="961"/>
      <c r="X2" s="961"/>
      <c r="Y2" s="961"/>
      <c r="Z2" s="961"/>
      <c r="AA2" s="961"/>
      <c r="AB2" s="961"/>
      <c r="AC2" s="961"/>
      <c r="AD2" s="961"/>
      <c r="AE2" s="961"/>
      <c r="AF2" s="961"/>
      <c r="AG2" s="961"/>
      <c r="AH2" s="961"/>
      <c r="AI2" s="961"/>
      <c r="AJ2" s="961"/>
    </row>
    <row r="3" spans="1:36" ht="31.5" x14ac:dyDescent="0.2">
      <c r="A3" s="238"/>
      <c r="B3" s="239" t="s">
        <v>592</v>
      </c>
      <c r="C3" s="344" t="s">
        <v>593</v>
      </c>
      <c r="D3" s="345" t="s">
        <v>594</v>
      </c>
      <c r="E3" s="345"/>
      <c r="F3" s="346" t="s">
        <v>140</v>
      </c>
      <c r="G3" s="346" t="s">
        <v>187</v>
      </c>
      <c r="H3" s="347" t="str">
        <f>'TITLE PAGE'!D14</f>
        <v>2016-17</v>
      </c>
      <c r="I3" s="348" t="str">
        <f>'WRZ summary'!E3</f>
        <v>For info 2017-18</v>
      </c>
      <c r="J3" s="348" t="str">
        <f>'WRZ summary'!F3</f>
        <v>For info 2018-19</v>
      </c>
      <c r="K3" s="348" t="str">
        <f>'WRZ summary'!G3</f>
        <v>For info 2019-20</v>
      </c>
      <c r="L3" s="345" t="str">
        <f>'WRZ summary'!H3</f>
        <v>2020-21</v>
      </c>
      <c r="M3" s="345" t="str">
        <f>'WRZ summary'!I3</f>
        <v>2021-22</v>
      </c>
      <c r="N3" s="345" t="str">
        <f>'WRZ summary'!J3</f>
        <v>2022-23</v>
      </c>
      <c r="O3" s="345" t="str">
        <f>'WRZ summary'!K3</f>
        <v>2023-24</v>
      </c>
      <c r="P3" s="345" t="str">
        <f>'WRZ summary'!L3</f>
        <v>2024-25</v>
      </c>
      <c r="Q3" s="345" t="str">
        <f>'WRZ summary'!M3</f>
        <v>2025-26</v>
      </c>
      <c r="R3" s="345" t="str">
        <f>'WRZ summary'!N3</f>
        <v>2026-27</v>
      </c>
      <c r="S3" s="345" t="str">
        <f>'WRZ summary'!O3</f>
        <v>2027-28</v>
      </c>
      <c r="T3" s="345" t="str">
        <f>'WRZ summary'!P3</f>
        <v>2028-29</v>
      </c>
      <c r="U3" s="345" t="str">
        <f>'WRZ summary'!Q3</f>
        <v>2029-30</v>
      </c>
      <c r="V3" s="345" t="str">
        <f>'WRZ summary'!R3</f>
        <v>2030-31</v>
      </c>
      <c r="W3" s="345" t="str">
        <f>'WRZ summary'!S3</f>
        <v>2031-32</v>
      </c>
      <c r="X3" s="345" t="str">
        <f>'WRZ summary'!T3</f>
        <v>2032-33</v>
      </c>
      <c r="Y3" s="345" t="str">
        <f>'WRZ summary'!U3</f>
        <v>2033-34</v>
      </c>
      <c r="Z3" s="345" t="str">
        <f>'WRZ summary'!V3</f>
        <v>2034-35</v>
      </c>
      <c r="AA3" s="345" t="str">
        <f>'WRZ summary'!W3</f>
        <v>2035-36</v>
      </c>
      <c r="AB3" s="345" t="str">
        <f>'WRZ summary'!X3</f>
        <v>2036-37</v>
      </c>
      <c r="AC3" s="345" t="str">
        <f>'WRZ summary'!Y3</f>
        <v>2037-38</v>
      </c>
      <c r="AD3" s="345" t="str">
        <f>'WRZ summary'!Z3</f>
        <v>2038-39</v>
      </c>
      <c r="AE3" s="345" t="str">
        <f>'WRZ summary'!AA3</f>
        <v>2039-40</v>
      </c>
      <c r="AF3" s="345" t="str">
        <f>'WRZ summary'!AB3</f>
        <v>2040-41</v>
      </c>
      <c r="AG3" s="345" t="str">
        <f>'WRZ summary'!AC3</f>
        <v>2041-42</v>
      </c>
      <c r="AH3" s="345" t="str">
        <f>'WRZ summary'!AD3</f>
        <v>2042-43</v>
      </c>
      <c r="AI3" s="345" t="str">
        <f>'WRZ summary'!AE3</f>
        <v>2043-44</v>
      </c>
      <c r="AJ3" s="349" t="str">
        <f>'WRZ summary'!AF3</f>
        <v>2044-45</v>
      </c>
    </row>
    <row r="4" spans="1:36" x14ac:dyDescent="0.2">
      <c r="A4" s="240"/>
      <c r="B4" s="241">
        <v>58</v>
      </c>
      <c r="C4" s="350" t="s">
        <v>595</v>
      </c>
      <c r="D4" s="242" t="s">
        <v>123</v>
      </c>
      <c r="E4" s="242"/>
      <c r="F4" s="243" t="s">
        <v>75</v>
      </c>
      <c r="G4" s="243">
        <v>2</v>
      </c>
      <c r="H4" s="647">
        <f>SUM(H5,H8,H11,-H14,-H18,-H21,-H24,H27)</f>
        <v>0</v>
      </c>
      <c r="I4" s="648">
        <f>SUM(I5,I8,I11,-I14,-I18,-I21,-I24,I27)</f>
        <v>0</v>
      </c>
      <c r="J4" s="648">
        <f>SUM(J5,J8,J11,-J14,-J18,-J21,-J24,J27)</f>
        <v>0</v>
      </c>
      <c r="K4" s="648">
        <f>SUM(K5,K8,K11,-K14,-K18,-K21,-K24,K27)</f>
        <v>0</v>
      </c>
      <c r="L4" s="463">
        <f>SUM(L5,L8,L11,-L14,-L18,-L21,-L24,L27)</f>
        <v>0</v>
      </c>
      <c r="M4" s="463">
        <f t="shared" ref="M4:AJ4" si="0">SUM(M5,M8,M11,-M14,-M18,-M21,-M24,M27)</f>
        <v>0</v>
      </c>
      <c r="N4" s="463">
        <f t="shared" si="0"/>
        <v>0</v>
      </c>
      <c r="O4" s="463">
        <f t="shared" si="0"/>
        <v>0</v>
      </c>
      <c r="P4" s="463">
        <f t="shared" si="0"/>
        <v>0</v>
      </c>
      <c r="Q4" s="463">
        <f t="shared" si="0"/>
        <v>0</v>
      </c>
      <c r="R4" s="463">
        <f t="shared" si="0"/>
        <v>0</v>
      </c>
      <c r="S4" s="463">
        <f t="shared" si="0"/>
        <v>0</v>
      </c>
      <c r="T4" s="463">
        <f t="shared" si="0"/>
        <v>0</v>
      </c>
      <c r="U4" s="463">
        <f t="shared" si="0"/>
        <v>0</v>
      </c>
      <c r="V4" s="463">
        <f t="shared" si="0"/>
        <v>0</v>
      </c>
      <c r="W4" s="463">
        <f t="shared" si="0"/>
        <v>0</v>
      </c>
      <c r="X4" s="463">
        <f t="shared" si="0"/>
        <v>0</v>
      </c>
      <c r="Y4" s="463">
        <f t="shared" si="0"/>
        <v>0</v>
      </c>
      <c r="Z4" s="463">
        <f t="shared" si="0"/>
        <v>0</v>
      </c>
      <c r="AA4" s="463">
        <f t="shared" si="0"/>
        <v>0</v>
      </c>
      <c r="AB4" s="463">
        <f t="shared" si="0"/>
        <v>0</v>
      </c>
      <c r="AC4" s="463">
        <f t="shared" si="0"/>
        <v>0</v>
      </c>
      <c r="AD4" s="463">
        <f t="shared" si="0"/>
        <v>0</v>
      </c>
      <c r="AE4" s="463">
        <f t="shared" si="0"/>
        <v>0</v>
      </c>
      <c r="AF4" s="463">
        <f t="shared" si="0"/>
        <v>0</v>
      </c>
      <c r="AG4" s="463">
        <f t="shared" si="0"/>
        <v>0</v>
      </c>
      <c r="AH4" s="463">
        <f t="shared" si="0"/>
        <v>0</v>
      </c>
      <c r="AI4" s="463">
        <f t="shared" si="0"/>
        <v>0</v>
      </c>
      <c r="AJ4" s="649">
        <f t="shared" si="0"/>
        <v>0</v>
      </c>
    </row>
    <row r="5" spans="1:36" x14ac:dyDescent="0.2">
      <c r="A5" s="244"/>
      <c r="B5" s="245">
        <f>B4+0.1</f>
        <v>58.1</v>
      </c>
      <c r="C5" s="351" t="s">
        <v>596</v>
      </c>
      <c r="D5" s="246" t="s">
        <v>123</v>
      </c>
      <c r="E5" s="246"/>
      <c r="F5" s="247" t="s">
        <v>75</v>
      </c>
      <c r="G5" s="247">
        <v>2</v>
      </c>
      <c r="H5" s="321">
        <f t="shared" ref="H5:AJ5" si="1">SUM(H6:H7)</f>
        <v>0</v>
      </c>
      <c r="I5" s="323">
        <f t="shared" si="1"/>
        <v>0</v>
      </c>
      <c r="J5" s="323">
        <f t="shared" si="1"/>
        <v>0</v>
      </c>
      <c r="K5" s="323">
        <f t="shared" si="1"/>
        <v>0</v>
      </c>
      <c r="L5" s="322">
        <f t="shared" si="1"/>
        <v>0</v>
      </c>
      <c r="M5" s="322">
        <f t="shared" si="1"/>
        <v>0</v>
      </c>
      <c r="N5" s="322">
        <f t="shared" si="1"/>
        <v>0</v>
      </c>
      <c r="O5" s="322">
        <f t="shared" si="1"/>
        <v>0</v>
      </c>
      <c r="P5" s="322">
        <f t="shared" si="1"/>
        <v>0</v>
      </c>
      <c r="Q5" s="322">
        <f t="shared" si="1"/>
        <v>0</v>
      </c>
      <c r="R5" s="322">
        <f t="shared" si="1"/>
        <v>0</v>
      </c>
      <c r="S5" s="322">
        <f t="shared" si="1"/>
        <v>0</v>
      </c>
      <c r="T5" s="322">
        <f t="shared" si="1"/>
        <v>0</v>
      </c>
      <c r="U5" s="322">
        <f t="shared" si="1"/>
        <v>0</v>
      </c>
      <c r="V5" s="322">
        <f t="shared" si="1"/>
        <v>0</v>
      </c>
      <c r="W5" s="322">
        <f t="shared" si="1"/>
        <v>0</v>
      </c>
      <c r="X5" s="322">
        <f t="shared" si="1"/>
        <v>0</v>
      </c>
      <c r="Y5" s="322">
        <f t="shared" si="1"/>
        <v>0</v>
      </c>
      <c r="Z5" s="322">
        <f t="shared" si="1"/>
        <v>0</v>
      </c>
      <c r="AA5" s="322">
        <f t="shared" si="1"/>
        <v>0</v>
      </c>
      <c r="AB5" s="322">
        <f t="shared" si="1"/>
        <v>0</v>
      </c>
      <c r="AC5" s="322">
        <f t="shared" si="1"/>
        <v>0</v>
      </c>
      <c r="AD5" s="322">
        <f t="shared" si="1"/>
        <v>0</v>
      </c>
      <c r="AE5" s="322">
        <f t="shared" si="1"/>
        <v>0</v>
      </c>
      <c r="AF5" s="322">
        <f t="shared" si="1"/>
        <v>0</v>
      </c>
      <c r="AG5" s="322">
        <f t="shared" si="1"/>
        <v>0</v>
      </c>
      <c r="AH5" s="322">
        <f t="shared" si="1"/>
        <v>0</v>
      </c>
      <c r="AI5" s="322">
        <f t="shared" si="1"/>
        <v>0</v>
      </c>
      <c r="AJ5" s="322">
        <f t="shared" si="1"/>
        <v>0</v>
      </c>
    </row>
    <row r="6" spans="1:36" x14ac:dyDescent="0.2">
      <c r="A6" s="244"/>
      <c r="B6" s="248" t="s">
        <v>123</v>
      </c>
      <c r="C6" s="249"/>
      <c r="D6" s="249"/>
      <c r="E6" s="249"/>
      <c r="F6" s="250" t="s">
        <v>75</v>
      </c>
      <c r="G6" s="250">
        <v>2</v>
      </c>
      <c r="H6" s="321"/>
      <c r="I6" s="323"/>
      <c r="J6" s="323"/>
      <c r="K6" s="323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52"/>
    </row>
    <row r="7" spans="1:36" x14ac:dyDescent="0.2">
      <c r="A7" s="244"/>
      <c r="B7" s="361" t="s">
        <v>123</v>
      </c>
      <c r="C7" s="325" t="s">
        <v>597</v>
      </c>
      <c r="D7" s="326" t="s">
        <v>123</v>
      </c>
      <c r="E7" s="326"/>
      <c r="F7" s="327" t="s">
        <v>123</v>
      </c>
      <c r="G7" s="327"/>
      <c r="H7" s="390" t="s">
        <v>123</v>
      </c>
      <c r="I7" s="391" t="s">
        <v>123</v>
      </c>
      <c r="J7" s="391" t="s">
        <v>123</v>
      </c>
      <c r="K7" s="391" t="s">
        <v>123</v>
      </c>
      <c r="L7" s="392" t="s">
        <v>123</v>
      </c>
      <c r="M7" s="392" t="s">
        <v>123</v>
      </c>
      <c r="N7" s="392" t="s">
        <v>123</v>
      </c>
      <c r="O7" s="392" t="s">
        <v>123</v>
      </c>
      <c r="P7" s="392" t="s">
        <v>123</v>
      </c>
      <c r="Q7" s="392" t="s">
        <v>123</v>
      </c>
      <c r="R7" s="392" t="s">
        <v>123</v>
      </c>
      <c r="S7" s="392" t="s">
        <v>123</v>
      </c>
      <c r="T7" s="392" t="s">
        <v>123</v>
      </c>
      <c r="U7" s="392" t="s">
        <v>123</v>
      </c>
      <c r="V7" s="392" t="s">
        <v>123</v>
      </c>
      <c r="W7" s="392" t="s">
        <v>123</v>
      </c>
      <c r="X7" s="392" t="s">
        <v>123</v>
      </c>
      <c r="Y7" s="392" t="s">
        <v>123</v>
      </c>
      <c r="Z7" s="392" t="s">
        <v>123</v>
      </c>
      <c r="AA7" s="392" t="s">
        <v>123</v>
      </c>
      <c r="AB7" s="392" t="s">
        <v>123</v>
      </c>
      <c r="AC7" s="392" t="s">
        <v>123</v>
      </c>
      <c r="AD7" s="392" t="s">
        <v>123</v>
      </c>
      <c r="AE7" s="392" t="s">
        <v>123</v>
      </c>
      <c r="AF7" s="392" t="s">
        <v>123</v>
      </c>
      <c r="AG7" s="392" t="s">
        <v>123</v>
      </c>
      <c r="AH7" s="392" t="s">
        <v>123</v>
      </c>
      <c r="AI7" s="392" t="s">
        <v>123</v>
      </c>
      <c r="AJ7" s="393" t="s">
        <v>123</v>
      </c>
    </row>
    <row r="8" spans="1:36" x14ac:dyDescent="0.2">
      <c r="A8" s="244"/>
      <c r="B8" s="245">
        <f>B5+0.1</f>
        <v>58.2</v>
      </c>
      <c r="C8" s="328" t="s">
        <v>598</v>
      </c>
      <c r="D8" s="329" t="s">
        <v>123</v>
      </c>
      <c r="E8" s="329"/>
      <c r="F8" s="247" t="s">
        <v>75</v>
      </c>
      <c r="G8" s="247">
        <v>2</v>
      </c>
      <c r="H8" s="321">
        <f t="shared" ref="H8:AJ8" si="2">SUM(H9:H10)</f>
        <v>0</v>
      </c>
      <c r="I8" s="323">
        <f t="shared" si="2"/>
        <v>0</v>
      </c>
      <c r="J8" s="323">
        <f t="shared" si="2"/>
        <v>0</v>
      </c>
      <c r="K8" s="323">
        <f t="shared" si="2"/>
        <v>0</v>
      </c>
      <c r="L8" s="322">
        <f t="shared" si="2"/>
        <v>0</v>
      </c>
      <c r="M8" s="322">
        <f t="shared" si="2"/>
        <v>0</v>
      </c>
      <c r="N8" s="322">
        <f t="shared" si="2"/>
        <v>0</v>
      </c>
      <c r="O8" s="322">
        <f t="shared" si="2"/>
        <v>0</v>
      </c>
      <c r="P8" s="322">
        <f t="shared" si="2"/>
        <v>0</v>
      </c>
      <c r="Q8" s="322">
        <f t="shared" si="2"/>
        <v>0</v>
      </c>
      <c r="R8" s="322">
        <f t="shared" si="2"/>
        <v>0</v>
      </c>
      <c r="S8" s="322">
        <f t="shared" si="2"/>
        <v>0</v>
      </c>
      <c r="T8" s="322">
        <f t="shared" si="2"/>
        <v>0</v>
      </c>
      <c r="U8" s="322">
        <f t="shared" si="2"/>
        <v>0</v>
      </c>
      <c r="V8" s="322">
        <f t="shared" si="2"/>
        <v>0</v>
      </c>
      <c r="W8" s="322">
        <f t="shared" si="2"/>
        <v>0</v>
      </c>
      <c r="X8" s="322">
        <f t="shared" si="2"/>
        <v>0</v>
      </c>
      <c r="Y8" s="322">
        <f t="shared" si="2"/>
        <v>0</v>
      </c>
      <c r="Z8" s="322">
        <f t="shared" si="2"/>
        <v>0</v>
      </c>
      <c r="AA8" s="322">
        <f t="shared" si="2"/>
        <v>0</v>
      </c>
      <c r="AB8" s="322">
        <f t="shared" si="2"/>
        <v>0</v>
      </c>
      <c r="AC8" s="322">
        <f t="shared" si="2"/>
        <v>0</v>
      </c>
      <c r="AD8" s="322">
        <f t="shared" si="2"/>
        <v>0</v>
      </c>
      <c r="AE8" s="322">
        <f t="shared" si="2"/>
        <v>0</v>
      </c>
      <c r="AF8" s="322">
        <f t="shared" si="2"/>
        <v>0</v>
      </c>
      <c r="AG8" s="322">
        <f t="shared" si="2"/>
        <v>0</v>
      </c>
      <c r="AH8" s="322">
        <f t="shared" si="2"/>
        <v>0</v>
      </c>
      <c r="AI8" s="322">
        <f t="shared" si="2"/>
        <v>0</v>
      </c>
      <c r="AJ8" s="322">
        <f t="shared" si="2"/>
        <v>0</v>
      </c>
    </row>
    <row r="9" spans="1:36" x14ac:dyDescent="0.2">
      <c r="A9" s="244"/>
      <c r="B9" s="248" t="s">
        <v>123</v>
      </c>
      <c r="C9" s="249"/>
      <c r="D9" s="249"/>
      <c r="E9" s="249"/>
      <c r="F9" s="251" t="s">
        <v>75</v>
      </c>
      <c r="G9" s="251">
        <v>2</v>
      </c>
      <c r="H9" s="321"/>
      <c r="I9" s="323"/>
      <c r="J9" s="323"/>
      <c r="K9" s="323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52"/>
    </row>
    <row r="10" spans="1:36" x14ac:dyDescent="0.2">
      <c r="A10" s="252"/>
      <c r="B10" s="361" t="s">
        <v>123</v>
      </c>
      <c r="C10" s="325" t="s">
        <v>597</v>
      </c>
      <c r="D10" s="326" t="s">
        <v>123</v>
      </c>
      <c r="E10" s="326"/>
      <c r="F10" s="281" t="s">
        <v>123</v>
      </c>
      <c r="G10" s="327"/>
      <c r="H10" s="390" t="s">
        <v>123</v>
      </c>
      <c r="I10" s="391" t="s">
        <v>123</v>
      </c>
      <c r="J10" s="391" t="s">
        <v>123</v>
      </c>
      <c r="K10" s="391" t="s">
        <v>123</v>
      </c>
      <c r="L10" s="392" t="s">
        <v>123</v>
      </c>
      <c r="M10" s="392" t="s">
        <v>123</v>
      </c>
      <c r="N10" s="392" t="s">
        <v>123</v>
      </c>
      <c r="O10" s="392" t="s">
        <v>123</v>
      </c>
      <c r="P10" s="392" t="s">
        <v>123</v>
      </c>
      <c r="Q10" s="392" t="s">
        <v>123</v>
      </c>
      <c r="R10" s="392" t="s">
        <v>123</v>
      </c>
      <c r="S10" s="392" t="s">
        <v>123</v>
      </c>
      <c r="T10" s="392" t="s">
        <v>123</v>
      </c>
      <c r="U10" s="392" t="s">
        <v>123</v>
      </c>
      <c r="V10" s="392" t="s">
        <v>123</v>
      </c>
      <c r="W10" s="392" t="s">
        <v>123</v>
      </c>
      <c r="X10" s="392" t="s">
        <v>123</v>
      </c>
      <c r="Y10" s="392" t="s">
        <v>123</v>
      </c>
      <c r="Z10" s="392" t="s">
        <v>123</v>
      </c>
      <c r="AA10" s="392" t="s">
        <v>123</v>
      </c>
      <c r="AB10" s="392" t="s">
        <v>123</v>
      </c>
      <c r="AC10" s="392" t="s">
        <v>123</v>
      </c>
      <c r="AD10" s="392" t="s">
        <v>123</v>
      </c>
      <c r="AE10" s="392" t="s">
        <v>123</v>
      </c>
      <c r="AF10" s="392" t="s">
        <v>123</v>
      </c>
      <c r="AG10" s="392" t="s">
        <v>123</v>
      </c>
      <c r="AH10" s="392" t="s">
        <v>123</v>
      </c>
      <c r="AI10" s="392" t="s">
        <v>123</v>
      </c>
      <c r="AJ10" s="393" t="s">
        <v>123</v>
      </c>
    </row>
    <row r="11" spans="1:36" x14ac:dyDescent="0.2">
      <c r="A11" s="244"/>
      <c r="B11" s="245">
        <f>B8+0.1</f>
        <v>58.300000000000004</v>
      </c>
      <c r="C11" s="328" t="s">
        <v>599</v>
      </c>
      <c r="D11" s="256" t="s">
        <v>123</v>
      </c>
      <c r="E11" s="256"/>
      <c r="F11" s="253" t="s">
        <v>75</v>
      </c>
      <c r="G11" s="253">
        <v>2</v>
      </c>
      <c r="H11" s="321">
        <f t="shared" ref="H11:AJ11" si="3">SUM(H12:H13)</f>
        <v>0</v>
      </c>
      <c r="I11" s="323">
        <f t="shared" si="3"/>
        <v>0</v>
      </c>
      <c r="J11" s="323">
        <f t="shared" si="3"/>
        <v>0</v>
      </c>
      <c r="K11" s="323">
        <f t="shared" si="3"/>
        <v>0</v>
      </c>
      <c r="L11" s="322">
        <f t="shared" si="3"/>
        <v>0</v>
      </c>
      <c r="M11" s="322">
        <f t="shared" si="3"/>
        <v>0</v>
      </c>
      <c r="N11" s="322">
        <f t="shared" si="3"/>
        <v>0</v>
      </c>
      <c r="O11" s="322">
        <f t="shared" si="3"/>
        <v>0</v>
      </c>
      <c r="P11" s="322">
        <f t="shared" si="3"/>
        <v>0</v>
      </c>
      <c r="Q11" s="322">
        <f t="shared" si="3"/>
        <v>0</v>
      </c>
      <c r="R11" s="322">
        <f t="shared" si="3"/>
        <v>0</v>
      </c>
      <c r="S11" s="322">
        <f t="shared" si="3"/>
        <v>0</v>
      </c>
      <c r="T11" s="322">
        <f t="shared" si="3"/>
        <v>0</v>
      </c>
      <c r="U11" s="322">
        <f t="shared" si="3"/>
        <v>0</v>
      </c>
      <c r="V11" s="322">
        <f t="shared" si="3"/>
        <v>0</v>
      </c>
      <c r="W11" s="322">
        <f t="shared" si="3"/>
        <v>0</v>
      </c>
      <c r="X11" s="322">
        <f t="shared" si="3"/>
        <v>0</v>
      </c>
      <c r="Y11" s="322">
        <f t="shared" si="3"/>
        <v>0</v>
      </c>
      <c r="Z11" s="322">
        <f t="shared" si="3"/>
        <v>0</v>
      </c>
      <c r="AA11" s="322">
        <f t="shared" si="3"/>
        <v>0</v>
      </c>
      <c r="AB11" s="322">
        <f t="shared" si="3"/>
        <v>0</v>
      </c>
      <c r="AC11" s="322">
        <f t="shared" si="3"/>
        <v>0</v>
      </c>
      <c r="AD11" s="322">
        <f t="shared" si="3"/>
        <v>0</v>
      </c>
      <c r="AE11" s="322">
        <f t="shared" si="3"/>
        <v>0</v>
      </c>
      <c r="AF11" s="322">
        <f t="shared" si="3"/>
        <v>0</v>
      </c>
      <c r="AG11" s="322">
        <f t="shared" si="3"/>
        <v>0</v>
      </c>
      <c r="AH11" s="322">
        <f t="shared" si="3"/>
        <v>0</v>
      </c>
      <c r="AI11" s="322">
        <f t="shared" si="3"/>
        <v>0</v>
      </c>
      <c r="AJ11" s="322">
        <f t="shared" si="3"/>
        <v>0</v>
      </c>
    </row>
    <row r="12" spans="1:36" x14ac:dyDescent="0.2">
      <c r="A12" s="244"/>
      <c r="B12" s="248" t="s">
        <v>123</v>
      </c>
      <c r="C12" s="249"/>
      <c r="D12" s="249"/>
      <c r="E12" s="249"/>
      <c r="F12" s="251" t="s">
        <v>75</v>
      </c>
      <c r="G12" s="251">
        <v>2</v>
      </c>
      <c r="H12" s="321"/>
      <c r="I12" s="323"/>
      <c r="J12" s="323"/>
      <c r="K12" s="323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52"/>
    </row>
    <row r="13" spans="1:36" x14ac:dyDescent="0.2">
      <c r="A13" s="244"/>
      <c r="B13" s="361" t="s">
        <v>123</v>
      </c>
      <c r="C13" s="325" t="s">
        <v>597</v>
      </c>
      <c r="D13" s="326" t="s">
        <v>123</v>
      </c>
      <c r="E13" s="326"/>
      <c r="F13" s="281" t="s">
        <v>123</v>
      </c>
      <c r="G13" s="327"/>
      <c r="H13" s="390" t="s">
        <v>123</v>
      </c>
      <c r="I13" s="391" t="s">
        <v>123</v>
      </c>
      <c r="J13" s="391" t="s">
        <v>123</v>
      </c>
      <c r="K13" s="391" t="s">
        <v>123</v>
      </c>
      <c r="L13" s="392" t="s">
        <v>123</v>
      </c>
      <c r="M13" s="392" t="s">
        <v>123</v>
      </c>
      <c r="N13" s="392" t="s">
        <v>123</v>
      </c>
      <c r="O13" s="392" t="s">
        <v>123</v>
      </c>
      <c r="P13" s="392" t="s">
        <v>123</v>
      </c>
      <c r="Q13" s="392" t="s">
        <v>123</v>
      </c>
      <c r="R13" s="392" t="s">
        <v>123</v>
      </c>
      <c r="S13" s="392" t="s">
        <v>123</v>
      </c>
      <c r="T13" s="392" t="s">
        <v>123</v>
      </c>
      <c r="U13" s="392" t="s">
        <v>123</v>
      </c>
      <c r="V13" s="392" t="s">
        <v>123</v>
      </c>
      <c r="W13" s="392" t="s">
        <v>123</v>
      </c>
      <c r="X13" s="392" t="s">
        <v>123</v>
      </c>
      <c r="Y13" s="392" t="s">
        <v>123</v>
      </c>
      <c r="Z13" s="392" t="s">
        <v>123</v>
      </c>
      <c r="AA13" s="392" t="s">
        <v>123</v>
      </c>
      <c r="AB13" s="392" t="s">
        <v>123</v>
      </c>
      <c r="AC13" s="392" t="s">
        <v>123</v>
      </c>
      <c r="AD13" s="392" t="s">
        <v>123</v>
      </c>
      <c r="AE13" s="392" t="s">
        <v>123</v>
      </c>
      <c r="AF13" s="392" t="s">
        <v>123</v>
      </c>
      <c r="AG13" s="392" t="s">
        <v>123</v>
      </c>
      <c r="AH13" s="392" t="s">
        <v>123</v>
      </c>
      <c r="AI13" s="392" t="s">
        <v>123</v>
      </c>
      <c r="AJ13" s="393" t="s">
        <v>123</v>
      </c>
    </row>
    <row r="14" spans="1:36" ht="25.5" x14ac:dyDescent="0.2">
      <c r="A14" s="244"/>
      <c r="B14" s="245">
        <f>B11+0.1</f>
        <v>58.400000000000006</v>
      </c>
      <c r="C14" s="328" t="s">
        <v>600</v>
      </c>
      <c r="D14" s="256" t="s">
        <v>123</v>
      </c>
      <c r="E14" s="256"/>
      <c r="F14" s="253" t="s">
        <v>75</v>
      </c>
      <c r="G14" s="253">
        <v>2</v>
      </c>
      <c r="H14" s="321">
        <f t="shared" ref="H14:AJ14" si="4">SUM(H15:H16)</f>
        <v>0</v>
      </c>
      <c r="I14" s="323">
        <f t="shared" si="4"/>
        <v>0</v>
      </c>
      <c r="J14" s="323">
        <f t="shared" si="4"/>
        <v>0</v>
      </c>
      <c r="K14" s="323">
        <f t="shared" si="4"/>
        <v>0</v>
      </c>
      <c r="L14" s="322">
        <f t="shared" si="4"/>
        <v>0</v>
      </c>
      <c r="M14" s="322">
        <f t="shared" si="4"/>
        <v>0</v>
      </c>
      <c r="N14" s="322">
        <f t="shared" si="4"/>
        <v>0</v>
      </c>
      <c r="O14" s="322">
        <f t="shared" si="4"/>
        <v>0</v>
      </c>
      <c r="P14" s="322">
        <f t="shared" si="4"/>
        <v>0</v>
      </c>
      <c r="Q14" s="322">
        <f t="shared" si="4"/>
        <v>0</v>
      </c>
      <c r="R14" s="322">
        <f t="shared" si="4"/>
        <v>0</v>
      </c>
      <c r="S14" s="322">
        <f t="shared" si="4"/>
        <v>0</v>
      </c>
      <c r="T14" s="322">
        <f t="shared" si="4"/>
        <v>0</v>
      </c>
      <c r="U14" s="322">
        <f t="shared" si="4"/>
        <v>0</v>
      </c>
      <c r="V14" s="322">
        <f t="shared" si="4"/>
        <v>0</v>
      </c>
      <c r="W14" s="322">
        <f t="shared" si="4"/>
        <v>0</v>
      </c>
      <c r="X14" s="322">
        <f t="shared" si="4"/>
        <v>0</v>
      </c>
      <c r="Y14" s="322">
        <f t="shared" si="4"/>
        <v>0</v>
      </c>
      <c r="Z14" s="322">
        <f t="shared" si="4"/>
        <v>0</v>
      </c>
      <c r="AA14" s="322">
        <f t="shared" si="4"/>
        <v>0</v>
      </c>
      <c r="AB14" s="322">
        <f t="shared" si="4"/>
        <v>0</v>
      </c>
      <c r="AC14" s="322">
        <f t="shared" si="4"/>
        <v>0</v>
      </c>
      <c r="AD14" s="322">
        <f t="shared" si="4"/>
        <v>0</v>
      </c>
      <c r="AE14" s="322">
        <f t="shared" si="4"/>
        <v>0</v>
      </c>
      <c r="AF14" s="322">
        <f t="shared" si="4"/>
        <v>0</v>
      </c>
      <c r="AG14" s="322">
        <f t="shared" si="4"/>
        <v>0</v>
      </c>
      <c r="AH14" s="322">
        <f t="shared" si="4"/>
        <v>0</v>
      </c>
      <c r="AI14" s="322">
        <f t="shared" si="4"/>
        <v>0</v>
      </c>
      <c r="AJ14" s="322">
        <f t="shared" si="4"/>
        <v>0</v>
      </c>
    </row>
    <row r="15" spans="1:36" x14ac:dyDescent="0.2">
      <c r="A15" s="244"/>
      <c r="B15" s="248" t="s">
        <v>123</v>
      </c>
      <c r="C15" s="249"/>
      <c r="D15" s="249"/>
      <c r="E15" s="249"/>
      <c r="F15" s="251" t="s">
        <v>75</v>
      </c>
      <c r="G15" s="251">
        <v>2</v>
      </c>
      <c r="H15" s="321"/>
      <c r="I15" s="323"/>
      <c r="J15" s="323"/>
      <c r="K15" s="323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52"/>
    </row>
    <row r="16" spans="1:36" x14ac:dyDescent="0.2">
      <c r="A16" s="244"/>
      <c r="B16" s="361" t="s">
        <v>123</v>
      </c>
      <c r="C16" s="325" t="s">
        <v>597</v>
      </c>
      <c r="D16" s="326" t="s">
        <v>123</v>
      </c>
      <c r="E16" s="326"/>
      <c r="F16" s="281" t="s">
        <v>123</v>
      </c>
      <c r="G16" s="327"/>
      <c r="H16" s="390" t="s">
        <v>123</v>
      </c>
      <c r="I16" s="323" t="s">
        <v>123</v>
      </c>
      <c r="J16" s="323" t="s">
        <v>123</v>
      </c>
      <c r="K16" s="323" t="s">
        <v>123</v>
      </c>
      <c r="L16" s="392" t="s">
        <v>123</v>
      </c>
      <c r="M16" s="392" t="s">
        <v>123</v>
      </c>
      <c r="N16" s="392" t="s">
        <v>123</v>
      </c>
      <c r="O16" s="392" t="s">
        <v>123</v>
      </c>
      <c r="P16" s="392" t="s">
        <v>123</v>
      </c>
      <c r="Q16" s="392" t="s">
        <v>123</v>
      </c>
      <c r="R16" s="392" t="s">
        <v>123</v>
      </c>
      <c r="S16" s="392" t="s">
        <v>123</v>
      </c>
      <c r="T16" s="392" t="s">
        <v>123</v>
      </c>
      <c r="U16" s="392" t="s">
        <v>123</v>
      </c>
      <c r="V16" s="392" t="s">
        <v>123</v>
      </c>
      <c r="W16" s="392" t="s">
        <v>123</v>
      </c>
      <c r="X16" s="392" t="s">
        <v>123</v>
      </c>
      <c r="Y16" s="392" t="s">
        <v>123</v>
      </c>
      <c r="Z16" s="392" t="s">
        <v>123</v>
      </c>
      <c r="AA16" s="392" t="s">
        <v>123</v>
      </c>
      <c r="AB16" s="392" t="s">
        <v>123</v>
      </c>
      <c r="AC16" s="392" t="s">
        <v>123</v>
      </c>
      <c r="AD16" s="392" t="s">
        <v>123</v>
      </c>
      <c r="AE16" s="392" t="s">
        <v>123</v>
      </c>
      <c r="AF16" s="392" t="s">
        <v>123</v>
      </c>
      <c r="AG16" s="392" t="s">
        <v>123</v>
      </c>
      <c r="AH16" s="392" t="s">
        <v>123</v>
      </c>
      <c r="AI16" s="392" t="s">
        <v>123</v>
      </c>
      <c r="AJ16" s="393" t="s">
        <v>123</v>
      </c>
    </row>
    <row r="17" spans="1:36" x14ac:dyDescent="0.2">
      <c r="A17" s="244"/>
      <c r="B17" s="245">
        <f>B14+0.1</f>
        <v>58.500000000000007</v>
      </c>
      <c r="C17" s="364" t="s">
        <v>601</v>
      </c>
      <c r="D17" s="254"/>
      <c r="E17" s="254"/>
      <c r="F17" s="253" t="s">
        <v>75</v>
      </c>
      <c r="G17" s="255">
        <v>2</v>
      </c>
      <c r="H17" s="390">
        <f t="shared" ref="H17:AJ17" si="5">SUM(H18+H21)</f>
        <v>0</v>
      </c>
      <c r="I17" s="323">
        <f t="shared" si="5"/>
        <v>0</v>
      </c>
      <c r="J17" s="323">
        <f t="shared" si="5"/>
        <v>0</v>
      </c>
      <c r="K17" s="323">
        <f t="shared" si="5"/>
        <v>0</v>
      </c>
      <c r="L17" s="322">
        <f t="shared" si="5"/>
        <v>0</v>
      </c>
      <c r="M17" s="322">
        <f t="shared" si="5"/>
        <v>0</v>
      </c>
      <c r="N17" s="322">
        <f t="shared" si="5"/>
        <v>0</v>
      </c>
      <c r="O17" s="322">
        <f t="shared" si="5"/>
        <v>0</v>
      </c>
      <c r="P17" s="322">
        <f t="shared" si="5"/>
        <v>0</v>
      </c>
      <c r="Q17" s="322">
        <f t="shared" si="5"/>
        <v>0</v>
      </c>
      <c r="R17" s="322">
        <f t="shared" si="5"/>
        <v>0</v>
      </c>
      <c r="S17" s="322">
        <f t="shared" si="5"/>
        <v>0</v>
      </c>
      <c r="T17" s="322">
        <f t="shared" si="5"/>
        <v>0</v>
      </c>
      <c r="U17" s="322">
        <f t="shared" si="5"/>
        <v>0</v>
      </c>
      <c r="V17" s="322">
        <f t="shared" si="5"/>
        <v>0</v>
      </c>
      <c r="W17" s="322">
        <f t="shared" si="5"/>
        <v>0</v>
      </c>
      <c r="X17" s="322">
        <f t="shared" si="5"/>
        <v>0</v>
      </c>
      <c r="Y17" s="322">
        <f t="shared" si="5"/>
        <v>0</v>
      </c>
      <c r="Z17" s="322">
        <f t="shared" si="5"/>
        <v>0</v>
      </c>
      <c r="AA17" s="322">
        <f t="shared" si="5"/>
        <v>0</v>
      </c>
      <c r="AB17" s="322">
        <f t="shared" si="5"/>
        <v>0</v>
      </c>
      <c r="AC17" s="322">
        <f t="shared" si="5"/>
        <v>0</v>
      </c>
      <c r="AD17" s="322">
        <f t="shared" si="5"/>
        <v>0</v>
      </c>
      <c r="AE17" s="322">
        <f t="shared" si="5"/>
        <v>0</v>
      </c>
      <c r="AF17" s="322">
        <f t="shared" si="5"/>
        <v>0</v>
      </c>
      <c r="AG17" s="322">
        <f t="shared" si="5"/>
        <v>0</v>
      </c>
      <c r="AH17" s="322">
        <f t="shared" si="5"/>
        <v>0</v>
      </c>
      <c r="AI17" s="322">
        <f t="shared" si="5"/>
        <v>0</v>
      </c>
      <c r="AJ17" s="322">
        <f t="shared" si="5"/>
        <v>0</v>
      </c>
    </row>
    <row r="18" spans="1:36" x14ac:dyDescent="0.2">
      <c r="A18" s="244"/>
      <c r="B18" s="245">
        <f>B17+0.01</f>
        <v>58.510000000000005</v>
      </c>
      <c r="C18" s="328" t="s">
        <v>602</v>
      </c>
      <c r="D18" s="256" t="s">
        <v>123</v>
      </c>
      <c r="E18" s="256"/>
      <c r="F18" s="253" t="s">
        <v>75</v>
      </c>
      <c r="G18" s="253">
        <v>2</v>
      </c>
      <c r="H18" s="321">
        <f t="shared" ref="H18:AJ18" si="6">SUM(H19:H20)</f>
        <v>0</v>
      </c>
      <c r="I18" s="323">
        <f t="shared" si="6"/>
        <v>0</v>
      </c>
      <c r="J18" s="323">
        <f t="shared" si="6"/>
        <v>0</v>
      </c>
      <c r="K18" s="323">
        <f t="shared" si="6"/>
        <v>0</v>
      </c>
      <c r="L18" s="322">
        <f t="shared" si="6"/>
        <v>0</v>
      </c>
      <c r="M18" s="322">
        <f t="shared" si="6"/>
        <v>0</v>
      </c>
      <c r="N18" s="322">
        <f t="shared" si="6"/>
        <v>0</v>
      </c>
      <c r="O18" s="322">
        <f t="shared" si="6"/>
        <v>0</v>
      </c>
      <c r="P18" s="322">
        <f t="shared" si="6"/>
        <v>0</v>
      </c>
      <c r="Q18" s="322">
        <f t="shared" si="6"/>
        <v>0</v>
      </c>
      <c r="R18" s="322">
        <f t="shared" si="6"/>
        <v>0</v>
      </c>
      <c r="S18" s="322">
        <f t="shared" si="6"/>
        <v>0</v>
      </c>
      <c r="T18" s="322">
        <f t="shared" si="6"/>
        <v>0</v>
      </c>
      <c r="U18" s="322">
        <f t="shared" si="6"/>
        <v>0</v>
      </c>
      <c r="V18" s="322">
        <f t="shared" si="6"/>
        <v>0</v>
      </c>
      <c r="W18" s="322">
        <f t="shared" si="6"/>
        <v>0</v>
      </c>
      <c r="X18" s="322">
        <f t="shared" si="6"/>
        <v>0</v>
      </c>
      <c r="Y18" s="322">
        <f t="shared" si="6"/>
        <v>0</v>
      </c>
      <c r="Z18" s="322">
        <f t="shared" si="6"/>
        <v>0</v>
      </c>
      <c r="AA18" s="322">
        <f t="shared" si="6"/>
        <v>0</v>
      </c>
      <c r="AB18" s="322">
        <f t="shared" si="6"/>
        <v>0</v>
      </c>
      <c r="AC18" s="322">
        <f t="shared" si="6"/>
        <v>0</v>
      </c>
      <c r="AD18" s="322">
        <f t="shared" si="6"/>
        <v>0</v>
      </c>
      <c r="AE18" s="322">
        <f t="shared" si="6"/>
        <v>0</v>
      </c>
      <c r="AF18" s="322">
        <f t="shared" si="6"/>
        <v>0</v>
      </c>
      <c r="AG18" s="322">
        <f t="shared" si="6"/>
        <v>0</v>
      </c>
      <c r="AH18" s="322">
        <f t="shared" si="6"/>
        <v>0</v>
      </c>
      <c r="AI18" s="322">
        <f t="shared" si="6"/>
        <v>0</v>
      </c>
      <c r="AJ18" s="322">
        <f t="shared" si="6"/>
        <v>0</v>
      </c>
    </row>
    <row r="19" spans="1:36" x14ac:dyDescent="0.2">
      <c r="A19" s="244"/>
      <c r="B19" s="248" t="s">
        <v>123</v>
      </c>
      <c r="C19" s="249"/>
      <c r="D19" s="249"/>
      <c r="E19" s="249"/>
      <c r="F19" s="251" t="s">
        <v>75</v>
      </c>
      <c r="G19" s="251">
        <v>2</v>
      </c>
      <c r="H19" s="321"/>
      <c r="I19" s="323"/>
      <c r="J19" s="323"/>
      <c r="K19" s="323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52"/>
    </row>
    <row r="20" spans="1:36" x14ac:dyDescent="0.2">
      <c r="A20" s="244"/>
      <c r="B20" s="361" t="s">
        <v>123</v>
      </c>
      <c r="C20" s="325" t="s">
        <v>597</v>
      </c>
      <c r="D20" s="326" t="s">
        <v>123</v>
      </c>
      <c r="E20" s="326"/>
      <c r="F20" s="281" t="s">
        <v>123</v>
      </c>
      <c r="G20" s="327"/>
      <c r="H20" s="390" t="s">
        <v>123</v>
      </c>
      <c r="I20" s="391" t="s">
        <v>123</v>
      </c>
      <c r="J20" s="391" t="s">
        <v>123</v>
      </c>
      <c r="K20" s="391" t="s">
        <v>123</v>
      </c>
      <c r="L20" s="392" t="s">
        <v>123</v>
      </c>
      <c r="M20" s="392" t="s">
        <v>123</v>
      </c>
      <c r="N20" s="392" t="s">
        <v>123</v>
      </c>
      <c r="O20" s="392" t="s">
        <v>123</v>
      </c>
      <c r="P20" s="392" t="s">
        <v>123</v>
      </c>
      <c r="Q20" s="392" t="s">
        <v>123</v>
      </c>
      <c r="R20" s="392" t="s">
        <v>123</v>
      </c>
      <c r="S20" s="392" t="s">
        <v>123</v>
      </c>
      <c r="T20" s="392" t="s">
        <v>123</v>
      </c>
      <c r="U20" s="392" t="s">
        <v>123</v>
      </c>
      <c r="V20" s="392" t="s">
        <v>123</v>
      </c>
      <c r="W20" s="392" t="s">
        <v>123</v>
      </c>
      <c r="X20" s="392" t="s">
        <v>123</v>
      </c>
      <c r="Y20" s="392" t="s">
        <v>123</v>
      </c>
      <c r="Z20" s="392" t="s">
        <v>123</v>
      </c>
      <c r="AA20" s="392" t="s">
        <v>123</v>
      </c>
      <c r="AB20" s="392" t="s">
        <v>123</v>
      </c>
      <c r="AC20" s="392" t="s">
        <v>123</v>
      </c>
      <c r="AD20" s="392" t="s">
        <v>123</v>
      </c>
      <c r="AE20" s="392" t="s">
        <v>123</v>
      </c>
      <c r="AF20" s="392" t="s">
        <v>123</v>
      </c>
      <c r="AG20" s="392" t="s">
        <v>123</v>
      </c>
      <c r="AH20" s="392" t="s">
        <v>123</v>
      </c>
      <c r="AI20" s="392" t="s">
        <v>123</v>
      </c>
      <c r="AJ20" s="393" t="s">
        <v>123</v>
      </c>
    </row>
    <row r="21" spans="1:36" x14ac:dyDescent="0.2">
      <c r="A21" s="244"/>
      <c r="B21" s="245">
        <f>B18+0.01</f>
        <v>58.52</v>
      </c>
      <c r="C21" s="328" t="s">
        <v>603</v>
      </c>
      <c r="D21" s="256" t="s">
        <v>123</v>
      </c>
      <c r="E21" s="256"/>
      <c r="F21" s="253" t="s">
        <v>75</v>
      </c>
      <c r="G21" s="253">
        <v>2</v>
      </c>
      <c r="H21" s="321">
        <f t="shared" ref="H21:AJ21" si="7">SUM(H22:H23)</f>
        <v>0</v>
      </c>
      <c r="I21" s="323">
        <f t="shared" si="7"/>
        <v>0</v>
      </c>
      <c r="J21" s="323">
        <f t="shared" si="7"/>
        <v>0</v>
      </c>
      <c r="K21" s="323">
        <f t="shared" si="7"/>
        <v>0</v>
      </c>
      <c r="L21" s="322">
        <f t="shared" si="7"/>
        <v>0</v>
      </c>
      <c r="M21" s="322">
        <f t="shared" si="7"/>
        <v>0</v>
      </c>
      <c r="N21" s="322">
        <f t="shared" si="7"/>
        <v>0</v>
      </c>
      <c r="O21" s="322">
        <f t="shared" si="7"/>
        <v>0</v>
      </c>
      <c r="P21" s="322">
        <f t="shared" si="7"/>
        <v>0</v>
      </c>
      <c r="Q21" s="322">
        <f t="shared" si="7"/>
        <v>0</v>
      </c>
      <c r="R21" s="322">
        <f t="shared" si="7"/>
        <v>0</v>
      </c>
      <c r="S21" s="322">
        <f t="shared" si="7"/>
        <v>0</v>
      </c>
      <c r="T21" s="322">
        <f t="shared" si="7"/>
        <v>0</v>
      </c>
      <c r="U21" s="322">
        <f t="shared" si="7"/>
        <v>0</v>
      </c>
      <c r="V21" s="322">
        <f t="shared" si="7"/>
        <v>0</v>
      </c>
      <c r="W21" s="322">
        <f t="shared" si="7"/>
        <v>0</v>
      </c>
      <c r="X21" s="322">
        <f t="shared" si="7"/>
        <v>0</v>
      </c>
      <c r="Y21" s="322">
        <f t="shared" si="7"/>
        <v>0</v>
      </c>
      <c r="Z21" s="322">
        <f t="shared" si="7"/>
        <v>0</v>
      </c>
      <c r="AA21" s="322">
        <f t="shared" si="7"/>
        <v>0</v>
      </c>
      <c r="AB21" s="322">
        <f t="shared" si="7"/>
        <v>0</v>
      </c>
      <c r="AC21" s="322">
        <f t="shared" si="7"/>
        <v>0</v>
      </c>
      <c r="AD21" s="322">
        <f t="shared" si="7"/>
        <v>0</v>
      </c>
      <c r="AE21" s="322">
        <f t="shared" si="7"/>
        <v>0</v>
      </c>
      <c r="AF21" s="322">
        <f t="shared" si="7"/>
        <v>0</v>
      </c>
      <c r="AG21" s="322">
        <f t="shared" si="7"/>
        <v>0</v>
      </c>
      <c r="AH21" s="322">
        <f t="shared" si="7"/>
        <v>0</v>
      </c>
      <c r="AI21" s="322">
        <f t="shared" si="7"/>
        <v>0</v>
      </c>
      <c r="AJ21" s="322">
        <f t="shared" si="7"/>
        <v>0</v>
      </c>
    </row>
    <row r="22" spans="1:36" x14ac:dyDescent="0.2">
      <c r="A22" s="244"/>
      <c r="B22" s="248" t="s">
        <v>123</v>
      </c>
      <c r="C22" s="249"/>
      <c r="D22" s="249"/>
      <c r="E22" s="249"/>
      <c r="F22" s="251" t="s">
        <v>75</v>
      </c>
      <c r="G22" s="251">
        <v>2</v>
      </c>
      <c r="H22" s="321"/>
      <c r="I22" s="323"/>
      <c r="J22" s="323"/>
      <c r="K22" s="323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52"/>
    </row>
    <row r="23" spans="1:36" x14ac:dyDescent="0.2">
      <c r="A23" s="244"/>
      <c r="B23" s="361" t="s">
        <v>123</v>
      </c>
      <c r="C23" s="325" t="s">
        <v>597</v>
      </c>
      <c r="D23" s="326" t="s">
        <v>123</v>
      </c>
      <c r="E23" s="326"/>
      <c r="F23" s="281" t="s">
        <v>123</v>
      </c>
      <c r="G23" s="327"/>
      <c r="H23" s="390" t="s">
        <v>123</v>
      </c>
      <c r="I23" s="391" t="s">
        <v>123</v>
      </c>
      <c r="J23" s="391" t="s">
        <v>123</v>
      </c>
      <c r="K23" s="391" t="s">
        <v>123</v>
      </c>
      <c r="L23" s="392" t="s">
        <v>123</v>
      </c>
      <c r="M23" s="392" t="s">
        <v>123</v>
      </c>
      <c r="N23" s="392" t="s">
        <v>123</v>
      </c>
      <c r="O23" s="392" t="s">
        <v>123</v>
      </c>
      <c r="P23" s="392" t="s">
        <v>123</v>
      </c>
      <c r="Q23" s="392" t="s">
        <v>123</v>
      </c>
      <c r="R23" s="392" t="s">
        <v>123</v>
      </c>
      <c r="S23" s="392" t="s">
        <v>123</v>
      </c>
      <c r="T23" s="392" t="s">
        <v>123</v>
      </c>
      <c r="U23" s="392" t="s">
        <v>123</v>
      </c>
      <c r="V23" s="392" t="s">
        <v>123</v>
      </c>
      <c r="W23" s="392" t="s">
        <v>123</v>
      </c>
      <c r="X23" s="392" t="s">
        <v>123</v>
      </c>
      <c r="Y23" s="392" t="s">
        <v>123</v>
      </c>
      <c r="Z23" s="392" t="s">
        <v>123</v>
      </c>
      <c r="AA23" s="392" t="s">
        <v>123</v>
      </c>
      <c r="AB23" s="392" t="s">
        <v>123</v>
      </c>
      <c r="AC23" s="392" t="s">
        <v>123</v>
      </c>
      <c r="AD23" s="392" t="s">
        <v>123</v>
      </c>
      <c r="AE23" s="392" t="s">
        <v>123</v>
      </c>
      <c r="AF23" s="392" t="s">
        <v>123</v>
      </c>
      <c r="AG23" s="392" t="s">
        <v>123</v>
      </c>
      <c r="AH23" s="392" t="s">
        <v>123</v>
      </c>
      <c r="AI23" s="392" t="s">
        <v>123</v>
      </c>
      <c r="AJ23" s="393" t="s">
        <v>123</v>
      </c>
    </row>
    <row r="24" spans="1:36" x14ac:dyDescent="0.2">
      <c r="A24" s="244"/>
      <c r="B24" s="245">
        <f>B17+0.1</f>
        <v>58.600000000000009</v>
      </c>
      <c r="C24" s="328" t="s">
        <v>604</v>
      </c>
      <c r="D24" s="256" t="s">
        <v>123</v>
      </c>
      <c r="E24" s="256"/>
      <c r="F24" s="253" t="s">
        <v>75</v>
      </c>
      <c r="G24" s="253"/>
      <c r="H24" s="321">
        <f t="shared" ref="H24:AJ24" si="8">SUM(H25:H26)</f>
        <v>0</v>
      </c>
      <c r="I24" s="323">
        <f t="shared" si="8"/>
        <v>0</v>
      </c>
      <c r="J24" s="323">
        <f t="shared" si="8"/>
        <v>0</v>
      </c>
      <c r="K24" s="323">
        <f t="shared" si="8"/>
        <v>0</v>
      </c>
      <c r="L24" s="322">
        <f t="shared" si="8"/>
        <v>0</v>
      </c>
      <c r="M24" s="322">
        <f t="shared" si="8"/>
        <v>0</v>
      </c>
      <c r="N24" s="322">
        <f t="shared" si="8"/>
        <v>0</v>
      </c>
      <c r="O24" s="322">
        <f t="shared" si="8"/>
        <v>0</v>
      </c>
      <c r="P24" s="322">
        <f t="shared" si="8"/>
        <v>0</v>
      </c>
      <c r="Q24" s="322">
        <f t="shared" si="8"/>
        <v>0</v>
      </c>
      <c r="R24" s="322">
        <f t="shared" si="8"/>
        <v>0</v>
      </c>
      <c r="S24" s="322">
        <f t="shared" si="8"/>
        <v>0</v>
      </c>
      <c r="T24" s="322">
        <f t="shared" si="8"/>
        <v>0</v>
      </c>
      <c r="U24" s="322">
        <f t="shared" si="8"/>
        <v>0</v>
      </c>
      <c r="V24" s="322">
        <f t="shared" si="8"/>
        <v>0</v>
      </c>
      <c r="W24" s="322">
        <f t="shared" si="8"/>
        <v>0</v>
      </c>
      <c r="X24" s="322">
        <f t="shared" si="8"/>
        <v>0</v>
      </c>
      <c r="Y24" s="322">
        <f t="shared" si="8"/>
        <v>0</v>
      </c>
      <c r="Z24" s="322">
        <f t="shared" si="8"/>
        <v>0</v>
      </c>
      <c r="AA24" s="322">
        <f t="shared" si="8"/>
        <v>0</v>
      </c>
      <c r="AB24" s="322">
        <f t="shared" si="8"/>
        <v>0</v>
      </c>
      <c r="AC24" s="322">
        <f t="shared" si="8"/>
        <v>0</v>
      </c>
      <c r="AD24" s="322">
        <f t="shared" si="8"/>
        <v>0</v>
      </c>
      <c r="AE24" s="322">
        <f t="shared" si="8"/>
        <v>0</v>
      </c>
      <c r="AF24" s="322">
        <f t="shared" si="8"/>
        <v>0</v>
      </c>
      <c r="AG24" s="322">
        <f t="shared" si="8"/>
        <v>0</v>
      </c>
      <c r="AH24" s="322">
        <f t="shared" si="8"/>
        <v>0</v>
      </c>
      <c r="AI24" s="322">
        <f t="shared" si="8"/>
        <v>0</v>
      </c>
      <c r="AJ24" s="322">
        <f t="shared" si="8"/>
        <v>0</v>
      </c>
    </row>
    <row r="25" spans="1:36" x14ac:dyDescent="0.2">
      <c r="A25" s="244"/>
      <c r="B25" s="248" t="s">
        <v>123</v>
      </c>
      <c r="C25" s="249"/>
      <c r="D25" s="249"/>
      <c r="E25" s="249"/>
      <c r="F25" s="251" t="s">
        <v>75</v>
      </c>
      <c r="G25" s="251">
        <v>2</v>
      </c>
      <c r="H25" s="321"/>
      <c r="I25" s="323"/>
      <c r="J25" s="323"/>
      <c r="K25" s="323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52"/>
    </row>
    <row r="26" spans="1:36" x14ac:dyDescent="0.2">
      <c r="A26" s="244"/>
      <c r="B26" s="361" t="s">
        <v>123</v>
      </c>
      <c r="C26" s="325" t="s">
        <v>597</v>
      </c>
      <c r="D26" s="326" t="s">
        <v>123</v>
      </c>
      <c r="E26" s="326"/>
      <c r="F26" s="281" t="s">
        <v>123</v>
      </c>
      <c r="G26" s="327"/>
      <c r="H26" s="390" t="s">
        <v>123</v>
      </c>
      <c r="I26" s="391" t="s">
        <v>123</v>
      </c>
      <c r="J26" s="391" t="s">
        <v>123</v>
      </c>
      <c r="K26" s="391" t="s">
        <v>123</v>
      </c>
      <c r="L26" s="392" t="s">
        <v>123</v>
      </c>
      <c r="M26" s="392" t="s">
        <v>123</v>
      </c>
      <c r="N26" s="392" t="s">
        <v>123</v>
      </c>
      <c r="O26" s="392" t="s">
        <v>123</v>
      </c>
      <c r="P26" s="392" t="s">
        <v>123</v>
      </c>
      <c r="Q26" s="392" t="s">
        <v>123</v>
      </c>
      <c r="R26" s="392" t="s">
        <v>123</v>
      </c>
      <c r="S26" s="392" t="s">
        <v>123</v>
      </c>
      <c r="T26" s="392" t="s">
        <v>123</v>
      </c>
      <c r="U26" s="392" t="s">
        <v>123</v>
      </c>
      <c r="V26" s="392" t="s">
        <v>123</v>
      </c>
      <c r="W26" s="392" t="s">
        <v>123</v>
      </c>
      <c r="X26" s="392" t="s">
        <v>123</v>
      </c>
      <c r="Y26" s="392" t="s">
        <v>123</v>
      </c>
      <c r="Z26" s="392" t="s">
        <v>123</v>
      </c>
      <c r="AA26" s="392" t="s">
        <v>123</v>
      </c>
      <c r="AB26" s="392" t="s">
        <v>123</v>
      </c>
      <c r="AC26" s="392" t="s">
        <v>123</v>
      </c>
      <c r="AD26" s="392" t="s">
        <v>123</v>
      </c>
      <c r="AE26" s="392" t="s">
        <v>123</v>
      </c>
      <c r="AF26" s="392" t="s">
        <v>123</v>
      </c>
      <c r="AG26" s="392" t="s">
        <v>123</v>
      </c>
      <c r="AH26" s="392" t="s">
        <v>123</v>
      </c>
      <c r="AI26" s="392" t="s">
        <v>123</v>
      </c>
      <c r="AJ26" s="393" t="s">
        <v>123</v>
      </c>
    </row>
    <row r="27" spans="1:36" x14ac:dyDescent="0.2">
      <c r="A27" s="244"/>
      <c r="B27" s="245">
        <f>B24+0.1</f>
        <v>58.70000000000001</v>
      </c>
      <c r="C27" s="351" t="s">
        <v>605</v>
      </c>
      <c r="D27" s="257" t="s">
        <v>123</v>
      </c>
      <c r="E27" s="257"/>
      <c r="F27" s="253" t="s">
        <v>75</v>
      </c>
      <c r="G27" s="253"/>
      <c r="H27" s="321">
        <f t="shared" ref="H27:AJ27" si="9">SUM(H28:H29)</f>
        <v>0</v>
      </c>
      <c r="I27" s="323">
        <f t="shared" si="9"/>
        <v>0</v>
      </c>
      <c r="J27" s="323">
        <f t="shared" si="9"/>
        <v>0</v>
      </c>
      <c r="K27" s="323">
        <f t="shared" si="9"/>
        <v>0</v>
      </c>
      <c r="L27" s="322">
        <f t="shared" si="9"/>
        <v>0</v>
      </c>
      <c r="M27" s="322">
        <f t="shared" si="9"/>
        <v>0</v>
      </c>
      <c r="N27" s="322">
        <f t="shared" si="9"/>
        <v>0</v>
      </c>
      <c r="O27" s="322">
        <f t="shared" si="9"/>
        <v>0</v>
      </c>
      <c r="P27" s="322">
        <f t="shared" si="9"/>
        <v>0</v>
      </c>
      <c r="Q27" s="322">
        <f t="shared" si="9"/>
        <v>0</v>
      </c>
      <c r="R27" s="322">
        <f t="shared" si="9"/>
        <v>0</v>
      </c>
      <c r="S27" s="322">
        <f t="shared" si="9"/>
        <v>0</v>
      </c>
      <c r="T27" s="322">
        <f t="shared" si="9"/>
        <v>0</v>
      </c>
      <c r="U27" s="322">
        <f t="shared" si="9"/>
        <v>0</v>
      </c>
      <c r="V27" s="322">
        <f t="shared" si="9"/>
        <v>0</v>
      </c>
      <c r="W27" s="322">
        <f t="shared" si="9"/>
        <v>0</v>
      </c>
      <c r="X27" s="322">
        <f t="shared" si="9"/>
        <v>0</v>
      </c>
      <c r="Y27" s="322">
        <f t="shared" si="9"/>
        <v>0</v>
      </c>
      <c r="Z27" s="322">
        <f t="shared" si="9"/>
        <v>0</v>
      </c>
      <c r="AA27" s="322">
        <f t="shared" si="9"/>
        <v>0</v>
      </c>
      <c r="AB27" s="322">
        <f t="shared" si="9"/>
        <v>0</v>
      </c>
      <c r="AC27" s="322">
        <f t="shared" si="9"/>
        <v>0</v>
      </c>
      <c r="AD27" s="322">
        <f t="shared" si="9"/>
        <v>0</v>
      </c>
      <c r="AE27" s="322">
        <f t="shared" si="9"/>
        <v>0</v>
      </c>
      <c r="AF27" s="322">
        <f t="shared" si="9"/>
        <v>0</v>
      </c>
      <c r="AG27" s="322">
        <f t="shared" si="9"/>
        <v>0</v>
      </c>
      <c r="AH27" s="322">
        <f t="shared" si="9"/>
        <v>0</v>
      </c>
      <c r="AI27" s="322">
        <f t="shared" si="9"/>
        <v>0</v>
      </c>
      <c r="AJ27" s="322">
        <f t="shared" si="9"/>
        <v>0</v>
      </c>
    </row>
    <row r="28" spans="1:36" x14ac:dyDescent="0.2">
      <c r="A28" s="244"/>
      <c r="B28" s="248" t="s">
        <v>123</v>
      </c>
      <c r="C28" s="249"/>
      <c r="D28" s="249"/>
      <c r="E28" s="249"/>
      <c r="F28" s="251" t="s">
        <v>75</v>
      </c>
      <c r="G28" s="258">
        <v>2</v>
      </c>
      <c r="H28" s="390"/>
      <c r="I28" s="391"/>
      <c r="J28" s="391"/>
      <c r="K28" s="391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3"/>
    </row>
    <row r="29" spans="1:36" x14ac:dyDescent="0.2">
      <c r="A29" s="244"/>
      <c r="B29" s="361" t="s">
        <v>123</v>
      </c>
      <c r="C29" s="325" t="s">
        <v>597</v>
      </c>
      <c r="D29" s="326" t="s">
        <v>123</v>
      </c>
      <c r="E29" s="326"/>
      <c r="F29" s="281" t="s">
        <v>123</v>
      </c>
      <c r="G29" s="327"/>
      <c r="H29" s="390" t="s">
        <v>123</v>
      </c>
      <c r="I29" s="391" t="s">
        <v>123</v>
      </c>
      <c r="J29" s="391" t="s">
        <v>123</v>
      </c>
      <c r="K29" s="391" t="s">
        <v>123</v>
      </c>
      <c r="L29" s="392" t="s">
        <v>123</v>
      </c>
      <c r="M29" s="392" t="s">
        <v>123</v>
      </c>
      <c r="N29" s="392" t="s">
        <v>123</v>
      </c>
      <c r="O29" s="392" t="s">
        <v>123</v>
      </c>
      <c r="P29" s="392" t="s">
        <v>123</v>
      </c>
      <c r="Q29" s="392" t="s">
        <v>123</v>
      </c>
      <c r="R29" s="392" t="s">
        <v>123</v>
      </c>
      <c r="S29" s="392" t="s">
        <v>123</v>
      </c>
      <c r="T29" s="392" t="s">
        <v>123</v>
      </c>
      <c r="U29" s="392" t="s">
        <v>123</v>
      </c>
      <c r="V29" s="392" t="s">
        <v>123</v>
      </c>
      <c r="W29" s="392" t="s">
        <v>123</v>
      </c>
      <c r="X29" s="392" t="s">
        <v>123</v>
      </c>
      <c r="Y29" s="392" t="s">
        <v>123</v>
      </c>
      <c r="Z29" s="392" t="s">
        <v>123</v>
      </c>
      <c r="AA29" s="392" t="s">
        <v>123</v>
      </c>
      <c r="AB29" s="392" t="s">
        <v>123</v>
      </c>
      <c r="AC29" s="392" t="s">
        <v>123</v>
      </c>
      <c r="AD29" s="392" t="s">
        <v>123</v>
      </c>
      <c r="AE29" s="392" t="s">
        <v>123</v>
      </c>
      <c r="AF29" s="392" t="s">
        <v>123</v>
      </c>
      <c r="AG29" s="392" t="s">
        <v>123</v>
      </c>
      <c r="AH29" s="392" t="s">
        <v>123</v>
      </c>
      <c r="AI29" s="392" t="s">
        <v>123</v>
      </c>
      <c r="AJ29" s="393" t="s">
        <v>123</v>
      </c>
    </row>
    <row r="30" spans="1:36" x14ac:dyDescent="0.2">
      <c r="A30" s="240"/>
      <c r="B30" s="241">
        <f>B4+1</f>
        <v>59</v>
      </c>
      <c r="C30" s="350" t="s">
        <v>606</v>
      </c>
      <c r="D30" s="259" t="s">
        <v>123</v>
      </c>
      <c r="E30" s="259"/>
      <c r="F30" s="260"/>
      <c r="G30" s="260"/>
      <c r="H30" s="390">
        <f t="shared" ref="H30:AJ30" si="10">SUM(H31,H34)</f>
        <v>0</v>
      </c>
      <c r="I30" s="391">
        <f t="shared" si="10"/>
        <v>0</v>
      </c>
      <c r="J30" s="391">
        <f t="shared" si="10"/>
        <v>0</v>
      </c>
      <c r="K30" s="391">
        <f t="shared" si="10"/>
        <v>0</v>
      </c>
      <c r="L30" s="322">
        <f t="shared" si="10"/>
        <v>0</v>
      </c>
      <c r="M30" s="322">
        <f t="shared" si="10"/>
        <v>0</v>
      </c>
      <c r="N30" s="322">
        <f t="shared" si="10"/>
        <v>0</v>
      </c>
      <c r="O30" s="322">
        <f t="shared" si="10"/>
        <v>0</v>
      </c>
      <c r="P30" s="322">
        <f t="shared" si="10"/>
        <v>0</v>
      </c>
      <c r="Q30" s="322">
        <f t="shared" si="10"/>
        <v>-0.12723056608443173</v>
      </c>
      <c r="R30" s="322">
        <f t="shared" si="10"/>
        <v>-0.24279999999999902</v>
      </c>
      <c r="S30" s="322">
        <f t="shared" si="10"/>
        <v>-0.404199999999999</v>
      </c>
      <c r="T30" s="322">
        <f t="shared" si="10"/>
        <v>-0.5655999999999981</v>
      </c>
      <c r="U30" s="322">
        <f t="shared" si="10"/>
        <v>-0.72699999999999987</v>
      </c>
      <c r="V30" s="322">
        <f t="shared" si="10"/>
        <v>-0.86419000000000024</v>
      </c>
      <c r="W30" s="322">
        <f t="shared" si="10"/>
        <v>-1.0013799999999997</v>
      </c>
      <c r="X30" s="322">
        <f t="shared" si="10"/>
        <v>-1.1385699999999996</v>
      </c>
      <c r="Y30" s="322">
        <f t="shared" si="10"/>
        <v>-1.2757600000000004</v>
      </c>
      <c r="Z30" s="322">
        <f t="shared" si="10"/>
        <v>-1.4129499999999999</v>
      </c>
      <c r="AA30" s="322">
        <f t="shared" si="10"/>
        <v>-1.4906909999999991</v>
      </c>
      <c r="AB30" s="322">
        <f t="shared" si="10"/>
        <v>-1.5684319999999996</v>
      </c>
      <c r="AC30" s="322">
        <f t="shared" si="10"/>
        <v>-1.6461729999999992</v>
      </c>
      <c r="AD30" s="322">
        <f t="shared" si="10"/>
        <v>-1.7239139999999993</v>
      </c>
      <c r="AE30" s="322">
        <f t="shared" si="10"/>
        <v>-1.8016549999999993</v>
      </c>
      <c r="AF30" s="322">
        <f t="shared" si="10"/>
        <v>-1.8716218999999992</v>
      </c>
      <c r="AG30" s="322">
        <f t="shared" si="10"/>
        <v>-1.941588799999999</v>
      </c>
      <c r="AH30" s="322">
        <f t="shared" si="10"/>
        <v>-2.0115556999999993</v>
      </c>
      <c r="AI30" s="322">
        <f t="shared" si="10"/>
        <v>-2.0815225999999987</v>
      </c>
      <c r="AJ30" s="322">
        <f t="shared" si="10"/>
        <v>-2.1514894999999994</v>
      </c>
    </row>
    <row r="31" spans="1:36" x14ac:dyDescent="0.2">
      <c r="A31" s="244"/>
      <c r="B31" s="261">
        <f>B30+0.1</f>
        <v>59.1</v>
      </c>
      <c r="C31" s="328" t="s">
        <v>607</v>
      </c>
      <c r="D31" s="365" t="s">
        <v>123</v>
      </c>
      <c r="E31" s="365"/>
      <c r="F31" s="253" t="s">
        <v>75</v>
      </c>
      <c r="G31" s="253">
        <v>2</v>
      </c>
      <c r="H31" s="321">
        <f t="shared" ref="H31:AJ31" si="11">SUM(H32:H33)</f>
        <v>0</v>
      </c>
      <c r="I31" s="391">
        <f t="shared" si="11"/>
        <v>0</v>
      </c>
      <c r="J31" s="391">
        <f t="shared" si="11"/>
        <v>0</v>
      </c>
      <c r="K31" s="391">
        <f t="shared" si="11"/>
        <v>0</v>
      </c>
      <c r="L31" s="322">
        <f t="shared" si="11"/>
        <v>0</v>
      </c>
      <c r="M31" s="322">
        <f t="shared" si="11"/>
        <v>0</v>
      </c>
      <c r="N31" s="322">
        <f t="shared" si="11"/>
        <v>0</v>
      </c>
      <c r="O31" s="322">
        <f t="shared" si="11"/>
        <v>0</v>
      </c>
      <c r="P31" s="322">
        <f t="shared" si="11"/>
        <v>0</v>
      </c>
      <c r="Q31" s="322">
        <f t="shared" si="11"/>
        <v>-0.12723056608443173</v>
      </c>
      <c r="R31" s="322">
        <f t="shared" si="11"/>
        <v>-0.24279999999999902</v>
      </c>
      <c r="S31" s="322">
        <f t="shared" si="11"/>
        <v>-0.404199999999999</v>
      </c>
      <c r="T31" s="322">
        <f t="shared" si="11"/>
        <v>-0.5655999999999981</v>
      </c>
      <c r="U31" s="322">
        <f t="shared" si="11"/>
        <v>-0.72699999999999987</v>
      </c>
      <c r="V31" s="322">
        <f t="shared" si="11"/>
        <v>-0.86419000000000024</v>
      </c>
      <c r="W31" s="322">
        <f t="shared" si="11"/>
        <v>-1.0013799999999997</v>
      </c>
      <c r="X31" s="322">
        <f t="shared" si="11"/>
        <v>-1.1385699999999996</v>
      </c>
      <c r="Y31" s="322">
        <f t="shared" si="11"/>
        <v>-1.2757600000000004</v>
      </c>
      <c r="Z31" s="322">
        <f t="shared" si="11"/>
        <v>-1.4129499999999999</v>
      </c>
      <c r="AA31" s="322">
        <f t="shared" si="11"/>
        <v>-1.4906909999999991</v>
      </c>
      <c r="AB31" s="322">
        <f t="shared" si="11"/>
        <v>-1.5684319999999996</v>
      </c>
      <c r="AC31" s="322">
        <f t="shared" si="11"/>
        <v>-1.6461729999999992</v>
      </c>
      <c r="AD31" s="322">
        <f t="shared" si="11"/>
        <v>-1.7239139999999993</v>
      </c>
      <c r="AE31" s="322">
        <f t="shared" si="11"/>
        <v>-1.8016549999999993</v>
      </c>
      <c r="AF31" s="322">
        <f t="shared" si="11"/>
        <v>-1.8716218999999992</v>
      </c>
      <c r="AG31" s="322">
        <f t="shared" si="11"/>
        <v>-1.941588799999999</v>
      </c>
      <c r="AH31" s="322">
        <f t="shared" si="11"/>
        <v>-2.0115556999999993</v>
      </c>
      <c r="AI31" s="322">
        <f t="shared" si="11"/>
        <v>-2.0815225999999987</v>
      </c>
      <c r="AJ31" s="322">
        <f t="shared" si="11"/>
        <v>-2.1514894999999994</v>
      </c>
    </row>
    <row r="32" spans="1:36" x14ac:dyDescent="0.2">
      <c r="A32" s="244"/>
      <c r="B32" s="262"/>
      <c r="C32" s="453" t="s">
        <v>820</v>
      </c>
      <c r="D32" s="453" t="s">
        <v>842</v>
      </c>
      <c r="E32" s="249"/>
      <c r="F32" s="251" t="s">
        <v>75</v>
      </c>
      <c r="G32" s="251">
        <v>2</v>
      </c>
      <c r="H32" s="321"/>
      <c r="I32" s="323"/>
      <c r="J32" s="323"/>
      <c r="K32" s="323"/>
      <c r="L32" s="454">
        <v>0</v>
      </c>
      <c r="M32" s="454">
        <v>0</v>
      </c>
      <c r="N32" s="454">
        <v>0</v>
      </c>
      <c r="O32" s="454">
        <v>0</v>
      </c>
      <c r="P32" s="454">
        <v>0</v>
      </c>
      <c r="Q32" s="454">
        <v>-0.12723056608443173</v>
      </c>
      <c r="R32" s="454">
        <v>-0.24279999999999902</v>
      </c>
      <c r="S32" s="454">
        <v>-0.404199999999999</v>
      </c>
      <c r="T32" s="454">
        <v>-0.5655999999999981</v>
      </c>
      <c r="U32" s="454">
        <v>-0.72699999999999987</v>
      </c>
      <c r="V32" s="454">
        <v>-0.86419000000000024</v>
      </c>
      <c r="W32" s="454">
        <v>-1.0013799999999997</v>
      </c>
      <c r="X32" s="454">
        <v>-1.1385699999999996</v>
      </c>
      <c r="Y32" s="454">
        <v>-1.2757600000000004</v>
      </c>
      <c r="Z32" s="454">
        <v>-1.4129499999999999</v>
      </c>
      <c r="AA32" s="454">
        <v>-1.4906909999999991</v>
      </c>
      <c r="AB32" s="454">
        <v>-1.5684319999999996</v>
      </c>
      <c r="AC32" s="454">
        <v>-1.6461729999999992</v>
      </c>
      <c r="AD32" s="454">
        <v>-1.7239139999999993</v>
      </c>
      <c r="AE32" s="454">
        <v>-1.8016549999999993</v>
      </c>
      <c r="AF32" s="454">
        <v>-1.8716218999999992</v>
      </c>
      <c r="AG32" s="454">
        <v>-1.941588799999999</v>
      </c>
      <c r="AH32" s="454">
        <v>-2.0115556999999993</v>
      </c>
      <c r="AI32" s="454">
        <v>-2.0815225999999987</v>
      </c>
      <c r="AJ32" s="462">
        <v>-2.1514894999999994</v>
      </c>
    </row>
    <row r="33" spans="1:36" x14ac:dyDescent="0.2">
      <c r="A33" s="244"/>
      <c r="B33" s="361" t="s">
        <v>123</v>
      </c>
      <c r="C33" s="325" t="s">
        <v>597</v>
      </c>
      <c r="D33" s="326" t="s">
        <v>123</v>
      </c>
      <c r="E33" s="326"/>
      <c r="F33" s="281" t="s">
        <v>123</v>
      </c>
      <c r="G33" s="327"/>
      <c r="H33" s="390" t="s">
        <v>123</v>
      </c>
      <c r="I33" s="391" t="s">
        <v>123</v>
      </c>
      <c r="J33" s="391" t="s">
        <v>123</v>
      </c>
      <c r="K33" s="391" t="s">
        <v>123</v>
      </c>
      <c r="L33" s="392" t="s">
        <v>123</v>
      </c>
      <c r="M33" s="392" t="s">
        <v>123</v>
      </c>
      <c r="N33" s="392" t="s">
        <v>123</v>
      </c>
      <c r="O33" s="392" t="s">
        <v>123</v>
      </c>
      <c r="P33" s="392" t="s">
        <v>123</v>
      </c>
      <c r="Q33" s="392" t="s">
        <v>123</v>
      </c>
      <c r="R33" s="392" t="s">
        <v>123</v>
      </c>
      <c r="S33" s="392" t="s">
        <v>123</v>
      </c>
      <c r="T33" s="392" t="s">
        <v>123</v>
      </c>
      <c r="U33" s="392" t="s">
        <v>123</v>
      </c>
      <c r="V33" s="392" t="s">
        <v>123</v>
      </c>
      <c r="W33" s="392" t="s">
        <v>123</v>
      </c>
      <c r="X33" s="392" t="s">
        <v>123</v>
      </c>
      <c r="Y33" s="392" t="s">
        <v>123</v>
      </c>
      <c r="Z33" s="392" t="s">
        <v>123</v>
      </c>
      <c r="AA33" s="392" t="s">
        <v>123</v>
      </c>
      <c r="AB33" s="392" t="s">
        <v>123</v>
      </c>
      <c r="AC33" s="392" t="s">
        <v>123</v>
      </c>
      <c r="AD33" s="392" t="s">
        <v>123</v>
      </c>
      <c r="AE33" s="392" t="s">
        <v>123</v>
      </c>
      <c r="AF33" s="392" t="s">
        <v>123</v>
      </c>
      <c r="AG33" s="392" t="s">
        <v>123</v>
      </c>
      <c r="AH33" s="392" t="s">
        <v>123</v>
      </c>
      <c r="AI33" s="392" t="s">
        <v>123</v>
      </c>
      <c r="AJ33" s="393" t="s">
        <v>123</v>
      </c>
    </row>
    <row r="34" spans="1:36" x14ac:dyDescent="0.2">
      <c r="A34" s="244"/>
      <c r="B34" s="261">
        <f>B31+0.1</f>
        <v>59.2</v>
      </c>
      <c r="C34" s="328" t="s">
        <v>608</v>
      </c>
      <c r="D34" s="366" t="s">
        <v>123</v>
      </c>
      <c r="E34" s="366"/>
      <c r="F34" s="247" t="s">
        <v>75</v>
      </c>
      <c r="G34" s="247">
        <v>2</v>
      </c>
      <c r="H34" s="321">
        <f t="shared" ref="H34:AJ34" si="12">SUM(H35:H36)</f>
        <v>0</v>
      </c>
      <c r="I34" s="323">
        <f t="shared" si="12"/>
        <v>0</v>
      </c>
      <c r="J34" s="323">
        <f t="shared" si="12"/>
        <v>0</v>
      </c>
      <c r="K34" s="323">
        <f t="shared" si="12"/>
        <v>0</v>
      </c>
      <c r="L34" s="322">
        <f t="shared" si="12"/>
        <v>0</v>
      </c>
      <c r="M34" s="322">
        <f t="shared" si="12"/>
        <v>0</v>
      </c>
      <c r="N34" s="322">
        <f t="shared" si="12"/>
        <v>0</v>
      </c>
      <c r="O34" s="322">
        <f t="shared" si="12"/>
        <v>0</v>
      </c>
      <c r="P34" s="322">
        <f t="shared" si="12"/>
        <v>0</v>
      </c>
      <c r="Q34" s="322">
        <f t="shared" si="12"/>
        <v>0</v>
      </c>
      <c r="R34" s="322">
        <f t="shared" si="12"/>
        <v>0</v>
      </c>
      <c r="S34" s="322">
        <f t="shared" si="12"/>
        <v>0</v>
      </c>
      <c r="T34" s="322">
        <f t="shared" si="12"/>
        <v>0</v>
      </c>
      <c r="U34" s="322">
        <f t="shared" si="12"/>
        <v>0</v>
      </c>
      <c r="V34" s="322">
        <f t="shared" si="12"/>
        <v>0</v>
      </c>
      <c r="W34" s="322">
        <f t="shared" si="12"/>
        <v>0</v>
      </c>
      <c r="X34" s="322">
        <f t="shared" si="12"/>
        <v>0</v>
      </c>
      <c r="Y34" s="322">
        <f t="shared" si="12"/>
        <v>0</v>
      </c>
      <c r="Z34" s="322">
        <f t="shared" si="12"/>
        <v>0</v>
      </c>
      <c r="AA34" s="322">
        <f t="shared" si="12"/>
        <v>0</v>
      </c>
      <c r="AB34" s="322">
        <f t="shared" si="12"/>
        <v>0</v>
      </c>
      <c r="AC34" s="322">
        <f t="shared" si="12"/>
        <v>0</v>
      </c>
      <c r="AD34" s="322">
        <f t="shared" si="12"/>
        <v>0</v>
      </c>
      <c r="AE34" s="322">
        <f t="shared" si="12"/>
        <v>0</v>
      </c>
      <c r="AF34" s="322">
        <f t="shared" si="12"/>
        <v>0</v>
      </c>
      <c r="AG34" s="322">
        <f t="shared" si="12"/>
        <v>0</v>
      </c>
      <c r="AH34" s="322">
        <f t="shared" si="12"/>
        <v>0</v>
      </c>
      <c r="AI34" s="322">
        <f t="shared" si="12"/>
        <v>0</v>
      </c>
      <c r="AJ34" s="322">
        <f t="shared" si="12"/>
        <v>0</v>
      </c>
    </row>
    <row r="35" spans="1:36" x14ac:dyDescent="0.2">
      <c r="A35" s="244"/>
      <c r="B35" s="248" t="s">
        <v>123</v>
      </c>
      <c r="C35" s="249"/>
      <c r="D35" s="249"/>
      <c r="E35" s="249"/>
      <c r="F35" s="250" t="s">
        <v>75</v>
      </c>
      <c r="G35" s="250">
        <v>2</v>
      </c>
      <c r="H35" s="390"/>
      <c r="I35" s="391"/>
      <c r="J35" s="391"/>
      <c r="K35" s="391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3"/>
    </row>
    <row r="36" spans="1:36" x14ac:dyDescent="0.2">
      <c r="A36" s="244"/>
      <c r="B36" s="361" t="s">
        <v>123</v>
      </c>
      <c r="C36" s="325" t="s">
        <v>597</v>
      </c>
      <c r="D36" s="326" t="s">
        <v>123</v>
      </c>
      <c r="E36" s="326"/>
      <c r="F36" s="327" t="s">
        <v>123</v>
      </c>
      <c r="G36" s="327"/>
      <c r="H36" s="390" t="s">
        <v>123</v>
      </c>
      <c r="I36" s="391" t="s">
        <v>123</v>
      </c>
      <c r="J36" s="391" t="s">
        <v>123</v>
      </c>
      <c r="K36" s="391" t="s">
        <v>123</v>
      </c>
      <c r="L36" s="392" t="s">
        <v>123</v>
      </c>
      <c r="M36" s="392" t="s">
        <v>123</v>
      </c>
      <c r="N36" s="392" t="s">
        <v>123</v>
      </c>
      <c r="O36" s="392" t="s">
        <v>123</v>
      </c>
      <c r="P36" s="392" t="s">
        <v>123</v>
      </c>
      <c r="Q36" s="392" t="s">
        <v>123</v>
      </c>
      <c r="R36" s="392" t="s">
        <v>123</v>
      </c>
      <c r="S36" s="392" t="s">
        <v>123</v>
      </c>
      <c r="T36" s="392" t="s">
        <v>123</v>
      </c>
      <c r="U36" s="392" t="s">
        <v>123</v>
      </c>
      <c r="V36" s="392" t="s">
        <v>123</v>
      </c>
      <c r="W36" s="392" t="s">
        <v>123</v>
      </c>
      <c r="X36" s="392" t="s">
        <v>123</v>
      </c>
      <c r="Y36" s="392" t="s">
        <v>123</v>
      </c>
      <c r="Z36" s="392" t="s">
        <v>123</v>
      </c>
      <c r="AA36" s="392" t="s">
        <v>123</v>
      </c>
      <c r="AB36" s="392" t="s">
        <v>123</v>
      </c>
      <c r="AC36" s="392" t="s">
        <v>123</v>
      </c>
      <c r="AD36" s="392" t="s">
        <v>123</v>
      </c>
      <c r="AE36" s="392" t="s">
        <v>123</v>
      </c>
      <c r="AF36" s="392" t="s">
        <v>123</v>
      </c>
      <c r="AG36" s="392" t="s">
        <v>123</v>
      </c>
      <c r="AH36" s="392" t="s">
        <v>123</v>
      </c>
      <c r="AI36" s="392" t="s">
        <v>123</v>
      </c>
      <c r="AJ36" s="393" t="s">
        <v>123</v>
      </c>
    </row>
    <row r="37" spans="1:36" x14ac:dyDescent="0.2">
      <c r="A37" s="240"/>
      <c r="B37" s="241">
        <f>B30+1</f>
        <v>60</v>
      </c>
      <c r="C37" s="350" t="s">
        <v>609</v>
      </c>
      <c r="D37" s="242" t="s">
        <v>123</v>
      </c>
      <c r="E37" s="242"/>
      <c r="F37" s="263"/>
      <c r="G37" s="263">
        <v>2</v>
      </c>
      <c r="H37" s="390">
        <f t="shared" ref="H37:AJ37" si="13">SUM(H38,H41)</f>
        <v>0</v>
      </c>
      <c r="I37" s="391">
        <f t="shared" si="13"/>
        <v>0</v>
      </c>
      <c r="J37" s="391">
        <f t="shared" si="13"/>
        <v>0</v>
      </c>
      <c r="K37" s="391">
        <f t="shared" si="13"/>
        <v>0</v>
      </c>
      <c r="L37" s="322">
        <f t="shared" si="13"/>
        <v>0</v>
      </c>
      <c r="M37" s="322">
        <f t="shared" si="13"/>
        <v>0</v>
      </c>
      <c r="N37" s="322">
        <f t="shared" si="13"/>
        <v>0</v>
      </c>
      <c r="O37" s="322">
        <f t="shared" si="13"/>
        <v>0</v>
      </c>
      <c r="P37" s="322">
        <f t="shared" si="13"/>
        <v>0</v>
      </c>
      <c r="Q37" s="322">
        <f t="shared" si="13"/>
        <v>0</v>
      </c>
      <c r="R37" s="322">
        <f t="shared" si="13"/>
        <v>0</v>
      </c>
      <c r="S37" s="322">
        <f t="shared" si="13"/>
        <v>0</v>
      </c>
      <c r="T37" s="322">
        <f t="shared" si="13"/>
        <v>0</v>
      </c>
      <c r="U37" s="322">
        <f t="shared" si="13"/>
        <v>0</v>
      </c>
      <c r="V37" s="322">
        <f t="shared" si="13"/>
        <v>0</v>
      </c>
      <c r="W37" s="322">
        <f t="shared" si="13"/>
        <v>0</v>
      </c>
      <c r="X37" s="322">
        <f t="shared" si="13"/>
        <v>0</v>
      </c>
      <c r="Y37" s="322">
        <f t="shared" si="13"/>
        <v>0</v>
      </c>
      <c r="Z37" s="322">
        <f t="shared" si="13"/>
        <v>0</v>
      </c>
      <c r="AA37" s="322">
        <f t="shared" si="13"/>
        <v>0</v>
      </c>
      <c r="AB37" s="322">
        <f t="shared" si="13"/>
        <v>0</v>
      </c>
      <c r="AC37" s="322">
        <f t="shared" si="13"/>
        <v>0</v>
      </c>
      <c r="AD37" s="322">
        <f t="shared" si="13"/>
        <v>0</v>
      </c>
      <c r="AE37" s="322">
        <f t="shared" si="13"/>
        <v>0</v>
      </c>
      <c r="AF37" s="322">
        <f t="shared" si="13"/>
        <v>0</v>
      </c>
      <c r="AG37" s="322">
        <f t="shared" si="13"/>
        <v>0</v>
      </c>
      <c r="AH37" s="322">
        <f t="shared" si="13"/>
        <v>0</v>
      </c>
      <c r="AI37" s="322">
        <f t="shared" si="13"/>
        <v>0</v>
      </c>
      <c r="AJ37" s="322">
        <f t="shared" si="13"/>
        <v>0</v>
      </c>
    </row>
    <row r="38" spans="1:36" x14ac:dyDescent="0.2">
      <c r="A38" s="244"/>
      <c r="B38" s="261">
        <f>B37+0.1</f>
        <v>60.1</v>
      </c>
      <c r="C38" s="328" t="s">
        <v>610</v>
      </c>
      <c r="D38" s="366" t="s">
        <v>123</v>
      </c>
      <c r="E38" s="366"/>
      <c r="F38" s="247" t="s">
        <v>75</v>
      </c>
      <c r="G38" s="247">
        <v>2</v>
      </c>
      <c r="H38" s="321">
        <f>SUM(H39:H40)</f>
        <v>0</v>
      </c>
      <c r="I38" s="391">
        <f>SUM(I39:I40)</f>
        <v>0</v>
      </c>
      <c r="J38" s="391">
        <f>SUM(J39:J40)</f>
        <v>0</v>
      </c>
      <c r="K38" s="391">
        <f>SUM(K39:K40)</f>
        <v>0</v>
      </c>
      <c r="L38" s="322">
        <f>SUM(L39:L40)</f>
        <v>0</v>
      </c>
      <c r="M38" s="322">
        <f t="shared" ref="M38:AJ38" si="14">SUM(M39:M40)</f>
        <v>0</v>
      </c>
      <c r="N38" s="322">
        <f t="shared" si="14"/>
        <v>0</v>
      </c>
      <c r="O38" s="322">
        <f t="shared" si="14"/>
        <v>0</v>
      </c>
      <c r="P38" s="322">
        <f t="shared" si="14"/>
        <v>0</v>
      </c>
      <c r="Q38" s="322">
        <f t="shared" si="14"/>
        <v>0</v>
      </c>
      <c r="R38" s="322">
        <f t="shared" si="14"/>
        <v>0</v>
      </c>
      <c r="S38" s="322">
        <f t="shared" si="14"/>
        <v>0</v>
      </c>
      <c r="T38" s="322">
        <f t="shared" si="14"/>
        <v>0</v>
      </c>
      <c r="U38" s="322">
        <f t="shared" si="14"/>
        <v>0</v>
      </c>
      <c r="V38" s="322">
        <f t="shared" si="14"/>
        <v>0</v>
      </c>
      <c r="W38" s="322">
        <f t="shared" si="14"/>
        <v>0</v>
      </c>
      <c r="X38" s="322">
        <f t="shared" si="14"/>
        <v>0</v>
      </c>
      <c r="Y38" s="322">
        <f t="shared" si="14"/>
        <v>0</v>
      </c>
      <c r="Z38" s="322">
        <f t="shared" si="14"/>
        <v>0</v>
      </c>
      <c r="AA38" s="322">
        <f t="shared" si="14"/>
        <v>0</v>
      </c>
      <c r="AB38" s="322">
        <f t="shared" si="14"/>
        <v>0</v>
      </c>
      <c r="AC38" s="322">
        <f t="shared" si="14"/>
        <v>0</v>
      </c>
      <c r="AD38" s="322">
        <f t="shared" si="14"/>
        <v>0</v>
      </c>
      <c r="AE38" s="322">
        <f t="shared" si="14"/>
        <v>0</v>
      </c>
      <c r="AF38" s="322">
        <f t="shared" si="14"/>
        <v>0</v>
      </c>
      <c r="AG38" s="322">
        <f t="shared" si="14"/>
        <v>0</v>
      </c>
      <c r="AH38" s="322">
        <f t="shared" si="14"/>
        <v>0</v>
      </c>
      <c r="AI38" s="322">
        <f t="shared" si="14"/>
        <v>0</v>
      </c>
      <c r="AJ38" s="322">
        <f t="shared" si="14"/>
        <v>0</v>
      </c>
    </row>
    <row r="39" spans="1:36" x14ac:dyDescent="0.2">
      <c r="A39" s="244"/>
      <c r="B39" s="248" t="s">
        <v>123</v>
      </c>
      <c r="C39" s="249"/>
      <c r="D39" s="249"/>
      <c r="E39" s="249"/>
      <c r="F39" s="250" t="s">
        <v>75</v>
      </c>
      <c r="G39" s="250">
        <v>2</v>
      </c>
      <c r="H39" s="321"/>
      <c r="I39" s="323"/>
      <c r="J39" s="323"/>
      <c r="K39" s="323"/>
      <c r="L39" s="330"/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  <c r="AI39" s="330"/>
      <c r="AJ39" s="352"/>
    </row>
    <row r="40" spans="1:36" x14ac:dyDescent="0.2">
      <c r="A40" s="244"/>
      <c r="B40" s="361" t="s">
        <v>123</v>
      </c>
      <c r="C40" s="325" t="s">
        <v>597</v>
      </c>
      <c r="D40" s="326" t="s">
        <v>123</v>
      </c>
      <c r="E40" s="326"/>
      <c r="F40" s="327" t="s">
        <v>123</v>
      </c>
      <c r="G40" s="327"/>
      <c r="H40" s="390" t="s">
        <v>123</v>
      </c>
      <c r="I40" s="391" t="s">
        <v>123</v>
      </c>
      <c r="J40" s="391" t="s">
        <v>123</v>
      </c>
      <c r="K40" s="391" t="s">
        <v>123</v>
      </c>
      <c r="L40" s="392" t="s">
        <v>123</v>
      </c>
      <c r="M40" s="392" t="s">
        <v>123</v>
      </c>
      <c r="N40" s="392" t="s">
        <v>123</v>
      </c>
      <c r="O40" s="392" t="s">
        <v>123</v>
      </c>
      <c r="P40" s="392" t="s">
        <v>123</v>
      </c>
      <c r="Q40" s="392" t="s">
        <v>123</v>
      </c>
      <c r="R40" s="392" t="s">
        <v>123</v>
      </c>
      <c r="S40" s="392" t="s">
        <v>123</v>
      </c>
      <c r="T40" s="392" t="s">
        <v>123</v>
      </c>
      <c r="U40" s="392" t="s">
        <v>123</v>
      </c>
      <c r="V40" s="392" t="s">
        <v>123</v>
      </c>
      <c r="W40" s="392" t="s">
        <v>123</v>
      </c>
      <c r="X40" s="392" t="s">
        <v>123</v>
      </c>
      <c r="Y40" s="392" t="s">
        <v>123</v>
      </c>
      <c r="Z40" s="392" t="s">
        <v>123</v>
      </c>
      <c r="AA40" s="392" t="s">
        <v>123</v>
      </c>
      <c r="AB40" s="392" t="s">
        <v>123</v>
      </c>
      <c r="AC40" s="392" t="s">
        <v>123</v>
      </c>
      <c r="AD40" s="392" t="s">
        <v>123</v>
      </c>
      <c r="AE40" s="392" t="s">
        <v>123</v>
      </c>
      <c r="AF40" s="392" t="s">
        <v>123</v>
      </c>
      <c r="AG40" s="392" t="s">
        <v>123</v>
      </c>
      <c r="AH40" s="392" t="s">
        <v>123</v>
      </c>
      <c r="AI40" s="392" t="s">
        <v>123</v>
      </c>
      <c r="AJ40" s="393" t="s">
        <v>123</v>
      </c>
    </row>
    <row r="41" spans="1:36" x14ac:dyDescent="0.2">
      <c r="A41" s="244"/>
      <c r="B41" s="261">
        <f>B38+0.1</f>
        <v>60.2</v>
      </c>
      <c r="C41" s="328" t="s">
        <v>611</v>
      </c>
      <c r="D41" s="366" t="s">
        <v>123</v>
      </c>
      <c r="E41" s="366"/>
      <c r="F41" s="247" t="s">
        <v>75</v>
      </c>
      <c r="G41" s="247">
        <v>2</v>
      </c>
      <c r="H41" s="321">
        <f t="shared" ref="H41:AJ41" si="15">SUM(H42:H43)</f>
        <v>0</v>
      </c>
      <c r="I41" s="323">
        <f t="shared" si="15"/>
        <v>0</v>
      </c>
      <c r="J41" s="323">
        <f t="shared" si="15"/>
        <v>0</v>
      </c>
      <c r="K41" s="323">
        <f t="shared" si="15"/>
        <v>0</v>
      </c>
      <c r="L41" s="322">
        <f t="shared" si="15"/>
        <v>0</v>
      </c>
      <c r="M41" s="322">
        <f t="shared" si="15"/>
        <v>0</v>
      </c>
      <c r="N41" s="322">
        <f t="shared" si="15"/>
        <v>0</v>
      </c>
      <c r="O41" s="322">
        <f t="shared" si="15"/>
        <v>0</v>
      </c>
      <c r="P41" s="322">
        <f t="shared" si="15"/>
        <v>0</v>
      </c>
      <c r="Q41" s="322">
        <f t="shared" si="15"/>
        <v>0</v>
      </c>
      <c r="R41" s="322">
        <f t="shared" si="15"/>
        <v>0</v>
      </c>
      <c r="S41" s="322">
        <f t="shared" si="15"/>
        <v>0</v>
      </c>
      <c r="T41" s="322">
        <f t="shared" si="15"/>
        <v>0</v>
      </c>
      <c r="U41" s="322">
        <f t="shared" si="15"/>
        <v>0</v>
      </c>
      <c r="V41" s="322">
        <f t="shared" si="15"/>
        <v>0</v>
      </c>
      <c r="W41" s="322">
        <f t="shared" si="15"/>
        <v>0</v>
      </c>
      <c r="X41" s="322">
        <f t="shared" si="15"/>
        <v>0</v>
      </c>
      <c r="Y41" s="322">
        <f t="shared" si="15"/>
        <v>0</v>
      </c>
      <c r="Z41" s="322">
        <f t="shared" si="15"/>
        <v>0</v>
      </c>
      <c r="AA41" s="322">
        <f t="shared" si="15"/>
        <v>0</v>
      </c>
      <c r="AB41" s="322">
        <f t="shared" si="15"/>
        <v>0</v>
      </c>
      <c r="AC41" s="322">
        <f t="shared" si="15"/>
        <v>0</v>
      </c>
      <c r="AD41" s="322">
        <f t="shared" si="15"/>
        <v>0</v>
      </c>
      <c r="AE41" s="322">
        <f t="shared" si="15"/>
        <v>0</v>
      </c>
      <c r="AF41" s="322">
        <f t="shared" si="15"/>
        <v>0</v>
      </c>
      <c r="AG41" s="322">
        <f t="shared" si="15"/>
        <v>0</v>
      </c>
      <c r="AH41" s="322">
        <f t="shared" si="15"/>
        <v>0</v>
      </c>
      <c r="AI41" s="322">
        <f t="shared" si="15"/>
        <v>0</v>
      </c>
      <c r="AJ41" s="322">
        <f t="shared" si="15"/>
        <v>0</v>
      </c>
    </row>
    <row r="42" spans="1:36" x14ac:dyDescent="0.2">
      <c r="A42" s="192"/>
      <c r="B42" s="248" t="s">
        <v>123</v>
      </c>
      <c r="C42" s="249"/>
      <c r="D42" s="249"/>
      <c r="E42" s="249"/>
      <c r="F42" s="250" t="s">
        <v>75</v>
      </c>
      <c r="G42" s="250">
        <v>2</v>
      </c>
      <c r="H42" s="321"/>
      <c r="I42" s="323"/>
      <c r="J42" s="323"/>
      <c r="K42" s="323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  <c r="AI42" s="330"/>
      <c r="AJ42" s="352"/>
    </row>
    <row r="43" spans="1:36" x14ac:dyDescent="0.2">
      <c r="A43" s="244"/>
      <c r="B43" s="361" t="s">
        <v>123</v>
      </c>
      <c r="C43" s="325" t="s">
        <v>597</v>
      </c>
      <c r="D43" s="326" t="s">
        <v>123</v>
      </c>
      <c r="E43" s="326"/>
      <c r="F43" s="281" t="s">
        <v>123</v>
      </c>
      <c r="G43" s="327"/>
      <c r="H43" s="390" t="s">
        <v>123</v>
      </c>
      <c r="I43" s="323" t="s">
        <v>123</v>
      </c>
      <c r="J43" s="323" t="s">
        <v>123</v>
      </c>
      <c r="K43" s="391" t="s">
        <v>123</v>
      </c>
      <c r="L43" s="392" t="s">
        <v>123</v>
      </c>
      <c r="M43" s="392" t="s">
        <v>123</v>
      </c>
      <c r="N43" s="392" t="s">
        <v>123</v>
      </c>
      <c r="O43" s="392" t="s">
        <v>123</v>
      </c>
      <c r="P43" s="392" t="s">
        <v>123</v>
      </c>
      <c r="Q43" s="392" t="s">
        <v>123</v>
      </c>
      <c r="R43" s="392" t="s">
        <v>123</v>
      </c>
      <c r="S43" s="392" t="s">
        <v>123</v>
      </c>
      <c r="T43" s="392" t="s">
        <v>123</v>
      </c>
      <c r="U43" s="392" t="s">
        <v>123</v>
      </c>
      <c r="V43" s="392" t="s">
        <v>123</v>
      </c>
      <c r="W43" s="392" t="s">
        <v>123</v>
      </c>
      <c r="X43" s="392" t="s">
        <v>123</v>
      </c>
      <c r="Y43" s="392" t="s">
        <v>123</v>
      </c>
      <c r="Z43" s="392" t="s">
        <v>123</v>
      </c>
      <c r="AA43" s="392" t="s">
        <v>123</v>
      </c>
      <c r="AB43" s="392" t="s">
        <v>123</v>
      </c>
      <c r="AC43" s="392" t="s">
        <v>123</v>
      </c>
      <c r="AD43" s="392" t="s">
        <v>123</v>
      </c>
      <c r="AE43" s="392" t="s">
        <v>123</v>
      </c>
      <c r="AF43" s="392" t="s">
        <v>123</v>
      </c>
      <c r="AG43" s="392" t="s">
        <v>123</v>
      </c>
      <c r="AH43" s="392" t="s">
        <v>123</v>
      </c>
      <c r="AI43" s="392" t="s">
        <v>123</v>
      </c>
      <c r="AJ43" s="393" t="s">
        <v>123</v>
      </c>
    </row>
    <row r="44" spans="1:36" x14ac:dyDescent="0.2">
      <c r="A44" s="235"/>
      <c r="B44" s="264">
        <f>B37+1</f>
        <v>61</v>
      </c>
      <c r="C44" s="367" t="s">
        <v>612</v>
      </c>
      <c r="D44" s="259" t="s">
        <v>123</v>
      </c>
      <c r="E44" s="259"/>
      <c r="F44" s="260"/>
      <c r="G44" s="260">
        <v>2</v>
      </c>
      <c r="H44" s="321">
        <f t="shared" ref="H44:AJ44" si="16">SUM(H45+H48+H51+H55+H58+H61+H64+H67+H71+H75)</f>
        <v>0</v>
      </c>
      <c r="I44" s="323">
        <f t="shared" si="16"/>
        <v>0</v>
      </c>
      <c r="J44" s="323">
        <f t="shared" si="16"/>
        <v>0</v>
      </c>
      <c r="K44" s="323">
        <f t="shared" si="16"/>
        <v>0</v>
      </c>
      <c r="L44" s="322">
        <f t="shared" si="16"/>
        <v>0</v>
      </c>
      <c r="M44" s="322">
        <f t="shared" si="16"/>
        <v>0</v>
      </c>
      <c r="N44" s="322">
        <f t="shared" si="16"/>
        <v>0</v>
      </c>
      <c r="O44" s="322">
        <f t="shared" si="16"/>
        <v>0</v>
      </c>
      <c r="P44" s="322">
        <f t="shared" si="16"/>
        <v>0</v>
      </c>
      <c r="Q44" s="322">
        <f t="shared" si="16"/>
        <v>-0.43163398130803038</v>
      </c>
      <c r="R44" s="322">
        <f t="shared" si="16"/>
        <v>-0.46758404815107196</v>
      </c>
      <c r="S44" s="322">
        <f t="shared" si="16"/>
        <v>-0.44710487102836977</v>
      </c>
      <c r="T44" s="322">
        <f t="shared" si="16"/>
        <v>-0.42738349335384113</v>
      </c>
      <c r="U44" s="322">
        <f t="shared" si="16"/>
        <v>-0.41690667346516536</v>
      </c>
      <c r="V44" s="322">
        <f t="shared" si="16"/>
        <v>-0.40717900478848484</v>
      </c>
      <c r="W44" s="322">
        <f t="shared" si="16"/>
        <v>-0.38720413688638938</v>
      </c>
      <c r="X44" s="322">
        <f t="shared" si="16"/>
        <v>-0.36729168207398594</v>
      </c>
      <c r="Y44" s="322">
        <f t="shared" si="16"/>
        <v>-0.35677616329576262</v>
      </c>
      <c r="Z44" s="322">
        <f t="shared" si="16"/>
        <v>-0.3920617890319264</v>
      </c>
      <c r="AA44" s="322">
        <f t="shared" si="16"/>
        <v>-0.4338163141743609</v>
      </c>
      <c r="AB44" s="322">
        <f t="shared" si="16"/>
        <v>-0.47210713246115782</v>
      </c>
      <c r="AC44" s="322">
        <f t="shared" si="16"/>
        <v>-0.49872340984598557</v>
      </c>
      <c r="AD44" s="322">
        <f t="shared" si="16"/>
        <v>-0.5419618293930144</v>
      </c>
      <c r="AE44" s="322">
        <f t="shared" si="16"/>
        <v>-0.55398234398716717</v>
      </c>
      <c r="AF44" s="322">
        <f t="shared" si="16"/>
        <v>-0.52817551711641908</v>
      </c>
      <c r="AG44" s="322">
        <f t="shared" si="16"/>
        <v>-0.51238475062663236</v>
      </c>
      <c r="AH44" s="322">
        <f t="shared" si="16"/>
        <v>-0.47856805791307794</v>
      </c>
      <c r="AI44" s="322">
        <f t="shared" si="16"/>
        <v>-0.45566916283275954</v>
      </c>
      <c r="AJ44" s="322">
        <f t="shared" si="16"/>
        <v>-0.21730141368542272</v>
      </c>
    </row>
    <row r="45" spans="1:36" ht="25.5" x14ac:dyDescent="0.2">
      <c r="A45" s="192"/>
      <c r="B45" s="265">
        <f>B44+0.1</f>
        <v>61.1</v>
      </c>
      <c r="C45" s="368" t="s">
        <v>613</v>
      </c>
      <c r="D45" s="365" t="s">
        <v>123</v>
      </c>
      <c r="E45" s="365"/>
      <c r="F45" s="253" t="s">
        <v>75</v>
      </c>
      <c r="G45" s="253">
        <v>2</v>
      </c>
      <c r="H45" s="321">
        <f t="shared" ref="H45:AJ45" si="17">SUM(H46:H47)</f>
        <v>0</v>
      </c>
      <c r="I45" s="323">
        <f t="shared" si="17"/>
        <v>0</v>
      </c>
      <c r="J45" s="323">
        <f t="shared" si="17"/>
        <v>0</v>
      </c>
      <c r="K45" s="323">
        <f t="shared" si="17"/>
        <v>0</v>
      </c>
      <c r="L45" s="322">
        <f t="shared" si="17"/>
        <v>0</v>
      </c>
      <c r="M45" s="322">
        <f t="shared" si="17"/>
        <v>0</v>
      </c>
      <c r="N45" s="322">
        <f t="shared" si="17"/>
        <v>0</v>
      </c>
      <c r="O45" s="322">
        <f t="shared" si="17"/>
        <v>0</v>
      </c>
      <c r="P45" s="322">
        <f t="shared" si="17"/>
        <v>0</v>
      </c>
      <c r="Q45" s="322">
        <f t="shared" si="17"/>
        <v>0</v>
      </c>
      <c r="R45" s="322">
        <f t="shared" si="17"/>
        <v>0</v>
      </c>
      <c r="S45" s="322">
        <f t="shared" si="17"/>
        <v>0</v>
      </c>
      <c r="T45" s="322">
        <f t="shared" si="17"/>
        <v>0</v>
      </c>
      <c r="U45" s="322">
        <f t="shared" si="17"/>
        <v>0</v>
      </c>
      <c r="V45" s="322">
        <f t="shared" si="17"/>
        <v>0</v>
      </c>
      <c r="W45" s="322">
        <f t="shared" si="17"/>
        <v>0</v>
      </c>
      <c r="X45" s="322">
        <f t="shared" si="17"/>
        <v>0</v>
      </c>
      <c r="Y45" s="322">
        <f t="shared" si="17"/>
        <v>0</v>
      </c>
      <c r="Z45" s="322">
        <f t="shared" si="17"/>
        <v>0</v>
      </c>
      <c r="AA45" s="322">
        <f t="shared" si="17"/>
        <v>0</v>
      </c>
      <c r="AB45" s="322">
        <f t="shared" si="17"/>
        <v>0</v>
      </c>
      <c r="AC45" s="322">
        <f t="shared" si="17"/>
        <v>0</v>
      </c>
      <c r="AD45" s="322">
        <f t="shared" si="17"/>
        <v>0</v>
      </c>
      <c r="AE45" s="322">
        <f t="shared" si="17"/>
        <v>0</v>
      </c>
      <c r="AF45" s="322">
        <f t="shared" si="17"/>
        <v>0</v>
      </c>
      <c r="AG45" s="322">
        <f t="shared" si="17"/>
        <v>0</v>
      </c>
      <c r="AH45" s="322">
        <f t="shared" si="17"/>
        <v>0</v>
      </c>
      <c r="AI45" s="322">
        <f t="shared" si="17"/>
        <v>0</v>
      </c>
      <c r="AJ45" s="322">
        <f t="shared" si="17"/>
        <v>0</v>
      </c>
    </row>
    <row r="46" spans="1:36" x14ac:dyDescent="0.2">
      <c r="A46" s="192"/>
      <c r="B46" s="266" t="s">
        <v>123</v>
      </c>
      <c r="C46" s="249"/>
      <c r="D46" s="249"/>
      <c r="E46" s="249"/>
      <c r="F46" s="251" t="s">
        <v>75</v>
      </c>
      <c r="G46" s="251">
        <v>2</v>
      </c>
      <c r="H46" s="321"/>
      <c r="I46" s="323"/>
      <c r="J46" s="323"/>
      <c r="K46" s="323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52"/>
    </row>
    <row r="47" spans="1:36" x14ac:dyDescent="0.2">
      <c r="A47" s="192"/>
      <c r="B47" s="361" t="s">
        <v>123</v>
      </c>
      <c r="C47" s="325" t="s">
        <v>597</v>
      </c>
      <c r="D47" s="326" t="s">
        <v>123</v>
      </c>
      <c r="E47" s="326"/>
      <c r="F47" s="281" t="s">
        <v>123</v>
      </c>
      <c r="G47" s="327"/>
      <c r="H47" s="390" t="s">
        <v>123</v>
      </c>
      <c r="I47" s="323" t="s">
        <v>123</v>
      </c>
      <c r="J47" s="323" t="s">
        <v>123</v>
      </c>
      <c r="K47" s="391" t="s">
        <v>123</v>
      </c>
      <c r="L47" s="392" t="s">
        <v>123</v>
      </c>
      <c r="M47" s="392" t="s">
        <v>123</v>
      </c>
      <c r="N47" s="392" t="s">
        <v>123</v>
      </c>
      <c r="O47" s="392" t="s">
        <v>123</v>
      </c>
      <c r="P47" s="392" t="s">
        <v>123</v>
      </c>
      <c r="Q47" s="392" t="s">
        <v>123</v>
      </c>
      <c r="R47" s="392" t="s">
        <v>123</v>
      </c>
      <c r="S47" s="392" t="s">
        <v>123</v>
      </c>
      <c r="T47" s="392" t="s">
        <v>123</v>
      </c>
      <c r="U47" s="392" t="s">
        <v>123</v>
      </c>
      <c r="V47" s="392" t="s">
        <v>123</v>
      </c>
      <c r="W47" s="392" t="s">
        <v>123</v>
      </c>
      <c r="X47" s="392" t="s">
        <v>123</v>
      </c>
      <c r="Y47" s="392" t="s">
        <v>123</v>
      </c>
      <c r="Z47" s="392" t="s">
        <v>123</v>
      </c>
      <c r="AA47" s="392" t="s">
        <v>123</v>
      </c>
      <c r="AB47" s="392" t="s">
        <v>123</v>
      </c>
      <c r="AC47" s="392" t="s">
        <v>123</v>
      </c>
      <c r="AD47" s="392" t="s">
        <v>123</v>
      </c>
      <c r="AE47" s="392" t="s">
        <v>123</v>
      </c>
      <c r="AF47" s="392" t="s">
        <v>123</v>
      </c>
      <c r="AG47" s="392" t="s">
        <v>123</v>
      </c>
      <c r="AH47" s="392" t="s">
        <v>123</v>
      </c>
      <c r="AI47" s="392" t="s">
        <v>123</v>
      </c>
      <c r="AJ47" s="393" t="s">
        <v>123</v>
      </c>
    </row>
    <row r="48" spans="1:36" ht="25.5" x14ac:dyDescent="0.2">
      <c r="A48" s="192"/>
      <c r="B48" s="265">
        <f>B45+0.1</f>
        <v>61.2</v>
      </c>
      <c r="C48" s="368" t="s">
        <v>614</v>
      </c>
      <c r="D48" s="365" t="s">
        <v>123</v>
      </c>
      <c r="E48" s="365"/>
      <c r="F48" s="253" t="s">
        <v>75</v>
      </c>
      <c r="G48" s="253">
        <v>2</v>
      </c>
      <c r="H48" s="321">
        <f>SUM(H49:H50)</f>
        <v>0</v>
      </c>
      <c r="I48" s="323">
        <f>SUM(I49:I50)</f>
        <v>0</v>
      </c>
      <c r="J48" s="323">
        <f>SUM(J49:J50)</f>
        <v>0</v>
      </c>
      <c r="K48" s="323">
        <f>SUM(K49:K50)</f>
        <v>0</v>
      </c>
      <c r="L48" s="322">
        <f>SUM(L49:L50)</f>
        <v>0</v>
      </c>
      <c r="M48" s="322">
        <f t="shared" ref="M48:AJ48" si="18">SUM(M49:M50)</f>
        <v>0</v>
      </c>
      <c r="N48" s="322">
        <f t="shared" si="18"/>
        <v>0</v>
      </c>
      <c r="O48" s="322">
        <f t="shared" si="18"/>
        <v>0</v>
      </c>
      <c r="P48" s="322">
        <f t="shared" si="18"/>
        <v>0</v>
      </c>
      <c r="Q48" s="322">
        <f t="shared" si="18"/>
        <v>0</v>
      </c>
      <c r="R48" s="322">
        <f t="shared" si="18"/>
        <v>0</v>
      </c>
      <c r="S48" s="322">
        <f t="shared" si="18"/>
        <v>0</v>
      </c>
      <c r="T48" s="322">
        <f t="shared" si="18"/>
        <v>0</v>
      </c>
      <c r="U48" s="322">
        <f t="shared" si="18"/>
        <v>0</v>
      </c>
      <c r="V48" s="322">
        <f t="shared" si="18"/>
        <v>0</v>
      </c>
      <c r="W48" s="322">
        <f t="shared" si="18"/>
        <v>0</v>
      </c>
      <c r="X48" s="322">
        <f t="shared" si="18"/>
        <v>0</v>
      </c>
      <c r="Y48" s="322">
        <f t="shared" si="18"/>
        <v>0</v>
      </c>
      <c r="Z48" s="322">
        <f t="shared" si="18"/>
        <v>0</v>
      </c>
      <c r="AA48" s="322">
        <f t="shared" si="18"/>
        <v>0</v>
      </c>
      <c r="AB48" s="322">
        <f t="shared" si="18"/>
        <v>0</v>
      </c>
      <c r="AC48" s="322">
        <f t="shared" si="18"/>
        <v>0</v>
      </c>
      <c r="AD48" s="322">
        <f t="shared" si="18"/>
        <v>0</v>
      </c>
      <c r="AE48" s="322">
        <f t="shared" si="18"/>
        <v>0</v>
      </c>
      <c r="AF48" s="322">
        <f t="shared" si="18"/>
        <v>0</v>
      </c>
      <c r="AG48" s="322">
        <f t="shared" si="18"/>
        <v>0</v>
      </c>
      <c r="AH48" s="322">
        <f t="shared" si="18"/>
        <v>0</v>
      </c>
      <c r="AI48" s="322">
        <f t="shared" si="18"/>
        <v>0</v>
      </c>
      <c r="AJ48" s="322">
        <f t="shared" si="18"/>
        <v>0</v>
      </c>
    </row>
    <row r="49" spans="1:36" x14ac:dyDescent="0.2">
      <c r="A49" s="192"/>
      <c r="B49" s="266" t="s">
        <v>123</v>
      </c>
      <c r="C49" s="249"/>
      <c r="D49" s="249"/>
      <c r="E49" s="249"/>
      <c r="F49" s="251" t="s">
        <v>75</v>
      </c>
      <c r="G49" s="251">
        <v>2</v>
      </c>
      <c r="H49" s="321"/>
      <c r="I49" s="323"/>
      <c r="J49" s="323"/>
      <c r="K49" s="323"/>
      <c r="L49" s="330"/>
      <c r="M49" s="330"/>
      <c r="N49" s="330"/>
      <c r="O49" s="330"/>
      <c r="P49" s="330"/>
      <c r="Q49" s="330"/>
      <c r="R49" s="330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52"/>
    </row>
    <row r="50" spans="1:36" x14ac:dyDescent="0.2">
      <c r="A50" s="192"/>
      <c r="B50" s="361" t="s">
        <v>123</v>
      </c>
      <c r="C50" s="325" t="s">
        <v>597</v>
      </c>
      <c r="D50" s="326" t="s">
        <v>123</v>
      </c>
      <c r="E50" s="326"/>
      <c r="F50" s="281" t="s">
        <v>123</v>
      </c>
      <c r="G50" s="327"/>
      <c r="H50" s="390" t="s">
        <v>123</v>
      </c>
      <c r="I50" s="323" t="s">
        <v>123</v>
      </c>
      <c r="J50" s="323" t="s">
        <v>123</v>
      </c>
      <c r="K50" s="391" t="s">
        <v>123</v>
      </c>
      <c r="L50" s="392" t="s">
        <v>123</v>
      </c>
      <c r="M50" s="392" t="s">
        <v>123</v>
      </c>
      <c r="N50" s="392" t="s">
        <v>123</v>
      </c>
      <c r="O50" s="392" t="s">
        <v>123</v>
      </c>
      <c r="P50" s="392" t="s">
        <v>123</v>
      </c>
      <c r="Q50" s="392" t="s">
        <v>123</v>
      </c>
      <c r="R50" s="392" t="s">
        <v>123</v>
      </c>
      <c r="S50" s="392" t="s">
        <v>123</v>
      </c>
      <c r="T50" s="392" t="s">
        <v>123</v>
      </c>
      <c r="U50" s="392" t="s">
        <v>123</v>
      </c>
      <c r="V50" s="392" t="s">
        <v>123</v>
      </c>
      <c r="W50" s="392" t="s">
        <v>123</v>
      </c>
      <c r="X50" s="392" t="s">
        <v>123</v>
      </c>
      <c r="Y50" s="392" t="s">
        <v>123</v>
      </c>
      <c r="Z50" s="392" t="s">
        <v>123</v>
      </c>
      <c r="AA50" s="392" t="s">
        <v>123</v>
      </c>
      <c r="AB50" s="392" t="s">
        <v>123</v>
      </c>
      <c r="AC50" s="392" t="s">
        <v>123</v>
      </c>
      <c r="AD50" s="392" t="s">
        <v>123</v>
      </c>
      <c r="AE50" s="392" t="s">
        <v>123</v>
      </c>
      <c r="AF50" s="392" t="s">
        <v>123</v>
      </c>
      <c r="AG50" s="392" t="s">
        <v>123</v>
      </c>
      <c r="AH50" s="392" t="s">
        <v>123</v>
      </c>
      <c r="AI50" s="392" t="s">
        <v>123</v>
      </c>
      <c r="AJ50" s="393" t="s">
        <v>123</v>
      </c>
    </row>
    <row r="51" spans="1:36" ht="25.5" x14ac:dyDescent="0.2">
      <c r="A51" s="192"/>
      <c r="B51" s="265">
        <f>B48+0.1</f>
        <v>61.300000000000004</v>
      </c>
      <c r="C51" s="368" t="s">
        <v>615</v>
      </c>
      <c r="D51" s="365" t="s">
        <v>123</v>
      </c>
      <c r="E51" s="365"/>
      <c r="F51" s="253" t="s">
        <v>75</v>
      </c>
      <c r="G51" s="253">
        <v>2</v>
      </c>
      <c r="H51" s="321">
        <f>SUM(H52:H54)</f>
        <v>0</v>
      </c>
      <c r="I51" s="323">
        <f>SUM(I52:I54)</f>
        <v>0</v>
      </c>
      <c r="J51" s="323">
        <f>SUM(J52:J54)</f>
        <v>0</v>
      </c>
      <c r="K51" s="323">
        <f>SUM(K52:K54)</f>
        <v>0</v>
      </c>
      <c r="L51" s="322">
        <f>SUM(L52:L54)</f>
        <v>0</v>
      </c>
      <c r="M51" s="322">
        <f t="shared" ref="M51:AJ51" si="19">SUM(M52:M54)</f>
        <v>0</v>
      </c>
      <c r="N51" s="322">
        <f t="shared" si="19"/>
        <v>0</v>
      </c>
      <c r="O51" s="322">
        <f t="shared" si="19"/>
        <v>0</v>
      </c>
      <c r="P51" s="322">
        <f t="shared" si="19"/>
        <v>0</v>
      </c>
      <c r="Q51" s="322">
        <f t="shared" si="19"/>
        <v>4.2371809265321625</v>
      </c>
      <c r="R51" s="322">
        <f t="shared" si="19"/>
        <v>4.148256433359645</v>
      </c>
      <c r="S51" s="322">
        <f t="shared" si="19"/>
        <v>4.073943839255322</v>
      </c>
      <c r="T51" s="322">
        <f t="shared" si="19"/>
        <v>4.0064514401845681</v>
      </c>
      <c r="U51" s="322">
        <f t="shared" si="19"/>
        <v>3.9321600611864866</v>
      </c>
      <c r="V51" s="322">
        <f t="shared" si="19"/>
        <v>3.8646110430963643</v>
      </c>
      <c r="W51" s="322">
        <f t="shared" si="19"/>
        <v>3.7948372319775028</v>
      </c>
      <c r="X51" s="322">
        <f t="shared" si="19"/>
        <v>3.7256251386658756</v>
      </c>
      <c r="Y51" s="322">
        <f t="shared" si="19"/>
        <v>3.6509854696618618</v>
      </c>
      <c r="Z51" s="322">
        <f t="shared" si="19"/>
        <v>3.531206101287339</v>
      </c>
      <c r="AA51" s="322">
        <f t="shared" si="19"/>
        <v>3.4097510775692488</v>
      </c>
      <c r="AB51" s="322">
        <f t="shared" si="19"/>
        <v>3.2955712121504224</v>
      </c>
      <c r="AC51" s="322">
        <f t="shared" si="19"/>
        <v>3.1932043186138701</v>
      </c>
      <c r="AD51" s="322">
        <f t="shared" si="19"/>
        <v>3.0758419445371219</v>
      </c>
      <c r="AE51" s="322">
        <f t="shared" si="19"/>
        <v>2.9915263758845048</v>
      </c>
      <c r="AF51" s="322">
        <f t="shared" si="19"/>
        <v>2.9468022440477717</v>
      </c>
      <c r="AG51" s="322">
        <f t="shared" si="19"/>
        <v>2.8935581056396908</v>
      </c>
      <c r="AH51" s="322">
        <f t="shared" si="19"/>
        <v>2.8598926212177029</v>
      </c>
      <c r="AI51" s="322">
        <f t="shared" si="19"/>
        <v>2.8167496654948359</v>
      </c>
      <c r="AJ51" s="322">
        <f t="shared" si="19"/>
        <v>2.9857127231688052</v>
      </c>
    </row>
    <row r="52" spans="1:36" x14ac:dyDescent="0.2">
      <c r="A52" s="252"/>
      <c r="B52" s="266" t="s">
        <v>123</v>
      </c>
      <c r="C52" s="453" t="s">
        <v>843</v>
      </c>
      <c r="D52" s="453" t="s">
        <v>835</v>
      </c>
      <c r="E52" s="249"/>
      <c r="F52" s="250" t="s">
        <v>75</v>
      </c>
      <c r="G52" s="250">
        <v>2</v>
      </c>
      <c r="H52" s="321"/>
      <c r="I52" s="323"/>
      <c r="J52" s="323"/>
      <c r="K52" s="323"/>
      <c r="L52" s="330">
        <v>0</v>
      </c>
      <c r="M52" s="330">
        <v>0</v>
      </c>
      <c r="N52" s="330">
        <v>0</v>
      </c>
      <c r="O52" s="330">
        <v>0</v>
      </c>
      <c r="P52" s="330">
        <v>0</v>
      </c>
      <c r="Q52" s="330">
        <v>0</v>
      </c>
      <c r="R52" s="330">
        <v>0</v>
      </c>
      <c r="S52" s="330">
        <v>0</v>
      </c>
      <c r="T52" s="330">
        <v>0</v>
      </c>
      <c r="U52" s="330">
        <v>0</v>
      </c>
      <c r="V52" s="330">
        <v>0</v>
      </c>
      <c r="W52" s="330">
        <v>0</v>
      </c>
      <c r="X52" s="330">
        <v>0</v>
      </c>
      <c r="Y52" s="330">
        <v>0</v>
      </c>
      <c r="Z52" s="330">
        <v>-5.4734999999999999E-2</v>
      </c>
      <c r="AA52" s="330">
        <v>-0.106459575</v>
      </c>
      <c r="AB52" s="330">
        <v>-0.15533929799999999</v>
      </c>
      <c r="AC52" s="330">
        <v>-0.20153063700000001</v>
      </c>
      <c r="AD52" s="330">
        <v>-0.24518145199999999</v>
      </c>
      <c r="AE52" s="330">
        <v>-0.28643147200000002</v>
      </c>
      <c r="AF52" s="330">
        <v>-0.27067774100000003</v>
      </c>
      <c r="AG52" s="330">
        <v>-0.25579046500000002</v>
      </c>
      <c r="AH52" s="330">
        <v>-0.24172199</v>
      </c>
      <c r="AI52" s="330">
        <v>-0.22842728000000001</v>
      </c>
      <c r="AJ52" s="330">
        <v>0</v>
      </c>
    </row>
    <row r="53" spans="1:36" x14ac:dyDescent="0.2">
      <c r="A53" s="252"/>
      <c r="B53" s="266"/>
      <c r="C53" s="453" t="s">
        <v>821</v>
      </c>
      <c r="D53" s="453" t="s">
        <v>836</v>
      </c>
      <c r="E53" s="249"/>
      <c r="F53" s="455" t="s">
        <v>75</v>
      </c>
      <c r="G53" s="250">
        <v>2</v>
      </c>
      <c r="H53" s="390"/>
      <c r="I53" s="391"/>
      <c r="J53" s="391"/>
      <c r="K53" s="391"/>
      <c r="L53" s="392">
        <v>0</v>
      </c>
      <c r="M53" s="392">
        <v>0</v>
      </c>
      <c r="N53" s="392">
        <v>0</v>
      </c>
      <c r="O53" s="392">
        <v>0</v>
      </c>
      <c r="P53" s="392">
        <v>0</v>
      </c>
      <c r="Q53" s="392">
        <v>4.2371809265321625</v>
      </c>
      <c r="R53" s="392">
        <v>4.148256433359645</v>
      </c>
      <c r="S53" s="392">
        <v>4.073943839255322</v>
      </c>
      <c r="T53" s="392">
        <v>4.0064514401845681</v>
      </c>
      <c r="U53" s="392">
        <v>3.9321600611864866</v>
      </c>
      <c r="V53" s="392">
        <v>3.8646110430963643</v>
      </c>
      <c r="W53" s="392">
        <v>3.7948372319775028</v>
      </c>
      <c r="X53" s="392">
        <v>3.7256251386658756</v>
      </c>
      <c r="Y53" s="392">
        <v>3.6509854696618618</v>
      </c>
      <c r="Z53" s="392">
        <v>3.585941101287339</v>
      </c>
      <c r="AA53" s="392">
        <v>3.5162106525692489</v>
      </c>
      <c r="AB53" s="392">
        <v>3.4509105101504223</v>
      </c>
      <c r="AC53" s="392">
        <v>3.39473495561387</v>
      </c>
      <c r="AD53" s="392">
        <v>3.3210233965371221</v>
      </c>
      <c r="AE53" s="392">
        <v>3.2779578478845046</v>
      </c>
      <c r="AF53" s="392">
        <v>3.2174799850477718</v>
      </c>
      <c r="AG53" s="392">
        <v>3.1493485706396909</v>
      </c>
      <c r="AH53" s="392">
        <v>3.1016146112177028</v>
      </c>
      <c r="AI53" s="392">
        <v>3.0451769454948359</v>
      </c>
      <c r="AJ53" s="482">
        <v>2.9857127231688052</v>
      </c>
    </row>
    <row r="54" spans="1:36" x14ac:dyDescent="0.2">
      <c r="A54" s="192"/>
      <c r="B54" s="361" t="s">
        <v>123</v>
      </c>
      <c r="C54" s="325" t="s">
        <v>597</v>
      </c>
      <c r="D54" s="326" t="s">
        <v>123</v>
      </c>
      <c r="E54" s="326"/>
      <c r="F54" s="281" t="s">
        <v>123</v>
      </c>
      <c r="G54" s="327"/>
      <c r="H54" s="390" t="s">
        <v>123</v>
      </c>
      <c r="I54" s="323" t="s">
        <v>123</v>
      </c>
      <c r="J54" s="323" t="s">
        <v>123</v>
      </c>
      <c r="K54" s="391" t="s">
        <v>123</v>
      </c>
      <c r="L54" s="392" t="s">
        <v>123</v>
      </c>
      <c r="M54" s="392" t="s">
        <v>123</v>
      </c>
      <c r="N54" s="392" t="s">
        <v>123</v>
      </c>
      <c r="O54" s="392" t="s">
        <v>123</v>
      </c>
      <c r="P54" s="392" t="s">
        <v>123</v>
      </c>
      <c r="Q54" s="392" t="s">
        <v>123</v>
      </c>
      <c r="R54" s="392" t="s">
        <v>123</v>
      </c>
      <c r="S54" s="392" t="s">
        <v>123</v>
      </c>
      <c r="T54" s="392" t="s">
        <v>123</v>
      </c>
      <c r="U54" s="392" t="s">
        <v>123</v>
      </c>
      <c r="V54" s="392" t="s">
        <v>123</v>
      </c>
      <c r="W54" s="392" t="s">
        <v>123</v>
      </c>
      <c r="X54" s="392" t="s">
        <v>123</v>
      </c>
      <c r="Y54" s="392" t="s">
        <v>123</v>
      </c>
      <c r="Z54" s="392" t="s">
        <v>123</v>
      </c>
      <c r="AA54" s="392" t="s">
        <v>123</v>
      </c>
      <c r="AB54" s="392" t="s">
        <v>123</v>
      </c>
      <c r="AC54" s="392" t="s">
        <v>123</v>
      </c>
      <c r="AD54" s="392" t="s">
        <v>123</v>
      </c>
      <c r="AE54" s="392" t="s">
        <v>123</v>
      </c>
      <c r="AF54" s="392" t="s">
        <v>123</v>
      </c>
      <c r="AG54" s="392" t="s">
        <v>123</v>
      </c>
      <c r="AH54" s="392" t="s">
        <v>123</v>
      </c>
      <c r="AI54" s="392" t="s">
        <v>123</v>
      </c>
      <c r="AJ54" s="393" t="s">
        <v>123</v>
      </c>
    </row>
    <row r="55" spans="1:36" ht="25.5" x14ac:dyDescent="0.2">
      <c r="A55" s="192"/>
      <c r="B55" s="265">
        <f>B51+0.1</f>
        <v>61.400000000000006</v>
      </c>
      <c r="C55" s="368" t="s">
        <v>616</v>
      </c>
      <c r="D55" s="365" t="s">
        <v>123</v>
      </c>
      <c r="E55" s="365"/>
      <c r="F55" s="253" t="s">
        <v>75</v>
      </c>
      <c r="G55" s="253">
        <v>2</v>
      </c>
      <c r="H55" s="321">
        <f t="shared" ref="H55:AJ55" si="20">SUM(H56:H57)</f>
        <v>0</v>
      </c>
      <c r="I55" s="323">
        <f t="shared" si="20"/>
        <v>0</v>
      </c>
      <c r="J55" s="323">
        <f t="shared" si="20"/>
        <v>0</v>
      </c>
      <c r="K55" s="323">
        <f t="shared" si="20"/>
        <v>0</v>
      </c>
      <c r="L55" s="322">
        <f t="shared" si="20"/>
        <v>0</v>
      </c>
      <c r="M55" s="322">
        <f t="shared" si="20"/>
        <v>0</v>
      </c>
      <c r="N55" s="322">
        <f t="shared" si="20"/>
        <v>0</v>
      </c>
      <c r="O55" s="322">
        <f t="shared" si="20"/>
        <v>0</v>
      </c>
      <c r="P55" s="322">
        <f t="shared" si="20"/>
        <v>0</v>
      </c>
      <c r="Q55" s="322">
        <f t="shared" si="20"/>
        <v>-4.6346454739246248</v>
      </c>
      <c r="R55" s="322">
        <f t="shared" si="20"/>
        <v>-4.5358404815107169</v>
      </c>
      <c r="S55" s="322">
        <f t="shared" si="20"/>
        <v>-4.4410487102836917</v>
      </c>
      <c r="T55" s="322">
        <f t="shared" si="20"/>
        <v>-4.3538349335384092</v>
      </c>
      <c r="U55" s="322">
        <f t="shared" si="20"/>
        <v>-4.269066734651652</v>
      </c>
      <c r="V55" s="322">
        <f t="shared" si="20"/>
        <v>-4.1917900478848491</v>
      </c>
      <c r="W55" s="322">
        <f t="shared" si="20"/>
        <v>-4.1020413688638921</v>
      </c>
      <c r="X55" s="322">
        <f t="shared" si="20"/>
        <v>-4.0129168207398616</v>
      </c>
      <c r="Y55" s="322">
        <f t="shared" si="20"/>
        <v>-3.9277616329576244</v>
      </c>
      <c r="Z55" s="322">
        <f t="shared" si="20"/>
        <v>-3.8432678903192654</v>
      </c>
      <c r="AA55" s="322">
        <f t="shared" si="20"/>
        <v>-3.7635673917436097</v>
      </c>
      <c r="AB55" s="322">
        <f t="shared" si="20"/>
        <v>-3.6876783446115802</v>
      </c>
      <c r="AC55" s="322">
        <f t="shared" si="20"/>
        <v>-3.6119277284598557</v>
      </c>
      <c r="AD55" s="322">
        <f t="shared" si="20"/>
        <v>-3.5378037739301362</v>
      </c>
      <c r="AE55" s="322">
        <f t="shared" si="20"/>
        <v>-3.4655087198716719</v>
      </c>
      <c r="AF55" s="322">
        <f t="shared" si="20"/>
        <v>-3.3949777611641907</v>
      </c>
      <c r="AG55" s="322">
        <f t="shared" si="20"/>
        <v>-3.3259428562663231</v>
      </c>
      <c r="AH55" s="322">
        <f t="shared" si="20"/>
        <v>-3.2584606791307809</v>
      </c>
      <c r="AI55" s="322">
        <f t="shared" si="20"/>
        <v>-3.1924188283275954</v>
      </c>
      <c r="AJ55" s="322">
        <f t="shared" si="20"/>
        <v>-3.1230141368542279</v>
      </c>
    </row>
    <row r="56" spans="1:36" x14ac:dyDescent="0.2">
      <c r="A56" s="252"/>
      <c r="B56" s="266"/>
      <c r="C56" s="453" t="s">
        <v>821</v>
      </c>
      <c r="D56" s="453" t="s">
        <v>836</v>
      </c>
      <c r="E56" s="249"/>
      <c r="F56" s="455" t="s">
        <v>75</v>
      </c>
      <c r="G56" s="250">
        <v>2</v>
      </c>
      <c r="H56" s="390"/>
      <c r="I56" s="391"/>
      <c r="J56" s="391"/>
      <c r="K56" s="391"/>
      <c r="L56" s="392">
        <v>0</v>
      </c>
      <c r="M56" s="392">
        <v>0</v>
      </c>
      <c r="N56" s="392">
        <v>0</v>
      </c>
      <c r="O56" s="392">
        <v>0</v>
      </c>
      <c r="P56" s="392">
        <v>0</v>
      </c>
      <c r="Q56" s="392">
        <v>-4.6346454739246248</v>
      </c>
      <c r="R56" s="392">
        <v>-4.5358404815107169</v>
      </c>
      <c r="S56" s="392">
        <v>-4.4410487102836917</v>
      </c>
      <c r="T56" s="392">
        <v>-4.3538349335384092</v>
      </c>
      <c r="U56" s="392">
        <v>-4.269066734651652</v>
      </c>
      <c r="V56" s="392">
        <v>-4.1917900478848491</v>
      </c>
      <c r="W56" s="392">
        <v>-4.1020413688638921</v>
      </c>
      <c r="X56" s="392">
        <v>-4.0129168207398616</v>
      </c>
      <c r="Y56" s="392">
        <v>-3.9277616329576244</v>
      </c>
      <c r="Z56" s="392">
        <v>-3.8432678903192654</v>
      </c>
      <c r="AA56" s="392">
        <v>-3.7635673917436097</v>
      </c>
      <c r="AB56" s="392">
        <v>-3.6876783446115802</v>
      </c>
      <c r="AC56" s="392">
        <v>-3.6119277284598557</v>
      </c>
      <c r="AD56" s="392">
        <v>-3.5378037739301362</v>
      </c>
      <c r="AE56" s="392">
        <v>-3.4655087198716719</v>
      </c>
      <c r="AF56" s="392">
        <v>-3.3949777611641907</v>
      </c>
      <c r="AG56" s="392">
        <v>-3.3259428562663231</v>
      </c>
      <c r="AH56" s="392">
        <v>-3.2584606791307809</v>
      </c>
      <c r="AI56" s="392">
        <v>-3.1924188283275954</v>
      </c>
      <c r="AJ56" s="393">
        <v>-3.1230141368542279</v>
      </c>
    </row>
    <row r="57" spans="1:36" x14ac:dyDescent="0.2">
      <c r="A57" s="192"/>
      <c r="B57" s="361" t="s">
        <v>123</v>
      </c>
      <c r="C57" s="325" t="s">
        <v>597</v>
      </c>
      <c r="D57" s="326" t="s">
        <v>123</v>
      </c>
      <c r="E57" s="326"/>
      <c r="F57" s="281" t="s">
        <v>123</v>
      </c>
      <c r="G57" s="327"/>
      <c r="H57" s="390" t="s">
        <v>123</v>
      </c>
      <c r="I57" s="323" t="s">
        <v>123</v>
      </c>
      <c r="J57" s="323" t="s">
        <v>123</v>
      </c>
      <c r="K57" s="391" t="s">
        <v>123</v>
      </c>
      <c r="L57" s="392" t="s">
        <v>123</v>
      </c>
      <c r="M57" s="392" t="s">
        <v>123</v>
      </c>
      <c r="N57" s="392" t="s">
        <v>123</v>
      </c>
      <c r="O57" s="392" t="s">
        <v>123</v>
      </c>
      <c r="P57" s="392" t="s">
        <v>123</v>
      </c>
      <c r="Q57" s="392" t="s">
        <v>123</v>
      </c>
      <c r="R57" s="392" t="s">
        <v>123</v>
      </c>
      <c r="S57" s="392" t="s">
        <v>123</v>
      </c>
      <c r="T57" s="392" t="s">
        <v>123</v>
      </c>
      <c r="U57" s="392" t="s">
        <v>123</v>
      </c>
      <c r="V57" s="392" t="s">
        <v>123</v>
      </c>
      <c r="W57" s="392" t="s">
        <v>123</v>
      </c>
      <c r="X57" s="392" t="s">
        <v>123</v>
      </c>
      <c r="Y57" s="392" t="s">
        <v>123</v>
      </c>
      <c r="Z57" s="392" t="s">
        <v>123</v>
      </c>
      <c r="AA57" s="392" t="s">
        <v>123</v>
      </c>
      <c r="AB57" s="392" t="s">
        <v>123</v>
      </c>
      <c r="AC57" s="392" t="s">
        <v>123</v>
      </c>
      <c r="AD57" s="392" t="s">
        <v>123</v>
      </c>
      <c r="AE57" s="392" t="s">
        <v>123</v>
      </c>
      <c r="AF57" s="392" t="s">
        <v>123</v>
      </c>
      <c r="AG57" s="392" t="s">
        <v>123</v>
      </c>
      <c r="AH57" s="392" t="s">
        <v>123</v>
      </c>
      <c r="AI57" s="392" t="s">
        <v>123</v>
      </c>
      <c r="AJ57" s="393" t="s">
        <v>123</v>
      </c>
    </row>
    <row r="58" spans="1:36" x14ac:dyDescent="0.2">
      <c r="A58" s="192"/>
      <c r="B58" s="265">
        <f>B55+0.1</f>
        <v>61.500000000000007</v>
      </c>
      <c r="C58" s="368" t="s">
        <v>617</v>
      </c>
      <c r="D58" s="365" t="s">
        <v>123</v>
      </c>
      <c r="E58" s="365"/>
      <c r="F58" s="253" t="s">
        <v>75</v>
      </c>
      <c r="G58" s="253">
        <v>2</v>
      </c>
      <c r="H58" s="321">
        <f t="shared" ref="H58:AJ58" si="21">SUM(H59:H60)</f>
        <v>0</v>
      </c>
      <c r="I58" s="323">
        <f t="shared" si="21"/>
        <v>0</v>
      </c>
      <c r="J58" s="323">
        <f t="shared" si="21"/>
        <v>0</v>
      </c>
      <c r="K58" s="323">
        <f t="shared" si="21"/>
        <v>0</v>
      </c>
      <c r="L58" s="322">
        <f t="shared" si="21"/>
        <v>0</v>
      </c>
      <c r="M58" s="322">
        <f t="shared" si="21"/>
        <v>0</v>
      </c>
      <c r="N58" s="322">
        <f t="shared" si="21"/>
        <v>0</v>
      </c>
      <c r="O58" s="322">
        <f t="shared" si="21"/>
        <v>0</v>
      </c>
      <c r="P58" s="322">
        <f t="shared" si="21"/>
        <v>0</v>
      </c>
      <c r="Q58" s="322">
        <f t="shared" si="21"/>
        <v>0</v>
      </c>
      <c r="R58" s="322">
        <f t="shared" si="21"/>
        <v>0</v>
      </c>
      <c r="S58" s="322">
        <f t="shared" si="21"/>
        <v>0</v>
      </c>
      <c r="T58" s="322">
        <f t="shared" si="21"/>
        <v>0</v>
      </c>
      <c r="U58" s="322">
        <f t="shared" si="21"/>
        <v>0</v>
      </c>
      <c r="V58" s="322">
        <f t="shared" si="21"/>
        <v>0</v>
      </c>
      <c r="W58" s="322">
        <f t="shared" si="21"/>
        <v>0</v>
      </c>
      <c r="X58" s="322">
        <f t="shared" si="21"/>
        <v>0</v>
      </c>
      <c r="Y58" s="322">
        <f t="shared" si="21"/>
        <v>0</v>
      </c>
      <c r="Z58" s="322">
        <f t="shared" si="21"/>
        <v>0</v>
      </c>
      <c r="AA58" s="322">
        <f t="shared" si="21"/>
        <v>0</v>
      </c>
      <c r="AB58" s="322">
        <f t="shared" si="21"/>
        <v>0</v>
      </c>
      <c r="AC58" s="322">
        <f t="shared" si="21"/>
        <v>0</v>
      </c>
      <c r="AD58" s="322">
        <f t="shared" si="21"/>
        <v>0</v>
      </c>
      <c r="AE58" s="322">
        <f t="shared" si="21"/>
        <v>0</v>
      </c>
      <c r="AF58" s="322">
        <f t="shared" si="21"/>
        <v>0</v>
      </c>
      <c r="AG58" s="322">
        <f t="shared" si="21"/>
        <v>0</v>
      </c>
      <c r="AH58" s="322">
        <f t="shared" si="21"/>
        <v>0</v>
      </c>
      <c r="AI58" s="322">
        <f t="shared" si="21"/>
        <v>0</v>
      </c>
      <c r="AJ58" s="322">
        <f t="shared" si="21"/>
        <v>0</v>
      </c>
    </row>
    <row r="59" spans="1:36" x14ac:dyDescent="0.2">
      <c r="A59" s="192"/>
      <c r="B59" s="266" t="s">
        <v>123</v>
      </c>
      <c r="C59" s="249"/>
      <c r="D59" s="249"/>
      <c r="E59" s="249"/>
      <c r="F59" s="250" t="s">
        <v>75</v>
      </c>
      <c r="G59" s="250">
        <v>2</v>
      </c>
      <c r="H59" s="321"/>
      <c r="I59" s="323"/>
      <c r="J59" s="323"/>
      <c r="K59" s="323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52"/>
    </row>
    <row r="60" spans="1:36" x14ac:dyDescent="0.2">
      <c r="A60" s="192"/>
      <c r="B60" s="361" t="s">
        <v>123</v>
      </c>
      <c r="C60" s="325" t="s">
        <v>597</v>
      </c>
      <c r="D60" s="326" t="s">
        <v>123</v>
      </c>
      <c r="E60" s="326"/>
      <c r="F60" s="327" t="s">
        <v>123</v>
      </c>
      <c r="G60" s="327"/>
      <c r="H60" s="390" t="s">
        <v>123</v>
      </c>
      <c r="I60" s="391" t="s">
        <v>123</v>
      </c>
      <c r="J60" s="391" t="s">
        <v>123</v>
      </c>
      <c r="K60" s="391" t="s">
        <v>123</v>
      </c>
      <c r="L60" s="392" t="s">
        <v>123</v>
      </c>
      <c r="M60" s="392" t="s">
        <v>123</v>
      </c>
      <c r="N60" s="392" t="s">
        <v>123</v>
      </c>
      <c r="O60" s="392" t="s">
        <v>123</v>
      </c>
      <c r="P60" s="392" t="s">
        <v>123</v>
      </c>
      <c r="Q60" s="392" t="s">
        <v>123</v>
      </c>
      <c r="R60" s="392" t="s">
        <v>123</v>
      </c>
      <c r="S60" s="392" t="s">
        <v>123</v>
      </c>
      <c r="T60" s="392" t="s">
        <v>123</v>
      </c>
      <c r="U60" s="392" t="s">
        <v>123</v>
      </c>
      <c r="V60" s="392" t="s">
        <v>123</v>
      </c>
      <c r="W60" s="392" t="s">
        <v>123</v>
      </c>
      <c r="X60" s="392" t="s">
        <v>123</v>
      </c>
      <c r="Y60" s="392" t="s">
        <v>123</v>
      </c>
      <c r="Z60" s="392" t="s">
        <v>123</v>
      </c>
      <c r="AA60" s="392" t="s">
        <v>123</v>
      </c>
      <c r="AB60" s="392" t="s">
        <v>123</v>
      </c>
      <c r="AC60" s="392" t="s">
        <v>123</v>
      </c>
      <c r="AD60" s="392" t="s">
        <v>123</v>
      </c>
      <c r="AE60" s="392" t="s">
        <v>123</v>
      </c>
      <c r="AF60" s="392" t="s">
        <v>123</v>
      </c>
      <c r="AG60" s="392" t="s">
        <v>123</v>
      </c>
      <c r="AH60" s="392" t="s">
        <v>123</v>
      </c>
      <c r="AI60" s="392" t="s">
        <v>123</v>
      </c>
      <c r="AJ60" s="393" t="s">
        <v>123</v>
      </c>
    </row>
    <row r="61" spans="1:36" ht="25.5" x14ac:dyDescent="0.2">
      <c r="A61" s="252"/>
      <c r="B61" s="265">
        <f>B58+0.1</f>
        <v>61.600000000000009</v>
      </c>
      <c r="C61" s="369" t="s">
        <v>618</v>
      </c>
      <c r="D61" s="370"/>
      <c r="E61" s="641"/>
      <c r="F61" s="371" t="s">
        <v>619</v>
      </c>
      <c r="G61" s="371">
        <v>2</v>
      </c>
      <c r="H61" s="321">
        <f t="shared" ref="H61:AJ61" si="22">SUM(H62:H63)</f>
        <v>0</v>
      </c>
      <c r="I61" s="323">
        <f t="shared" si="22"/>
        <v>0</v>
      </c>
      <c r="J61" s="323">
        <f t="shared" si="22"/>
        <v>0</v>
      </c>
      <c r="K61" s="323">
        <f t="shared" si="22"/>
        <v>0</v>
      </c>
      <c r="L61" s="322">
        <f t="shared" si="22"/>
        <v>0</v>
      </c>
      <c r="M61" s="322">
        <f t="shared" si="22"/>
        <v>0</v>
      </c>
      <c r="N61" s="322">
        <f t="shared" si="22"/>
        <v>0</v>
      </c>
      <c r="O61" s="322">
        <f t="shared" si="22"/>
        <v>0</v>
      </c>
      <c r="P61" s="322">
        <f t="shared" si="22"/>
        <v>0</v>
      </c>
      <c r="Q61" s="322">
        <f t="shared" si="22"/>
        <v>0</v>
      </c>
      <c r="R61" s="322">
        <f t="shared" si="22"/>
        <v>0</v>
      </c>
      <c r="S61" s="322">
        <f t="shared" si="22"/>
        <v>0</v>
      </c>
      <c r="T61" s="322">
        <f t="shared" si="22"/>
        <v>0</v>
      </c>
      <c r="U61" s="322">
        <f t="shared" si="22"/>
        <v>0</v>
      </c>
      <c r="V61" s="322">
        <f t="shared" si="22"/>
        <v>0</v>
      </c>
      <c r="W61" s="322">
        <f t="shared" si="22"/>
        <v>0</v>
      </c>
      <c r="X61" s="322">
        <f t="shared" si="22"/>
        <v>0</v>
      </c>
      <c r="Y61" s="322">
        <f t="shared" si="22"/>
        <v>0</v>
      </c>
      <c r="Z61" s="322">
        <f t="shared" si="22"/>
        <v>0</v>
      </c>
      <c r="AA61" s="322">
        <f t="shared" si="22"/>
        <v>0</v>
      </c>
      <c r="AB61" s="322">
        <f t="shared" si="22"/>
        <v>0</v>
      </c>
      <c r="AC61" s="322">
        <f t="shared" si="22"/>
        <v>0</v>
      </c>
      <c r="AD61" s="322">
        <f t="shared" si="22"/>
        <v>0</v>
      </c>
      <c r="AE61" s="322">
        <f t="shared" si="22"/>
        <v>0</v>
      </c>
      <c r="AF61" s="322">
        <f t="shared" si="22"/>
        <v>0</v>
      </c>
      <c r="AG61" s="322">
        <f t="shared" si="22"/>
        <v>0</v>
      </c>
      <c r="AH61" s="322">
        <f t="shared" si="22"/>
        <v>0</v>
      </c>
      <c r="AI61" s="322">
        <f t="shared" si="22"/>
        <v>0</v>
      </c>
      <c r="AJ61" s="322">
        <f t="shared" si="22"/>
        <v>0</v>
      </c>
    </row>
    <row r="62" spans="1:36" x14ac:dyDescent="0.2">
      <c r="A62" s="252"/>
      <c r="B62" s="266" t="s">
        <v>123</v>
      </c>
      <c r="C62" s="249"/>
      <c r="D62" s="249"/>
      <c r="E62" s="249"/>
      <c r="F62" s="250" t="s">
        <v>75</v>
      </c>
      <c r="G62" s="250">
        <v>2</v>
      </c>
      <c r="H62" s="321"/>
      <c r="I62" s="323"/>
      <c r="J62" s="323"/>
      <c r="K62" s="323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330"/>
      <c r="X62" s="330"/>
      <c r="Y62" s="330"/>
      <c r="Z62" s="330"/>
      <c r="AA62" s="330"/>
      <c r="AB62" s="330"/>
      <c r="AC62" s="330"/>
      <c r="AD62" s="330"/>
      <c r="AE62" s="330"/>
      <c r="AF62" s="330"/>
      <c r="AG62" s="330"/>
      <c r="AH62" s="330"/>
      <c r="AI62" s="330"/>
      <c r="AJ62" s="352"/>
    </row>
    <row r="63" spans="1:36" x14ac:dyDescent="0.2">
      <c r="A63" s="252"/>
      <c r="B63" s="361" t="s">
        <v>123</v>
      </c>
      <c r="C63" s="325" t="s">
        <v>597</v>
      </c>
      <c r="D63" s="326" t="s">
        <v>123</v>
      </c>
      <c r="E63" s="326"/>
      <c r="F63" s="327" t="s">
        <v>123</v>
      </c>
      <c r="G63" s="327"/>
      <c r="H63" s="390" t="s">
        <v>123</v>
      </c>
      <c r="I63" s="391" t="s">
        <v>123</v>
      </c>
      <c r="J63" s="391" t="s">
        <v>123</v>
      </c>
      <c r="K63" s="391" t="s">
        <v>123</v>
      </c>
      <c r="L63" s="392" t="s">
        <v>123</v>
      </c>
      <c r="M63" s="392" t="s">
        <v>123</v>
      </c>
      <c r="N63" s="392" t="s">
        <v>123</v>
      </c>
      <c r="O63" s="392" t="s">
        <v>123</v>
      </c>
      <c r="P63" s="392" t="s">
        <v>123</v>
      </c>
      <c r="Q63" s="392" t="s">
        <v>123</v>
      </c>
      <c r="R63" s="392" t="s">
        <v>123</v>
      </c>
      <c r="S63" s="392" t="s">
        <v>123</v>
      </c>
      <c r="T63" s="392" t="s">
        <v>123</v>
      </c>
      <c r="U63" s="392" t="s">
        <v>123</v>
      </c>
      <c r="V63" s="392" t="s">
        <v>123</v>
      </c>
      <c r="W63" s="392" t="s">
        <v>123</v>
      </c>
      <c r="X63" s="392" t="s">
        <v>123</v>
      </c>
      <c r="Y63" s="392" t="s">
        <v>123</v>
      </c>
      <c r="Z63" s="392" t="s">
        <v>123</v>
      </c>
      <c r="AA63" s="392" t="s">
        <v>123</v>
      </c>
      <c r="AB63" s="392" t="s">
        <v>123</v>
      </c>
      <c r="AC63" s="392" t="s">
        <v>123</v>
      </c>
      <c r="AD63" s="392" t="s">
        <v>123</v>
      </c>
      <c r="AE63" s="392" t="s">
        <v>123</v>
      </c>
      <c r="AF63" s="392" t="s">
        <v>123</v>
      </c>
      <c r="AG63" s="392" t="s">
        <v>123</v>
      </c>
      <c r="AH63" s="392" t="s">
        <v>123</v>
      </c>
      <c r="AI63" s="392" t="s">
        <v>123</v>
      </c>
      <c r="AJ63" s="393" t="s">
        <v>123</v>
      </c>
    </row>
    <row r="64" spans="1:36" ht="25.5" x14ac:dyDescent="0.2">
      <c r="A64" s="252"/>
      <c r="B64" s="265">
        <f>B61+0.1</f>
        <v>61.70000000000001</v>
      </c>
      <c r="C64" s="369" t="s">
        <v>620</v>
      </c>
      <c r="D64" s="370"/>
      <c r="E64" s="641"/>
      <c r="F64" s="371" t="s">
        <v>619</v>
      </c>
      <c r="G64" s="371">
        <v>2</v>
      </c>
      <c r="H64" s="321">
        <f t="shared" ref="H64:AJ64" si="23">SUM(H65:H66)</f>
        <v>0</v>
      </c>
      <c r="I64" s="323">
        <f t="shared" si="23"/>
        <v>0</v>
      </c>
      <c r="J64" s="323">
        <f t="shared" si="23"/>
        <v>0</v>
      </c>
      <c r="K64" s="323">
        <f t="shared" si="23"/>
        <v>0</v>
      </c>
      <c r="L64" s="322">
        <f t="shared" si="23"/>
        <v>0</v>
      </c>
      <c r="M64" s="322">
        <f t="shared" si="23"/>
        <v>0</v>
      </c>
      <c r="N64" s="322">
        <f t="shared" si="23"/>
        <v>0</v>
      </c>
      <c r="O64" s="322">
        <f t="shared" si="23"/>
        <v>0</v>
      </c>
      <c r="P64" s="322">
        <f t="shared" si="23"/>
        <v>0</v>
      </c>
      <c r="Q64" s="322">
        <f t="shared" si="23"/>
        <v>0</v>
      </c>
      <c r="R64" s="322">
        <f t="shared" si="23"/>
        <v>0</v>
      </c>
      <c r="S64" s="322">
        <f t="shared" si="23"/>
        <v>0</v>
      </c>
      <c r="T64" s="322">
        <f t="shared" si="23"/>
        <v>0</v>
      </c>
      <c r="U64" s="322">
        <f t="shared" si="23"/>
        <v>0</v>
      </c>
      <c r="V64" s="322">
        <f t="shared" si="23"/>
        <v>0</v>
      </c>
      <c r="W64" s="322">
        <f t="shared" si="23"/>
        <v>0</v>
      </c>
      <c r="X64" s="322">
        <f t="shared" si="23"/>
        <v>0</v>
      </c>
      <c r="Y64" s="322">
        <f t="shared" si="23"/>
        <v>0</v>
      </c>
      <c r="Z64" s="322">
        <f t="shared" si="23"/>
        <v>0</v>
      </c>
      <c r="AA64" s="322">
        <f t="shared" si="23"/>
        <v>0</v>
      </c>
      <c r="AB64" s="322">
        <f t="shared" si="23"/>
        <v>0</v>
      </c>
      <c r="AC64" s="322">
        <f t="shared" si="23"/>
        <v>0</v>
      </c>
      <c r="AD64" s="322">
        <f t="shared" si="23"/>
        <v>0</v>
      </c>
      <c r="AE64" s="322">
        <f t="shared" si="23"/>
        <v>0</v>
      </c>
      <c r="AF64" s="322">
        <f t="shared" si="23"/>
        <v>0</v>
      </c>
      <c r="AG64" s="322">
        <f t="shared" si="23"/>
        <v>0</v>
      </c>
      <c r="AH64" s="322">
        <f t="shared" si="23"/>
        <v>0</v>
      </c>
      <c r="AI64" s="322">
        <f t="shared" si="23"/>
        <v>0</v>
      </c>
      <c r="AJ64" s="322">
        <f t="shared" si="23"/>
        <v>0</v>
      </c>
    </row>
    <row r="65" spans="1:36" x14ac:dyDescent="0.2">
      <c r="A65" s="252"/>
      <c r="B65" s="266" t="s">
        <v>123</v>
      </c>
      <c r="C65" s="249"/>
      <c r="D65" s="249"/>
      <c r="E65" s="249"/>
      <c r="F65" s="250" t="s">
        <v>75</v>
      </c>
      <c r="G65" s="250">
        <v>2</v>
      </c>
      <c r="H65" s="321"/>
      <c r="I65" s="323"/>
      <c r="J65" s="323"/>
      <c r="K65" s="323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52"/>
    </row>
    <row r="66" spans="1:36" x14ac:dyDescent="0.2">
      <c r="A66" s="252"/>
      <c r="B66" s="361" t="s">
        <v>123</v>
      </c>
      <c r="C66" s="325" t="s">
        <v>597</v>
      </c>
      <c r="D66" s="326" t="s">
        <v>123</v>
      </c>
      <c r="E66" s="326"/>
      <c r="F66" s="327" t="s">
        <v>123</v>
      </c>
      <c r="G66" s="327"/>
      <c r="H66" s="390" t="s">
        <v>123</v>
      </c>
      <c r="I66" s="391" t="s">
        <v>123</v>
      </c>
      <c r="J66" s="391" t="s">
        <v>123</v>
      </c>
      <c r="K66" s="391" t="s">
        <v>123</v>
      </c>
      <c r="L66" s="392" t="s">
        <v>123</v>
      </c>
      <c r="M66" s="392" t="s">
        <v>123</v>
      </c>
      <c r="N66" s="392" t="s">
        <v>123</v>
      </c>
      <c r="O66" s="392" t="s">
        <v>123</v>
      </c>
      <c r="P66" s="392" t="s">
        <v>123</v>
      </c>
      <c r="Q66" s="392" t="s">
        <v>123</v>
      </c>
      <c r="R66" s="392" t="s">
        <v>123</v>
      </c>
      <c r="S66" s="392" t="s">
        <v>123</v>
      </c>
      <c r="T66" s="392" t="s">
        <v>123</v>
      </c>
      <c r="U66" s="392" t="s">
        <v>123</v>
      </c>
      <c r="V66" s="392" t="s">
        <v>123</v>
      </c>
      <c r="W66" s="392" t="s">
        <v>123</v>
      </c>
      <c r="X66" s="392" t="s">
        <v>123</v>
      </c>
      <c r="Y66" s="392" t="s">
        <v>123</v>
      </c>
      <c r="Z66" s="392" t="s">
        <v>123</v>
      </c>
      <c r="AA66" s="392" t="s">
        <v>123</v>
      </c>
      <c r="AB66" s="392" t="s">
        <v>123</v>
      </c>
      <c r="AC66" s="392" t="s">
        <v>123</v>
      </c>
      <c r="AD66" s="392" t="s">
        <v>123</v>
      </c>
      <c r="AE66" s="392" t="s">
        <v>123</v>
      </c>
      <c r="AF66" s="392" t="s">
        <v>123</v>
      </c>
      <c r="AG66" s="392" t="s">
        <v>123</v>
      </c>
      <c r="AH66" s="392" t="s">
        <v>123</v>
      </c>
      <c r="AI66" s="392" t="s">
        <v>123</v>
      </c>
      <c r="AJ66" s="393" t="s">
        <v>123</v>
      </c>
    </row>
    <row r="67" spans="1:36" ht="25.5" x14ac:dyDescent="0.2">
      <c r="A67" s="252"/>
      <c r="B67" s="265">
        <f>B64+0.1</f>
        <v>61.800000000000011</v>
      </c>
      <c r="C67" s="369" t="s">
        <v>621</v>
      </c>
      <c r="D67" s="370"/>
      <c r="E67" s="641"/>
      <c r="F67" s="371" t="s">
        <v>619</v>
      </c>
      <c r="G67" s="371">
        <v>2</v>
      </c>
      <c r="H67" s="321">
        <f t="shared" ref="H67:AJ67" si="24">SUM(H68:H70)</f>
        <v>0</v>
      </c>
      <c r="I67" s="323">
        <f t="shared" si="24"/>
        <v>0</v>
      </c>
      <c r="J67" s="323">
        <f t="shared" si="24"/>
        <v>0</v>
      </c>
      <c r="K67" s="323">
        <f t="shared" si="24"/>
        <v>0</v>
      </c>
      <c r="L67" s="322">
        <f t="shared" si="24"/>
        <v>0</v>
      </c>
      <c r="M67" s="322">
        <f t="shared" si="24"/>
        <v>0</v>
      </c>
      <c r="N67" s="322">
        <f t="shared" si="24"/>
        <v>0</v>
      </c>
      <c r="O67" s="322">
        <f t="shared" si="24"/>
        <v>0</v>
      </c>
      <c r="P67" s="322">
        <f t="shared" si="24"/>
        <v>0</v>
      </c>
      <c r="Q67" s="322">
        <f t="shared" si="24"/>
        <v>0.40984819505002074</v>
      </c>
      <c r="R67" s="322">
        <f t="shared" si="24"/>
        <v>0.35608124266804042</v>
      </c>
      <c r="S67" s="322">
        <f t="shared" si="24"/>
        <v>0.34828540476812425</v>
      </c>
      <c r="T67" s="322">
        <f t="shared" si="24"/>
        <v>0.34062831140045913</v>
      </c>
      <c r="U67" s="322">
        <f t="shared" si="24"/>
        <v>0.33310653217249037</v>
      </c>
      <c r="V67" s="322">
        <f t="shared" si="24"/>
        <v>0.32571785578309925</v>
      </c>
      <c r="W67" s="322">
        <f t="shared" si="24"/>
        <v>0.31848863659607124</v>
      </c>
      <c r="X67" s="322">
        <f t="shared" si="24"/>
        <v>0.31138717716902642</v>
      </c>
      <c r="Y67" s="322">
        <f t="shared" si="24"/>
        <v>0.3044119444767226</v>
      </c>
      <c r="Z67" s="322">
        <f t="shared" si="24"/>
        <v>0.29756042916652942</v>
      </c>
      <c r="AA67" s="322">
        <f t="shared" si="24"/>
        <v>0.29083040229916257</v>
      </c>
      <c r="AB67" s="322">
        <f t="shared" si="24"/>
        <v>0.28421893882141797</v>
      </c>
      <c r="AC67" s="322">
        <f t="shared" si="24"/>
        <v>0.27772450224302098</v>
      </c>
      <c r="AD67" s="322">
        <f t="shared" si="24"/>
        <v>0.27134486073521547</v>
      </c>
      <c r="AE67" s="322">
        <f t="shared" si="24"/>
        <v>0.26507708699309029</v>
      </c>
      <c r="AF67" s="322">
        <f t="shared" si="24"/>
        <v>0.25894683521854095</v>
      </c>
      <c r="AG67" s="322">
        <f t="shared" si="24"/>
        <v>0.25292495957567329</v>
      </c>
      <c r="AH67" s="322">
        <f t="shared" si="24"/>
        <v>0.24700881153121224</v>
      </c>
      <c r="AI67" s="322">
        <f t="shared" si="24"/>
        <v>0.24119741222588359</v>
      </c>
      <c r="AJ67" s="322">
        <f t="shared" si="24"/>
        <v>0.23548783119086025</v>
      </c>
    </row>
    <row r="68" spans="1:36" x14ac:dyDescent="0.2">
      <c r="A68" s="252"/>
      <c r="B68" s="266"/>
      <c r="C68" s="453" t="s">
        <v>822</v>
      </c>
      <c r="D68" s="453" t="s">
        <v>836</v>
      </c>
      <c r="E68" s="249"/>
      <c r="F68" s="250"/>
      <c r="G68" s="250"/>
      <c r="H68" s="321"/>
      <c r="I68" s="323"/>
      <c r="J68" s="323"/>
      <c r="K68" s="323"/>
      <c r="L68" s="454">
        <v>0</v>
      </c>
      <c r="M68" s="454">
        <v>0</v>
      </c>
      <c r="N68" s="454">
        <v>0</v>
      </c>
      <c r="O68" s="454">
        <v>0</v>
      </c>
      <c r="P68" s="454">
        <v>0</v>
      </c>
      <c r="Q68" s="454">
        <v>0.40984819505002074</v>
      </c>
      <c r="R68" s="454">
        <v>0.35608124266804042</v>
      </c>
      <c r="S68" s="454">
        <v>0.34828540476812425</v>
      </c>
      <c r="T68" s="454">
        <v>0.34062831140045913</v>
      </c>
      <c r="U68" s="454">
        <v>0.33310653217249037</v>
      </c>
      <c r="V68" s="454">
        <v>0.32571785578309925</v>
      </c>
      <c r="W68" s="454">
        <v>0.31848863659607124</v>
      </c>
      <c r="X68" s="454">
        <v>0.31138717716902642</v>
      </c>
      <c r="Y68" s="454">
        <v>0.3044119444767226</v>
      </c>
      <c r="Z68" s="454">
        <v>0.29756042916652942</v>
      </c>
      <c r="AA68" s="454">
        <v>0.29083040229916257</v>
      </c>
      <c r="AB68" s="454">
        <v>0.28421893882141797</v>
      </c>
      <c r="AC68" s="454">
        <v>0.27772450224302098</v>
      </c>
      <c r="AD68" s="454">
        <v>0.27134486073521547</v>
      </c>
      <c r="AE68" s="454">
        <v>0.26507708699309029</v>
      </c>
      <c r="AF68" s="454">
        <v>0.25894683521854095</v>
      </c>
      <c r="AG68" s="454">
        <v>0.25292495957567329</v>
      </c>
      <c r="AH68" s="454">
        <v>0.24700881153121224</v>
      </c>
      <c r="AI68" s="454">
        <v>0.24119741222588359</v>
      </c>
      <c r="AJ68" s="454">
        <v>0.23548783119086025</v>
      </c>
    </row>
    <row r="69" spans="1:36" x14ac:dyDescent="0.2">
      <c r="A69" s="252"/>
      <c r="B69" s="266"/>
      <c r="C69" s="453"/>
      <c r="D69" s="249"/>
      <c r="E69" s="249"/>
      <c r="F69" s="455"/>
      <c r="G69" s="250"/>
      <c r="H69" s="390"/>
      <c r="I69" s="391"/>
      <c r="J69" s="391"/>
      <c r="K69" s="391"/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2"/>
      <c r="AB69" s="392"/>
      <c r="AC69" s="392"/>
      <c r="AD69" s="392"/>
      <c r="AE69" s="392"/>
      <c r="AF69" s="392"/>
      <c r="AG69" s="392"/>
      <c r="AH69" s="392"/>
      <c r="AI69" s="392"/>
      <c r="AJ69" s="482"/>
    </row>
    <row r="70" spans="1:36" x14ac:dyDescent="0.2">
      <c r="A70" s="252"/>
      <c r="B70" s="361" t="s">
        <v>123</v>
      </c>
      <c r="C70" s="325" t="s">
        <v>597</v>
      </c>
      <c r="D70" s="326" t="s">
        <v>123</v>
      </c>
      <c r="E70" s="326"/>
      <c r="F70" s="327" t="s">
        <v>123</v>
      </c>
      <c r="G70" s="327"/>
      <c r="H70" s="390" t="s">
        <v>123</v>
      </c>
      <c r="I70" s="391" t="s">
        <v>123</v>
      </c>
      <c r="J70" s="391" t="s">
        <v>123</v>
      </c>
      <c r="K70" s="391" t="s">
        <v>123</v>
      </c>
      <c r="L70" s="392" t="s">
        <v>123</v>
      </c>
      <c r="M70" s="392" t="s">
        <v>123</v>
      </c>
      <c r="N70" s="392" t="s">
        <v>123</v>
      </c>
      <c r="O70" s="392" t="s">
        <v>123</v>
      </c>
      <c r="P70" s="392" t="s">
        <v>123</v>
      </c>
      <c r="Q70" s="392" t="s">
        <v>123</v>
      </c>
      <c r="R70" s="392" t="s">
        <v>123</v>
      </c>
      <c r="S70" s="392" t="s">
        <v>123</v>
      </c>
      <c r="T70" s="392" t="s">
        <v>123</v>
      </c>
      <c r="U70" s="392" t="s">
        <v>123</v>
      </c>
      <c r="V70" s="392" t="s">
        <v>123</v>
      </c>
      <c r="W70" s="392" t="s">
        <v>123</v>
      </c>
      <c r="X70" s="392" t="s">
        <v>123</v>
      </c>
      <c r="Y70" s="392" t="s">
        <v>123</v>
      </c>
      <c r="Z70" s="392" t="s">
        <v>123</v>
      </c>
      <c r="AA70" s="392" t="s">
        <v>123</v>
      </c>
      <c r="AB70" s="392" t="s">
        <v>123</v>
      </c>
      <c r="AC70" s="392" t="s">
        <v>123</v>
      </c>
      <c r="AD70" s="392" t="s">
        <v>123</v>
      </c>
      <c r="AE70" s="392" t="s">
        <v>123</v>
      </c>
      <c r="AF70" s="392" t="s">
        <v>123</v>
      </c>
      <c r="AG70" s="392" t="s">
        <v>123</v>
      </c>
      <c r="AH70" s="392" t="s">
        <v>123</v>
      </c>
      <c r="AI70" s="392" t="s">
        <v>123</v>
      </c>
      <c r="AJ70" s="393" t="s">
        <v>123</v>
      </c>
    </row>
    <row r="71" spans="1:36" ht="25.5" x14ac:dyDescent="0.2">
      <c r="A71" s="252"/>
      <c r="B71" s="265">
        <f>B67+0.1</f>
        <v>61.900000000000013</v>
      </c>
      <c r="C71" s="369" t="s">
        <v>622</v>
      </c>
      <c r="D71" s="267"/>
      <c r="E71" s="642"/>
      <c r="F71" s="371" t="s">
        <v>619</v>
      </c>
      <c r="G71" s="371">
        <v>2</v>
      </c>
      <c r="H71" s="321">
        <f t="shared" ref="H71:AJ71" si="25">SUM(H72:H74)</f>
        <v>0</v>
      </c>
      <c r="I71" s="323">
        <f t="shared" si="25"/>
        <v>0</v>
      </c>
      <c r="J71" s="323">
        <f t="shared" si="25"/>
        <v>0</v>
      </c>
      <c r="K71" s="323">
        <f t="shared" si="25"/>
        <v>0</v>
      </c>
      <c r="L71" s="322">
        <f t="shared" si="25"/>
        <v>0</v>
      </c>
      <c r="M71" s="322">
        <f t="shared" si="25"/>
        <v>0</v>
      </c>
      <c r="N71" s="322">
        <f t="shared" si="25"/>
        <v>0</v>
      </c>
      <c r="O71" s="322">
        <f t="shared" si="25"/>
        <v>0</v>
      </c>
      <c r="P71" s="322">
        <f t="shared" si="25"/>
        <v>0</v>
      </c>
      <c r="Q71" s="322">
        <f t="shared" si="25"/>
        <v>-0.44401762896558883</v>
      </c>
      <c r="R71" s="322">
        <f t="shared" si="25"/>
        <v>-0.43608124266804044</v>
      </c>
      <c r="S71" s="322">
        <f t="shared" si="25"/>
        <v>-0.42828540476812427</v>
      </c>
      <c r="T71" s="322">
        <f t="shared" si="25"/>
        <v>-0.42062831140045914</v>
      </c>
      <c r="U71" s="322">
        <f t="shared" si="25"/>
        <v>-0.41310653217249038</v>
      </c>
      <c r="V71" s="322">
        <f t="shared" si="25"/>
        <v>-0.40571785578309927</v>
      </c>
      <c r="W71" s="322">
        <f t="shared" si="25"/>
        <v>-0.39848863659607126</v>
      </c>
      <c r="X71" s="322">
        <f t="shared" si="25"/>
        <v>-0.39138717716902643</v>
      </c>
      <c r="Y71" s="322">
        <f t="shared" si="25"/>
        <v>-0.38441194447672261</v>
      </c>
      <c r="Z71" s="322">
        <f t="shared" si="25"/>
        <v>-0.37756042916652943</v>
      </c>
      <c r="AA71" s="322">
        <f t="shared" si="25"/>
        <v>-0.37083040229916259</v>
      </c>
      <c r="AB71" s="322">
        <f t="shared" si="25"/>
        <v>-0.36421893882141798</v>
      </c>
      <c r="AC71" s="322">
        <f t="shared" si="25"/>
        <v>-0.35772450224302099</v>
      </c>
      <c r="AD71" s="322">
        <f t="shared" si="25"/>
        <v>-0.35134486073521548</v>
      </c>
      <c r="AE71" s="322">
        <f t="shared" si="25"/>
        <v>-0.34507708699309031</v>
      </c>
      <c r="AF71" s="322">
        <f t="shared" si="25"/>
        <v>-0.33894683521854096</v>
      </c>
      <c r="AG71" s="322">
        <f t="shared" si="25"/>
        <v>-0.33292495957567331</v>
      </c>
      <c r="AH71" s="322">
        <f t="shared" si="25"/>
        <v>-0.32700881153121225</v>
      </c>
      <c r="AI71" s="322">
        <f t="shared" si="25"/>
        <v>-0.32119741222588361</v>
      </c>
      <c r="AJ71" s="322">
        <f t="shared" si="25"/>
        <v>-0.31548783119086027</v>
      </c>
    </row>
    <row r="72" spans="1:36" x14ac:dyDescent="0.2">
      <c r="A72" s="252"/>
      <c r="B72" s="266"/>
      <c r="C72" s="453" t="s">
        <v>822</v>
      </c>
      <c r="D72" s="453" t="s">
        <v>836</v>
      </c>
      <c r="E72" s="249"/>
      <c r="F72" s="250"/>
      <c r="G72" s="250"/>
      <c r="H72" s="321"/>
      <c r="I72" s="323"/>
      <c r="J72" s="323"/>
      <c r="K72" s="323"/>
      <c r="L72" s="454">
        <v>0</v>
      </c>
      <c r="M72" s="454">
        <v>0</v>
      </c>
      <c r="N72" s="454">
        <v>0</v>
      </c>
      <c r="O72" s="454">
        <v>0</v>
      </c>
      <c r="P72" s="454">
        <v>0</v>
      </c>
      <c r="Q72" s="454">
        <v>-0.44401762896558883</v>
      </c>
      <c r="R72" s="454">
        <v>-0.43608124266804044</v>
      </c>
      <c r="S72" s="454">
        <v>-0.42828540476812427</v>
      </c>
      <c r="T72" s="454">
        <v>-0.42062831140045914</v>
      </c>
      <c r="U72" s="454">
        <v>-0.41310653217249038</v>
      </c>
      <c r="V72" s="454">
        <v>-0.40571785578309927</v>
      </c>
      <c r="W72" s="454">
        <v>-0.39848863659607126</v>
      </c>
      <c r="X72" s="454">
        <v>-0.39138717716902643</v>
      </c>
      <c r="Y72" s="454">
        <v>-0.38441194447672261</v>
      </c>
      <c r="Z72" s="454">
        <v>-0.37756042916652943</v>
      </c>
      <c r="AA72" s="454">
        <v>-0.37083040229916259</v>
      </c>
      <c r="AB72" s="454">
        <v>-0.36421893882141798</v>
      </c>
      <c r="AC72" s="454">
        <v>-0.35772450224302099</v>
      </c>
      <c r="AD72" s="454">
        <v>-0.35134486073521548</v>
      </c>
      <c r="AE72" s="454">
        <v>-0.34507708699309031</v>
      </c>
      <c r="AF72" s="454">
        <v>-0.33894683521854096</v>
      </c>
      <c r="AG72" s="454">
        <v>-0.33292495957567331</v>
      </c>
      <c r="AH72" s="454">
        <v>-0.32700881153121225</v>
      </c>
      <c r="AI72" s="454">
        <v>-0.32119741222588361</v>
      </c>
      <c r="AJ72" s="454">
        <v>-0.31548783119086027</v>
      </c>
    </row>
    <row r="73" spans="1:36" x14ac:dyDescent="0.2">
      <c r="A73" s="252"/>
      <c r="B73" s="266"/>
      <c r="C73" s="453"/>
      <c r="D73" s="249"/>
      <c r="E73" s="249"/>
      <c r="F73" s="455"/>
      <c r="G73" s="250"/>
      <c r="H73" s="390"/>
      <c r="I73" s="391"/>
      <c r="J73" s="391"/>
      <c r="K73" s="391"/>
      <c r="L73" s="392"/>
      <c r="M73" s="392"/>
      <c r="N73" s="392"/>
      <c r="O73" s="392"/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2"/>
      <c r="AB73" s="392"/>
      <c r="AC73" s="392"/>
      <c r="AD73" s="392"/>
      <c r="AE73" s="392"/>
      <c r="AF73" s="392"/>
      <c r="AG73" s="392"/>
      <c r="AH73" s="392"/>
      <c r="AI73" s="392"/>
      <c r="AJ73" s="393"/>
    </row>
    <row r="74" spans="1:36" x14ac:dyDescent="0.2">
      <c r="A74" s="252"/>
      <c r="B74" s="361" t="s">
        <v>123</v>
      </c>
      <c r="C74" s="325" t="s">
        <v>597</v>
      </c>
      <c r="D74" s="326" t="s">
        <v>123</v>
      </c>
      <c r="E74" s="326"/>
      <c r="F74" s="327" t="s">
        <v>123</v>
      </c>
      <c r="G74" s="327"/>
      <c r="H74" s="390" t="s">
        <v>123</v>
      </c>
      <c r="I74" s="391" t="s">
        <v>123</v>
      </c>
      <c r="J74" s="391" t="s">
        <v>123</v>
      </c>
      <c r="K74" s="391" t="s">
        <v>123</v>
      </c>
      <c r="L74" s="392" t="s">
        <v>123</v>
      </c>
      <c r="M74" s="392" t="s">
        <v>123</v>
      </c>
      <c r="N74" s="392" t="s">
        <v>123</v>
      </c>
      <c r="O74" s="392" t="s">
        <v>123</v>
      </c>
      <c r="P74" s="392" t="s">
        <v>123</v>
      </c>
      <c r="Q74" s="392" t="s">
        <v>123</v>
      </c>
      <c r="R74" s="392" t="s">
        <v>123</v>
      </c>
      <c r="S74" s="392" t="s">
        <v>123</v>
      </c>
      <c r="T74" s="392" t="s">
        <v>123</v>
      </c>
      <c r="U74" s="392" t="s">
        <v>123</v>
      </c>
      <c r="V74" s="392" t="s">
        <v>123</v>
      </c>
      <c r="W74" s="392" t="s">
        <v>123</v>
      </c>
      <c r="X74" s="392" t="s">
        <v>123</v>
      </c>
      <c r="Y74" s="392" t="s">
        <v>123</v>
      </c>
      <c r="Z74" s="392" t="s">
        <v>123</v>
      </c>
      <c r="AA74" s="392" t="s">
        <v>123</v>
      </c>
      <c r="AB74" s="392" t="s">
        <v>123</v>
      </c>
      <c r="AC74" s="392" t="s">
        <v>123</v>
      </c>
      <c r="AD74" s="392" t="s">
        <v>123</v>
      </c>
      <c r="AE74" s="392" t="s">
        <v>123</v>
      </c>
      <c r="AF74" s="392" t="s">
        <v>123</v>
      </c>
      <c r="AG74" s="392" t="s">
        <v>123</v>
      </c>
      <c r="AH74" s="392" t="s">
        <v>123</v>
      </c>
      <c r="AI74" s="392" t="s">
        <v>123</v>
      </c>
      <c r="AJ74" s="393" t="s">
        <v>123</v>
      </c>
    </row>
    <row r="75" spans="1:36" ht="25.5" x14ac:dyDescent="0.2">
      <c r="A75" s="252"/>
      <c r="B75" s="268">
        <f>B45</f>
        <v>61.1</v>
      </c>
      <c r="C75" s="369" t="s">
        <v>623</v>
      </c>
      <c r="D75" s="370"/>
      <c r="E75" s="641"/>
      <c r="F75" s="371" t="s">
        <v>619</v>
      </c>
      <c r="G75" s="371">
        <v>2</v>
      </c>
      <c r="H75" s="321">
        <f t="shared" ref="H75:AJ75" si="26">SUM(H76:H77)</f>
        <v>0</v>
      </c>
      <c r="I75" s="323">
        <f t="shared" si="26"/>
        <v>0</v>
      </c>
      <c r="J75" s="323">
        <f t="shared" si="26"/>
        <v>0</v>
      </c>
      <c r="K75" s="323">
        <f t="shared" si="26"/>
        <v>0</v>
      </c>
      <c r="L75" s="322">
        <f t="shared" si="26"/>
        <v>0</v>
      </c>
      <c r="M75" s="322">
        <f t="shared" si="26"/>
        <v>0</v>
      </c>
      <c r="N75" s="322">
        <f t="shared" si="26"/>
        <v>0</v>
      </c>
      <c r="O75" s="322">
        <f t="shared" si="26"/>
        <v>0</v>
      </c>
      <c r="P75" s="322">
        <f t="shared" si="26"/>
        <v>0</v>
      </c>
      <c r="Q75" s="322">
        <f t="shared" si="26"/>
        <v>0</v>
      </c>
      <c r="R75" s="322">
        <f t="shared" si="26"/>
        <v>0</v>
      </c>
      <c r="S75" s="322">
        <f t="shared" si="26"/>
        <v>0</v>
      </c>
      <c r="T75" s="322">
        <f t="shared" si="26"/>
        <v>0</v>
      </c>
      <c r="U75" s="322">
        <f t="shared" si="26"/>
        <v>0</v>
      </c>
      <c r="V75" s="322">
        <f t="shared" si="26"/>
        <v>0</v>
      </c>
      <c r="W75" s="322">
        <f t="shared" si="26"/>
        <v>0</v>
      </c>
      <c r="X75" s="322">
        <f t="shared" si="26"/>
        <v>0</v>
      </c>
      <c r="Y75" s="322">
        <f t="shared" si="26"/>
        <v>0</v>
      </c>
      <c r="Z75" s="322">
        <f t="shared" si="26"/>
        <v>0</v>
      </c>
      <c r="AA75" s="322">
        <f t="shared" si="26"/>
        <v>0</v>
      </c>
      <c r="AB75" s="322">
        <f t="shared" si="26"/>
        <v>0</v>
      </c>
      <c r="AC75" s="322">
        <f t="shared" si="26"/>
        <v>0</v>
      </c>
      <c r="AD75" s="322">
        <f t="shared" si="26"/>
        <v>0</v>
      </c>
      <c r="AE75" s="322">
        <f t="shared" si="26"/>
        <v>0</v>
      </c>
      <c r="AF75" s="322">
        <f t="shared" si="26"/>
        <v>0</v>
      </c>
      <c r="AG75" s="322">
        <f t="shared" si="26"/>
        <v>0</v>
      </c>
      <c r="AH75" s="322">
        <f t="shared" si="26"/>
        <v>0</v>
      </c>
      <c r="AI75" s="322">
        <f t="shared" si="26"/>
        <v>0</v>
      </c>
      <c r="AJ75" s="322">
        <f t="shared" si="26"/>
        <v>0</v>
      </c>
    </row>
    <row r="76" spans="1:36" x14ac:dyDescent="0.2">
      <c r="A76" s="252"/>
      <c r="B76" s="266" t="s">
        <v>123</v>
      </c>
      <c r="C76" s="249"/>
      <c r="D76" s="249"/>
      <c r="E76" s="249"/>
      <c r="F76" s="250" t="s">
        <v>75</v>
      </c>
      <c r="G76" s="250">
        <v>2</v>
      </c>
      <c r="H76" s="321"/>
      <c r="I76" s="323"/>
      <c r="J76" s="323"/>
      <c r="K76" s="323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52"/>
    </row>
    <row r="77" spans="1:36" ht="15.75" thickBot="1" x14ac:dyDescent="0.25">
      <c r="A77" s="252"/>
      <c r="B77" s="372" t="s">
        <v>123</v>
      </c>
      <c r="C77" s="325" t="s">
        <v>597</v>
      </c>
      <c r="D77" s="326" t="s">
        <v>123</v>
      </c>
      <c r="E77" s="643"/>
      <c r="F77" s="373" t="s">
        <v>123</v>
      </c>
      <c r="G77" s="373"/>
      <c r="H77" s="362" t="s">
        <v>123</v>
      </c>
      <c r="I77" s="374" t="s">
        <v>123</v>
      </c>
      <c r="J77" s="374" t="s">
        <v>123</v>
      </c>
      <c r="K77" s="374" t="s">
        <v>123</v>
      </c>
      <c r="L77" s="363" t="s">
        <v>123</v>
      </c>
      <c r="M77" s="363" t="s">
        <v>123</v>
      </c>
      <c r="N77" s="363" t="s">
        <v>123</v>
      </c>
      <c r="O77" s="363" t="s">
        <v>123</v>
      </c>
      <c r="P77" s="363" t="s">
        <v>123</v>
      </c>
      <c r="Q77" s="363" t="s">
        <v>123</v>
      </c>
      <c r="R77" s="363" t="s">
        <v>123</v>
      </c>
      <c r="S77" s="363" t="s">
        <v>123</v>
      </c>
      <c r="T77" s="363" t="s">
        <v>123</v>
      </c>
      <c r="U77" s="363" t="s">
        <v>123</v>
      </c>
      <c r="V77" s="363" t="s">
        <v>123</v>
      </c>
      <c r="W77" s="363" t="s">
        <v>123</v>
      </c>
      <c r="X77" s="363" t="s">
        <v>123</v>
      </c>
      <c r="Y77" s="363" t="s">
        <v>123</v>
      </c>
      <c r="Z77" s="363" t="s">
        <v>123</v>
      </c>
      <c r="AA77" s="363" t="s">
        <v>123</v>
      </c>
      <c r="AB77" s="363" t="s">
        <v>123</v>
      </c>
      <c r="AC77" s="363" t="s">
        <v>123</v>
      </c>
      <c r="AD77" s="363" t="s">
        <v>123</v>
      </c>
      <c r="AE77" s="363" t="s">
        <v>123</v>
      </c>
      <c r="AF77" s="363" t="s">
        <v>123</v>
      </c>
      <c r="AG77" s="363" t="s">
        <v>123</v>
      </c>
      <c r="AH77" s="363" t="s">
        <v>123</v>
      </c>
      <c r="AI77" s="363" t="s">
        <v>123</v>
      </c>
      <c r="AJ77" s="483" t="s">
        <v>123</v>
      </c>
    </row>
    <row r="78" spans="1:36" x14ac:dyDescent="0.2">
      <c r="A78" s="252"/>
      <c r="B78" s="244"/>
      <c r="C78" s="252"/>
      <c r="D78" s="269"/>
      <c r="E78" s="269"/>
      <c r="F78" s="232"/>
      <c r="G78" s="232"/>
      <c r="H78" s="232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</row>
    <row r="79" spans="1:36" x14ac:dyDescent="0.2">
      <c r="A79" s="252"/>
      <c r="B79" s="244"/>
      <c r="C79" s="157" t="str">
        <f>'TITLE PAGE'!B9</f>
        <v>Company:</v>
      </c>
      <c r="D79" s="271" t="str">
        <f>'TITLE PAGE'!D9</f>
        <v>Severn Trent Water</v>
      </c>
      <c r="E79" s="644"/>
      <c r="F79" s="232"/>
      <c r="G79" s="232"/>
      <c r="H79" s="232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</row>
    <row r="80" spans="1:36" x14ac:dyDescent="0.2">
      <c r="A80" s="252"/>
      <c r="B80" s="244"/>
      <c r="C80" s="161" t="str">
        <f>'TITLE PAGE'!B10</f>
        <v>Resource Zone Name:</v>
      </c>
      <c r="D80" s="165" t="str">
        <f>'TITLE PAGE'!D10</f>
        <v>Stafford</v>
      </c>
      <c r="E80" s="644"/>
      <c r="F80" s="232"/>
      <c r="G80" s="232"/>
      <c r="H80" s="232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</row>
    <row r="81" spans="1:36" x14ac:dyDescent="0.2">
      <c r="A81" s="252"/>
      <c r="B81" s="244"/>
      <c r="C81" s="161" t="str">
        <f>'TITLE PAGE'!B11</f>
        <v>Resource Zone Number:</v>
      </c>
      <c r="D81" s="165">
        <f>'TITLE PAGE'!D11</f>
        <v>12</v>
      </c>
      <c r="E81" s="644"/>
      <c r="F81" s="232"/>
      <c r="G81" s="232"/>
      <c r="H81" s="232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</row>
    <row r="82" spans="1:36" x14ac:dyDescent="0.2">
      <c r="A82" s="252"/>
      <c r="B82" s="244"/>
      <c r="C82" s="161" t="str">
        <f>'TITLE PAGE'!B12</f>
        <v xml:space="preserve">Planning Scenario Name:                                                                     </v>
      </c>
      <c r="D82" s="165" t="str">
        <f>'TITLE PAGE'!D12</f>
        <v>Dry Year Annual Average</v>
      </c>
      <c r="E82" s="644"/>
      <c r="F82" s="232"/>
      <c r="G82" s="232"/>
      <c r="H82" s="232"/>
      <c r="I82" s="270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</row>
    <row r="83" spans="1:36" x14ac:dyDescent="0.2">
      <c r="A83" s="252"/>
      <c r="B83" s="252"/>
      <c r="C83" s="168" t="str">
        <f>'TITLE PAGE'!B13</f>
        <v xml:space="preserve">Chosen Level of Service:  </v>
      </c>
      <c r="D83" s="272" t="str">
        <f>'TITLE PAGE'!D13</f>
        <v>No more than 3 in 100 Temporary Use Bans</v>
      </c>
      <c r="E83" s="644"/>
      <c r="F83" s="232"/>
      <c r="G83" s="232"/>
      <c r="H83" s="23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</row>
    <row r="84" spans="1:36" x14ac:dyDescent="0.2">
      <c r="A84" s="252"/>
      <c r="B84" s="252"/>
      <c r="C84" s="252"/>
      <c r="D84" s="252"/>
      <c r="E84" s="252"/>
      <c r="F84" s="232"/>
      <c r="G84" s="232"/>
      <c r="H84" s="23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52"/>
      <c r="AG84" s="252"/>
      <c r="AH84" s="252"/>
      <c r="AI84" s="252"/>
      <c r="AJ84" s="252"/>
    </row>
  </sheetData>
  <sheetProtection algorithmName="SHA-512" hashValue="N7NUx5IruYWfVOBWPYOSTOgV0ubcDA0e1fvbNw5ib3aRlmzaSJx1uJTMNcHkN7ZRdDBAhelPRcWJmFKp6bzqQw==" saltValue="Dzoed8V9FfqUmD2r8deBYg==" spinCount="100000" sheet="1" objects="1" scenarios="1" selectLockedCells="1" selectUnlockedCells="1"/>
  <mergeCells count="1">
    <mergeCell ref="H2:AJ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zoomScale="80" zoomScaleNormal="80" workbookViewId="0">
      <selection activeCell="H35" sqref="H35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4.21875" customWidth="1"/>
    <col min="6" max="6" width="6.109375" customWidth="1"/>
    <col min="7" max="7" width="8.4414062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242" max="242" width="2.109375" customWidth="1"/>
    <col min="243" max="243" width="7.88671875" customWidth="1"/>
    <col min="244" max="244" width="5.6640625" customWidth="1"/>
    <col min="245" max="245" width="39.77734375" customWidth="1"/>
    <col min="246" max="246" width="34.21875" customWidth="1"/>
    <col min="247" max="247" width="6.109375" customWidth="1"/>
    <col min="248" max="248" width="8.44140625" customWidth="1"/>
    <col min="249" max="249" width="15.44140625" customWidth="1"/>
    <col min="250" max="250" width="12.21875" customWidth="1"/>
    <col min="251" max="251" width="12.6640625" customWidth="1"/>
    <col min="252" max="252" width="12" customWidth="1"/>
    <col min="253" max="277" width="11.44140625" customWidth="1"/>
    <col min="498" max="498" width="2.109375" customWidth="1"/>
    <col min="499" max="499" width="7.88671875" customWidth="1"/>
    <col min="500" max="500" width="5.6640625" customWidth="1"/>
    <col min="501" max="501" width="39.77734375" customWidth="1"/>
    <col min="502" max="502" width="34.21875" customWidth="1"/>
    <col min="503" max="503" width="6.109375" customWidth="1"/>
    <col min="504" max="504" width="8.44140625" customWidth="1"/>
    <col min="505" max="505" width="15.44140625" customWidth="1"/>
    <col min="506" max="506" width="12.21875" customWidth="1"/>
    <col min="507" max="507" width="12.6640625" customWidth="1"/>
    <col min="508" max="508" width="12" customWidth="1"/>
    <col min="509" max="533" width="11.44140625" customWidth="1"/>
    <col min="754" max="754" width="2.109375" customWidth="1"/>
    <col min="755" max="755" width="7.88671875" customWidth="1"/>
    <col min="756" max="756" width="5.6640625" customWidth="1"/>
    <col min="757" max="757" width="39.77734375" customWidth="1"/>
    <col min="758" max="758" width="34.21875" customWidth="1"/>
    <col min="759" max="759" width="6.109375" customWidth="1"/>
    <col min="760" max="760" width="8.44140625" customWidth="1"/>
    <col min="761" max="761" width="15.44140625" customWidth="1"/>
    <col min="762" max="762" width="12.21875" customWidth="1"/>
    <col min="763" max="763" width="12.6640625" customWidth="1"/>
    <col min="764" max="764" width="12" customWidth="1"/>
    <col min="765" max="789" width="11.44140625" customWidth="1"/>
    <col min="1010" max="1010" width="2.109375" customWidth="1"/>
    <col min="1011" max="1011" width="7.88671875" customWidth="1"/>
    <col min="1012" max="1012" width="5.6640625" customWidth="1"/>
    <col min="1013" max="1013" width="39.77734375" customWidth="1"/>
    <col min="1014" max="1014" width="34.21875" customWidth="1"/>
    <col min="1015" max="1015" width="6.109375" customWidth="1"/>
    <col min="1016" max="1016" width="8.44140625" customWidth="1"/>
    <col min="1017" max="1017" width="15.44140625" customWidth="1"/>
    <col min="1018" max="1018" width="12.21875" customWidth="1"/>
    <col min="1019" max="1019" width="12.6640625" customWidth="1"/>
    <col min="1020" max="1020" width="12" customWidth="1"/>
    <col min="1021" max="1045" width="11.44140625" customWidth="1"/>
    <col min="1266" max="1266" width="2.109375" customWidth="1"/>
    <col min="1267" max="1267" width="7.88671875" customWidth="1"/>
    <col min="1268" max="1268" width="5.6640625" customWidth="1"/>
    <col min="1269" max="1269" width="39.77734375" customWidth="1"/>
    <col min="1270" max="1270" width="34.21875" customWidth="1"/>
    <col min="1271" max="1271" width="6.109375" customWidth="1"/>
    <col min="1272" max="1272" width="8.44140625" customWidth="1"/>
    <col min="1273" max="1273" width="15.44140625" customWidth="1"/>
    <col min="1274" max="1274" width="12.21875" customWidth="1"/>
    <col min="1275" max="1275" width="12.6640625" customWidth="1"/>
    <col min="1276" max="1276" width="12" customWidth="1"/>
    <col min="1277" max="1301" width="11.44140625" customWidth="1"/>
    <col min="1522" max="1522" width="2.109375" customWidth="1"/>
    <col min="1523" max="1523" width="7.88671875" customWidth="1"/>
    <col min="1524" max="1524" width="5.6640625" customWidth="1"/>
    <col min="1525" max="1525" width="39.77734375" customWidth="1"/>
    <col min="1526" max="1526" width="34.21875" customWidth="1"/>
    <col min="1527" max="1527" width="6.109375" customWidth="1"/>
    <col min="1528" max="1528" width="8.44140625" customWidth="1"/>
    <col min="1529" max="1529" width="15.44140625" customWidth="1"/>
    <col min="1530" max="1530" width="12.21875" customWidth="1"/>
    <col min="1531" max="1531" width="12.6640625" customWidth="1"/>
    <col min="1532" max="1532" width="12" customWidth="1"/>
    <col min="1533" max="1557" width="11.44140625" customWidth="1"/>
    <col min="1778" max="1778" width="2.109375" customWidth="1"/>
    <col min="1779" max="1779" width="7.88671875" customWidth="1"/>
    <col min="1780" max="1780" width="5.6640625" customWidth="1"/>
    <col min="1781" max="1781" width="39.77734375" customWidth="1"/>
    <col min="1782" max="1782" width="34.21875" customWidth="1"/>
    <col min="1783" max="1783" width="6.109375" customWidth="1"/>
    <col min="1784" max="1784" width="8.44140625" customWidth="1"/>
    <col min="1785" max="1785" width="15.44140625" customWidth="1"/>
    <col min="1786" max="1786" width="12.21875" customWidth="1"/>
    <col min="1787" max="1787" width="12.6640625" customWidth="1"/>
    <col min="1788" max="1788" width="12" customWidth="1"/>
    <col min="1789" max="1813" width="11.44140625" customWidth="1"/>
    <col min="2034" max="2034" width="2.109375" customWidth="1"/>
    <col min="2035" max="2035" width="7.88671875" customWidth="1"/>
    <col min="2036" max="2036" width="5.6640625" customWidth="1"/>
    <col min="2037" max="2037" width="39.77734375" customWidth="1"/>
    <col min="2038" max="2038" width="34.21875" customWidth="1"/>
    <col min="2039" max="2039" width="6.109375" customWidth="1"/>
    <col min="2040" max="2040" width="8.44140625" customWidth="1"/>
    <col min="2041" max="2041" width="15.44140625" customWidth="1"/>
    <col min="2042" max="2042" width="12.21875" customWidth="1"/>
    <col min="2043" max="2043" width="12.6640625" customWidth="1"/>
    <col min="2044" max="2044" width="12" customWidth="1"/>
    <col min="2045" max="2069" width="11.44140625" customWidth="1"/>
    <col min="2290" max="2290" width="2.109375" customWidth="1"/>
    <col min="2291" max="2291" width="7.88671875" customWidth="1"/>
    <col min="2292" max="2292" width="5.6640625" customWidth="1"/>
    <col min="2293" max="2293" width="39.77734375" customWidth="1"/>
    <col min="2294" max="2294" width="34.21875" customWidth="1"/>
    <col min="2295" max="2295" width="6.109375" customWidth="1"/>
    <col min="2296" max="2296" width="8.44140625" customWidth="1"/>
    <col min="2297" max="2297" width="15.44140625" customWidth="1"/>
    <col min="2298" max="2298" width="12.21875" customWidth="1"/>
    <col min="2299" max="2299" width="12.6640625" customWidth="1"/>
    <col min="2300" max="2300" width="12" customWidth="1"/>
    <col min="2301" max="2325" width="11.44140625" customWidth="1"/>
    <col min="2546" max="2546" width="2.109375" customWidth="1"/>
    <col min="2547" max="2547" width="7.88671875" customWidth="1"/>
    <col min="2548" max="2548" width="5.6640625" customWidth="1"/>
    <col min="2549" max="2549" width="39.77734375" customWidth="1"/>
    <col min="2550" max="2550" width="34.21875" customWidth="1"/>
    <col min="2551" max="2551" width="6.109375" customWidth="1"/>
    <col min="2552" max="2552" width="8.44140625" customWidth="1"/>
    <col min="2553" max="2553" width="15.44140625" customWidth="1"/>
    <col min="2554" max="2554" width="12.21875" customWidth="1"/>
    <col min="2555" max="2555" width="12.6640625" customWidth="1"/>
    <col min="2556" max="2556" width="12" customWidth="1"/>
    <col min="2557" max="2581" width="11.44140625" customWidth="1"/>
    <col min="2802" max="2802" width="2.109375" customWidth="1"/>
    <col min="2803" max="2803" width="7.88671875" customWidth="1"/>
    <col min="2804" max="2804" width="5.6640625" customWidth="1"/>
    <col min="2805" max="2805" width="39.77734375" customWidth="1"/>
    <col min="2806" max="2806" width="34.21875" customWidth="1"/>
    <col min="2807" max="2807" width="6.109375" customWidth="1"/>
    <col min="2808" max="2808" width="8.44140625" customWidth="1"/>
    <col min="2809" max="2809" width="15.44140625" customWidth="1"/>
    <col min="2810" max="2810" width="12.21875" customWidth="1"/>
    <col min="2811" max="2811" width="12.6640625" customWidth="1"/>
    <col min="2812" max="2812" width="12" customWidth="1"/>
    <col min="2813" max="2837" width="11.44140625" customWidth="1"/>
    <col min="3058" max="3058" width="2.109375" customWidth="1"/>
    <col min="3059" max="3059" width="7.88671875" customWidth="1"/>
    <col min="3060" max="3060" width="5.6640625" customWidth="1"/>
    <col min="3061" max="3061" width="39.77734375" customWidth="1"/>
    <col min="3062" max="3062" width="34.21875" customWidth="1"/>
    <col min="3063" max="3063" width="6.109375" customWidth="1"/>
    <col min="3064" max="3064" width="8.44140625" customWidth="1"/>
    <col min="3065" max="3065" width="15.44140625" customWidth="1"/>
    <col min="3066" max="3066" width="12.21875" customWidth="1"/>
    <col min="3067" max="3067" width="12.6640625" customWidth="1"/>
    <col min="3068" max="3068" width="12" customWidth="1"/>
    <col min="3069" max="3093" width="11.44140625" customWidth="1"/>
    <col min="3314" max="3314" width="2.109375" customWidth="1"/>
    <col min="3315" max="3315" width="7.88671875" customWidth="1"/>
    <col min="3316" max="3316" width="5.6640625" customWidth="1"/>
    <col min="3317" max="3317" width="39.77734375" customWidth="1"/>
    <col min="3318" max="3318" width="34.21875" customWidth="1"/>
    <col min="3319" max="3319" width="6.109375" customWidth="1"/>
    <col min="3320" max="3320" width="8.44140625" customWidth="1"/>
    <col min="3321" max="3321" width="15.44140625" customWidth="1"/>
    <col min="3322" max="3322" width="12.21875" customWidth="1"/>
    <col min="3323" max="3323" width="12.6640625" customWidth="1"/>
    <col min="3324" max="3324" width="12" customWidth="1"/>
    <col min="3325" max="3349" width="11.44140625" customWidth="1"/>
    <col min="3570" max="3570" width="2.109375" customWidth="1"/>
    <col min="3571" max="3571" width="7.88671875" customWidth="1"/>
    <col min="3572" max="3572" width="5.6640625" customWidth="1"/>
    <col min="3573" max="3573" width="39.77734375" customWidth="1"/>
    <col min="3574" max="3574" width="34.21875" customWidth="1"/>
    <col min="3575" max="3575" width="6.109375" customWidth="1"/>
    <col min="3576" max="3576" width="8.44140625" customWidth="1"/>
    <col min="3577" max="3577" width="15.44140625" customWidth="1"/>
    <col min="3578" max="3578" width="12.21875" customWidth="1"/>
    <col min="3579" max="3579" width="12.6640625" customWidth="1"/>
    <col min="3580" max="3580" width="12" customWidth="1"/>
    <col min="3581" max="3605" width="11.44140625" customWidth="1"/>
    <col min="3826" max="3826" width="2.109375" customWidth="1"/>
    <col min="3827" max="3827" width="7.88671875" customWidth="1"/>
    <col min="3828" max="3828" width="5.6640625" customWidth="1"/>
    <col min="3829" max="3829" width="39.77734375" customWidth="1"/>
    <col min="3830" max="3830" width="34.21875" customWidth="1"/>
    <col min="3831" max="3831" width="6.109375" customWidth="1"/>
    <col min="3832" max="3832" width="8.44140625" customWidth="1"/>
    <col min="3833" max="3833" width="15.44140625" customWidth="1"/>
    <col min="3834" max="3834" width="12.21875" customWidth="1"/>
    <col min="3835" max="3835" width="12.6640625" customWidth="1"/>
    <col min="3836" max="3836" width="12" customWidth="1"/>
    <col min="3837" max="3861" width="11.44140625" customWidth="1"/>
    <col min="4082" max="4082" width="2.109375" customWidth="1"/>
    <col min="4083" max="4083" width="7.88671875" customWidth="1"/>
    <col min="4084" max="4084" width="5.6640625" customWidth="1"/>
    <col min="4085" max="4085" width="39.77734375" customWidth="1"/>
    <col min="4086" max="4086" width="34.21875" customWidth="1"/>
    <col min="4087" max="4087" width="6.109375" customWidth="1"/>
    <col min="4088" max="4088" width="8.44140625" customWidth="1"/>
    <col min="4089" max="4089" width="15.44140625" customWidth="1"/>
    <col min="4090" max="4090" width="12.21875" customWidth="1"/>
    <col min="4091" max="4091" width="12.6640625" customWidth="1"/>
    <col min="4092" max="4092" width="12" customWidth="1"/>
    <col min="4093" max="4117" width="11.44140625" customWidth="1"/>
    <col min="4338" max="4338" width="2.109375" customWidth="1"/>
    <col min="4339" max="4339" width="7.88671875" customWidth="1"/>
    <col min="4340" max="4340" width="5.6640625" customWidth="1"/>
    <col min="4341" max="4341" width="39.77734375" customWidth="1"/>
    <col min="4342" max="4342" width="34.21875" customWidth="1"/>
    <col min="4343" max="4343" width="6.109375" customWidth="1"/>
    <col min="4344" max="4344" width="8.44140625" customWidth="1"/>
    <col min="4345" max="4345" width="15.44140625" customWidth="1"/>
    <col min="4346" max="4346" width="12.21875" customWidth="1"/>
    <col min="4347" max="4347" width="12.6640625" customWidth="1"/>
    <col min="4348" max="4348" width="12" customWidth="1"/>
    <col min="4349" max="4373" width="11.44140625" customWidth="1"/>
    <col min="4594" max="4594" width="2.109375" customWidth="1"/>
    <col min="4595" max="4595" width="7.88671875" customWidth="1"/>
    <col min="4596" max="4596" width="5.6640625" customWidth="1"/>
    <col min="4597" max="4597" width="39.77734375" customWidth="1"/>
    <col min="4598" max="4598" width="34.21875" customWidth="1"/>
    <col min="4599" max="4599" width="6.109375" customWidth="1"/>
    <col min="4600" max="4600" width="8.44140625" customWidth="1"/>
    <col min="4601" max="4601" width="15.44140625" customWidth="1"/>
    <col min="4602" max="4602" width="12.21875" customWidth="1"/>
    <col min="4603" max="4603" width="12.6640625" customWidth="1"/>
    <col min="4604" max="4604" width="12" customWidth="1"/>
    <col min="4605" max="4629" width="11.44140625" customWidth="1"/>
    <col min="4850" max="4850" width="2.109375" customWidth="1"/>
    <col min="4851" max="4851" width="7.88671875" customWidth="1"/>
    <col min="4852" max="4852" width="5.6640625" customWidth="1"/>
    <col min="4853" max="4853" width="39.77734375" customWidth="1"/>
    <col min="4854" max="4854" width="34.21875" customWidth="1"/>
    <col min="4855" max="4855" width="6.109375" customWidth="1"/>
    <col min="4856" max="4856" width="8.44140625" customWidth="1"/>
    <col min="4857" max="4857" width="15.44140625" customWidth="1"/>
    <col min="4858" max="4858" width="12.21875" customWidth="1"/>
    <col min="4859" max="4859" width="12.6640625" customWidth="1"/>
    <col min="4860" max="4860" width="12" customWidth="1"/>
    <col min="4861" max="4885" width="11.44140625" customWidth="1"/>
    <col min="5106" max="5106" width="2.109375" customWidth="1"/>
    <col min="5107" max="5107" width="7.88671875" customWidth="1"/>
    <col min="5108" max="5108" width="5.6640625" customWidth="1"/>
    <col min="5109" max="5109" width="39.77734375" customWidth="1"/>
    <col min="5110" max="5110" width="34.21875" customWidth="1"/>
    <col min="5111" max="5111" width="6.109375" customWidth="1"/>
    <col min="5112" max="5112" width="8.44140625" customWidth="1"/>
    <col min="5113" max="5113" width="15.44140625" customWidth="1"/>
    <col min="5114" max="5114" width="12.21875" customWidth="1"/>
    <col min="5115" max="5115" width="12.6640625" customWidth="1"/>
    <col min="5116" max="5116" width="12" customWidth="1"/>
    <col min="5117" max="5141" width="11.44140625" customWidth="1"/>
    <col min="5362" max="5362" width="2.109375" customWidth="1"/>
    <col min="5363" max="5363" width="7.88671875" customWidth="1"/>
    <col min="5364" max="5364" width="5.6640625" customWidth="1"/>
    <col min="5365" max="5365" width="39.77734375" customWidth="1"/>
    <col min="5366" max="5366" width="34.21875" customWidth="1"/>
    <col min="5367" max="5367" width="6.109375" customWidth="1"/>
    <col min="5368" max="5368" width="8.44140625" customWidth="1"/>
    <col min="5369" max="5369" width="15.44140625" customWidth="1"/>
    <col min="5370" max="5370" width="12.21875" customWidth="1"/>
    <col min="5371" max="5371" width="12.6640625" customWidth="1"/>
    <col min="5372" max="5372" width="12" customWidth="1"/>
    <col min="5373" max="5397" width="11.44140625" customWidth="1"/>
    <col min="5618" max="5618" width="2.109375" customWidth="1"/>
    <col min="5619" max="5619" width="7.88671875" customWidth="1"/>
    <col min="5620" max="5620" width="5.6640625" customWidth="1"/>
    <col min="5621" max="5621" width="39.77734375" customWidth="1"/>
    <col min="5622" max="5622" width="34.21875" customWidth="1"/>
    <col min="5623" max="5623" width="6.109375" customWidth="1"/>
    <col min="5624" max="5624" width="8.44140625" customWidth="1"/>
    <col min="5625" max="5625" width="15.44140625" customWidth="1"/>
    <col min="5626" max="5626" width="12.21875" customWidth="1"/>
    <col min="5627" max="5627" width="12.6640625" customWidth="1"/>
    <col min="5628" max="5628" width="12" customWidth="1"/>
    <col min="5629" max="5653" width="11.44140625" customWidth="1"/>
    <col min="5874" max="5874" width="2.109375" customWidth="1"/>
    <col min="5875" max="5875" width="7.88671875" customWidth="1"/>
    <col min="5876" max="5876" width="5.6640625" customWidth="1"/>
    <col min="5877" max="5877" width="39.77734375" customWidth="1"/>
    <col min="5878" max="5878" width="34.21875" customWidth="1"/>
    <col min="5879" max="5879" width="6.109375" customWidth="1"/>
    <col min="5880" max="5880" width="8.44140625" customWidth="1"/>
    <col min="5881" max="5881" width="15.44140625" customWidth="1"/>
    <col min="5882" max="5882" width="12.21875" customWidth="1"/>
    <col min="5883" max="5883" width="12.6640625" customWidth="1"/>
    <col min="5884" max="5884" width="12" customWidth="1"/>
    <col min="5885" max="5909" width="11.44140625" customWidth="1"/>
    <col min="6130" max="6130" width="2.109375" customWidth="1"/>
    <col min="6131" max="6131" width="7.88671875" customWidth="1"/>
    <col min="6132" max="6132" width="5.6640625" customWidth="1"/>
    <col min="6133" max="6133" width="39.77734375" customWidth="1"/>
    <col min="6134" max="6134" width="34.21875" customWidth="1"/>
    <col min="6135" max="6135" width="6.109375" customWidth="1"/>
    <col min="6136" max="6136" width="8.44140625" customWidth="1"/>
    <col min="6137" max="6137" width="15.44140625" customWidth="1"/>
    <col min="6138" max="6138" width="12.21875" customWidth="1"/>
    <col min="6139" max="6139" width="12.6640625" customWidth="1"/>
    <col min="6140" max="6140" width="12" customWidth="1"/>
    <col min="6141" max="6165" width="11.44140625" customWidth="1"/>
    <col min="6386" max="6386" width="2.109375" customWidth="1"/>
    <col min="6387" max="6387" width="7.88671875" customWidth="1"/>
    <col min="6388" max="6388" width="5.6640625" customWidth="1"/>
    <col min="6389" max="6389" width="39.77734375" customWidth="1"/>
    <col min="6390" max="6390" width="34.21875" customWidth="1"/>
    <col min="6391" max="6391" width="6.109375" customWidth="1"/>
    <col min="6392" max="6392" width="8.44140625" customWidth="1"/>
    <col min="6393" max="6393" width="15.44140625" customWidth="1"/>
    <col min="6394" max="6394" width="12.21875" customWidth="1"/>
    <col min="6395" max="6395" width="12.6640625" customWidth="1"/>
    <col min="6396" max="6396" width="12" customWidth="1"/>
    <col min="6397" max="6421" width="11.44140625" customWidth="1"/>
    <col min="6642" max="6642" width="2.109375" customWidth="1"/>
    <col min="6643" max="6643" width="7.88671875" customWidth="1"/>
    <col min="6644" max="6644" width="5.6640625" customWidth="1"/>
    <col min="6645" max="6645" width="39.77734375" customWidth="1"/>
    <col min="6646" max="6646" width="34.21875" customWidth="1"/>
    <col min="6647" max="6647" width="6.109375" customWidth="1"/>
    <col min="6648" max="6648" width="8.44140625" customWidth="1"/>
    <col min="6649" max="6649" width="15.44140625" customWidth="1"/>
    <col min="6650" max="6650" width="12.21875" customWidth="1"/>
    <col min="6651" max="6651" width="12.6640625" customWidth="1"/>
    <col min="6652" max="6652" width="12" customWidth="1"/>
    <col min="6653" max="6677" width="11.44140625" customWidth="1"/>
    <col min="6898" max="6898" width="2.109375" customWidth="1"/>
    <col min="6899" max="6899" width="7.88671875" customWidth="1"/>
    <col min="6900" max="6900" width="5.6640625" customWidth="1"/>
    <col min="6901" max="6901" width="39.77734375" customWidth="1"/>
    <col min="6902" max="6902" width="34.21875" customWidth="1"/>
    <col min="6903" max="6903" width="6.109375" customWidth="1"/>
    <col min="6904" max="6904" width="8.44140625" customWidth="1"/>
    <col min="6905" max="6905" width="15.44140625" customWidth="1"/>
    <col min="6906" max="6906" width="12.21875" customWidth="1"/>
    <col min="6907" max="6907" width="12.6640625" customWidth="1"/>
    <col min="6908" max="6908" width="12" customWidth="1"/>
    <col min="6909" max="6933" width="11.44140625" customWidth="1"/>
    <col min="7154" max="7154" width="2.109375" customWidth="1"/>
    <col min="7155" max="7155" width="7.88671875" customWidth="1"/>
    <col min="7156" max="7156" width="5.6640625" customWidth="1"/>
    <col min="7157" max="7157" width="39.77734375" customWidth="1"/>
    <col min="7158" max="7158" width="34.21875" customWidth="1"/>
    <col min="7159" max="7159" width="6.109375" customWidth="1"/>
    <col min="7160" max="7160" width="8.44140625" customWidth="1"/>
    <col min="7161" max="7161" width="15.44140625" customWidth="1"/>
    <col min="7162" max="7162" width="12.21875" customWidth="1"/>
    <col min="7163" max="7163" width="12.6640625" customWidth="1"/>
    <col min="7164" max="7164" width="12" customWidth="1"/>
    <col min="7165" max="7189" width="11.44140625" customWidth="1"/>
    <col min="7410" max="7410" width="2.109375" customWidth="1"/>
    <col min="7411" max="7411" width="7.88671875" customWidth="1"/>
    <col min="7412" max="7412" width="5.6640625" customWidth="1"/>
    <col min="7413" max="7413" width="39.77734375" customWidth="1"/>
    <col min="7414" max="7414" width="34.21875" customWidth="1"/>
    <col min="7415" max="7415" width="6.109375" customWidth="1"/>
    <col min="7416" max="7416" width="8.44140625" customWidth="1"/>
    <col min="7417" max="7417" width="15.44140625" customWidth="1"/>
    <col min="7418" max="7418" width="12.21875" customWidth="1"/>
    <col min="7419" max="7419" width="12.6640625" customWidth="1"/>
    <col min="7420" max="7420" width="12" customWidth="1"/>
    <col min="7421" max="7445" width="11.44140625" customWidth="1"/>
    <col min="7666" max="7666" width="2.109375" customWidth="1"/>
    <col min="7667" max="7667" width="7.88671875" customWidth="1"/>
    <col min="7668" max="7668" width="5.6640625" customWidth="1"/>
    <col min="7669" max="7669" width="39.77734375" customWidth="1"/>
    <col min="7670" max="7670" width="34.21875" customWidth="1"/>
    <col min="7671" max="7671" width="6.109375" customWidth="1"/>
    <col min="7672" max="7672" width="8.44140625" customWidth="1"/>
    <col min="7673" max="7673" width="15.44140625" customWidth="1"/>
    <col min="7674" max="7674" width="12.21875" customWidth="1"/>
    <col min="7675" max="7675" width="12.6640625" customWidth="1"/>
    <col min="7676" max="7676" width="12" customWidth="1"/>
    <col min="7677" max="7701" width="11.44140625" customWidth="1"/>
    <col min="7922" max="7922" width="2.109375" customWidth="1"/>
    <col min="7923" max="7923" width="7.88671875" customWidth="1"/>
    <col min="7924" max="7924" width="5.6640625" customWidth="1"/>
    <col min="7925" max="7925" width="39.77734375" customWidth="1"/>
    <col min="7926" max="7926" width="34.21875" customWidth="1"/>
    <col min="7927" max="7927" width="6.109375" customWidth="1"/>
    <col min="7928" max="7928" width="8.44140625" customWidth="1"/>
    <col min="7929" max="7929" width="15.44140625" customWidth="1"/>
    <col min="7930" max="7930" width="12.21875" customWidth="1"/>
    <col min="7931" max="7931" width="12.6640625" customWidth="1"/>
    <col min="7932" max="7932" width="12" customWidth="1"/>
    <col min="7933" max="7957" width="11.44140625" customWidth="1"/>
    <col min="8178" max="8178" width="2.109375" customWidth="1"/>
    <col min="8179" max="8179" width="7.88671875" customWidth="1"/>
    <col min="8180" max="8180" width="5.6640625" customWidth="1"/>
    <col min="8181" max="8181" width="39.77734375" customWidth="1"/>
    <col min="8182" max="8182" width="34.21875" customWidth="1"/>
    <col min="8183" max="8183" width="6.109375" customWidth="1"/>
    <col min="8184" max="8184" width="8.44140625" customWidth="1"/>
    <col min="8185" max="8185" width="15.44140625" customWidth="1"/>
    <col min="8186" max="8186" width="12.21875" customWidth="1"/>
    <col min="8187" max="8187" width="12.6640625" customWidth="1"/>
    <col min="8188" max="8188" width="12" customWidth="1"/>
    <col min="8189" max="8213" width="11.44140625" customWidth="1"/>
    <col min="8434" max="8434" width="2.109375" customWidth="1"/>
    <col min="8435" max="8435" width="7.88671875" customWidth="1"/>
    <col min="8436" max="8436" width="5.6640625" customWidth="1"/>
    <col min="8437" max="8437" width="39.77734375" customWidth="1"/>
    <col min="8438" max="8438" width="34.21875" customWidth="1"/>
    <col min="8439" max="8439" width="6.109375" customWidth="1"/>
    <col min="8440" max="8440" width="8.44140625" customWidth="1"/>
    <col min="8441" max="8441" width="15.44140625" customWidth="1"/>
    <col min="8442" max="8442" width="12.21875" customWidth="1"/>
    <col min="8443" max="8443" width="12.6640625" customWidth="1"/>
    <col min="8444" max="8444" width="12" customWidth="1"/>
    <col min="8445" max="8469" width="11.44140625" customWidth="1"/>
    <col min="8690" max="8690" width="2.109375" customWidth="1"/>
    <col min="8691" max="8691" width="7.88671875" customWidth="1"/>
    <col min="8692" max="8692" width="5.6640625" customWidth="1"/>
    <col min="8693" max="8693" width="39.77734375" customWidth="1"/>
    <col min="8694" max="8694" width="34.21875" customWidth="1"/>
    <col min="8695" max="8695" width="6.109375" customWidth="1"/>
    <col min="8696" max="8696" width="8.44140625" customWidth="1"/>
    <col min="8697" max="8697" width="15.44140625" customWidth="1"/>
    <col min="8698" max="8698" width="12.21875" customWidth="1"/>
    <col min="8699" max="8699" width="12.6640625" customWidth="1"/>
    <col min="8700" max="8700" width="12" customWidth="1"/>
    <col min="8701" max="8725" width="11.44140625" customWidth="1"/>
    <col min="8946" max="8946" width="2.109375" customWidth="1"/>
    <col min="8947" max="8947" width="7.88671875" customWidth="1"/>
    <col min="8948" max="8948" width="5.6640625" customWidth="1"/>
    <col min="8949" max="8949" width="39.77734375" customWidth="1"/>
    <col min="8950" max="8950" width="34.21875" customWidth="1"/>
    <col min="8951" max="8951" width="6.109375" customWidth="1"/>
    <col min="8952" max="8952" width="8.44140625" customWidth="1"/>
    <col min="8953" max="8953" width="15.44140625" customWidth="1"/>
    <col min="8954" max="8954" width="12.21875" customWidth="1"/>
    <col min="8955" max="8955" width="12.6640625" customWidth="1"/>
    <col min="8956" max="8956" width="12" customWidth="1"/>
    <col min="8957" max="8981" width="11.44140625" customWidth="1"/>
    <col min="9202" max="9202" width="2.109375" customWidth="1"/>
    <col min="9203" max="9203" width="7.88671875" customWidth="1"/>
    <col min="9204" max="9204" width="5.6640625" customWidth="1"/>
    <col min="9205" max="9205" width="39.77734375" customWidth="1"/>
    <col min="9206" max="9206" width="34.21875" customWidth="1"/>
    <col min="9207" max="9207" width="6.109375" customWidth="1"/>
    <col min="9208" max="9208" width="8.44140625" customWidth="1"/>
    <col min="9209" max="9209" width="15.44140625" customWidth="1"/>
    <col min="9210" max="9210" width="12.21875" customWidth="1"/>
    <col min="9211" max="9211" width="12.6640625" customWidth="1"/>
    <col min="9212" max="9212" width="12" customWidth="1"/>
    <col min="9213" max="9237" width="11.44140625" customWidth="1"/>
    <col min="9458" max="9458" width="2.109375" customWidth="1"/>
    <col min="9459" max="9459" width="7.88671875" customWidth="1"/>
    <col min="9460" max="9460" width="5.6640625" customWidth="1"/>
    <col min="9461" max="9461" width="39.77734375" customWidth="1"/>
    <col min="9462" max="9462" width="34.21875" customWidth="1"/>
    <col min="9463" max="9463" width="6.109375" customWidth="1"/>
    <col min="9464" max="9464" width="8.44140625" customWidth="1"/>
    <col min="9465" max="9465" width="15.44140625" customWidth="1"/>
    <col min="9466" max="9466" width="12.21875" customWidth="1"/>
    <col min="9467" max="9467" width="12.6640625" customWidth="1"/>
    <col min="9468" max="9468" width="12" customWidth="1"/>
    <col min="9469" max="9493" width="11.44140625" customWidth="1"/>
    <col min="9714" max="9714" width="2.109375" customWidth="1"/>
    <col min="9715" max="9715" width="7.88671875" customWidth="1"/>
    <col min="9716" max="9716" width="5.6640625" customWidth="1"/>
    <col min="9717" max="9717" width="39.77734375" customWidth="1"/>
    <col min="9718" max="9718" width="34.21875" customWidth="1"/>
    <col min="9719" max="9719" width="6.109375" customWidth="1"/>
    <col min="9720" max="9720" width="8.44140625" customWidth="1"/>
    <col min="9721" max="9721" width="15.44140625" customWidth="1"/>
    <col min="9722" max="9722" width="12.21875" customWidth="1"/>
    <col min="9723" max="9723" width="12.6640625" customWidth="1"/>
    <col min="9724" max="9724" width="12" customWidth="1"/>
    <col min="9725" max="9749" width="11.44140625" customWidth="1"/>
    <col min="9970" max="9970" width="2.109375" customWidth="1"/>
    <col min="9971" max="9971" width="7.88671875" customWidth="1"/>
    <col min="9972" max="9972" width="5.6640625" customWidth="1"/>
    <col min="9973" max="9973" width="39.77734375" customWidth="1"/>
    <col min="9974" max="9974" width="34.21875" customWidth="1"/>
    <col min="9975" max="9975" width="6.109375" customWidth="1"/>
    <col min="9976" max="9976" width="8.44140625" customWidth="1"/>
    <col min="9977" max="9977" width="15.44140625" customWidth="1"/>
    <col min="9978" max="9978" width="12.21875" customWidth="1"/>
    <col min="9979" max="9979" width="12.6640625" customWidth="1"/>
    <col min="9980" max="9980" width="12" customWidth="1"/>
    <col min="9981" max="10005" width="11.44140625" customWidth="1"/>
    <col min="10226" max="10226" width="2.109375" customWidth="1"/>
    <col min="10227" max="10227" width="7.88671875" customWidth="1"/>
    <col min="10228" max="10228" width="5.6640625" customWidth="1"/>
    <col min="10229" max="10229" width="39.77734375" customWidth="1"/>
    <col min="10230" max="10230" width="34.21875" customWidth="1"/>
    <col min="10231" max="10231" width="6.109375" customWidth="1"/>
    <col min="10232" max="10232" width="8.44140625" customWidth="1"/>
    <col min="10233" max="10233" width="15.44140625" customWidth="1"/>
    <col min="10234" max="10234" width="12.21875" customWidth="1"/>
    <col min="10235" max="10235" width="12.6640625" customWidth="1"/>
    <col min="10236" max="10236" width="12" customWidth="1"/>
    <col min="10237" max="10261" width="11.44140625" customWidth="1"/>
    <col min="10482" max="10482" width="2.109375" customWidth="1"/>
    <col min="10483" max="10483" width="7.88671875" customWidth="1"/>
    <col min="10484" max="10484" width="5.6640625" customWidth="1"/>
    <col min="10485" max="10485" width="39.77734375" customWidth="1"/>
    <col min="10486" max="10486" width="34.21875" customWidth="1"/>
    <col min="10487" max="10487" width="6.109375" customWidth="1"/>
    <col min="10488" max="10488" width="8.44140625" customWidth="1"/>
    <col min="10489" max="10489" width="15.44140625" customWidth="1"/>
    <col min="10490" max="10490" width="12.21875" customWidth="1"/>
    <col min="10491" max="10491" width="12.6640625" customWidth="1"/>
    <col min="10492" max="10492" width="12" customWidth="1"/>
    <col min="10493" max="10517" width="11.44140625" customWidth="1"/>
    <col min="10738" max="10738" width="2.109375" customWidth="1"/>
    <col min="10739" max="10739" width="7.88671875" customWidth="1"/>
    <col min="10740" max="10740" width="5.6640625" customWidth="1"/>
    <col min="10741" max="10741" width="39.77734375" customWidth="1"/>
    <col min="10742" max="10742" width="34.21875" customWidth="1"/>
    <col min="10743" max="10743" width="6.109375" customWidth="1"/>
    <col min="10744" max="10744" width="8.44140625" customWidth="1"/>
    <col min="10745" max="10745" width="15.44140625" customWidth="1"/>
    <col min="10746" max="10746" width="12.21875" customWidth="1"/>
    <col min="10747" max="10747" width="12.6640625" customWidth="1"/>
    <col min="10748" max="10748" width="12" customWidth="1"/>
    <col min="10749" max="10773" width="11.44140625" customWidth="1"/>
    <col min="10994" max="10994" width="2.109375" customWidth="1"/>
    <col min="10995" max="10995" width="7.88671875" customWidth="1"/>
    <col min="10996" max="10996" width="5.6640625" customWidth="1"/>
    <col min="10997" max="10997" width="39.77734375" customWidth="1"/>
    <col min="10998" max="10998" width="34.21875" customWidth="1"/>
    <col min="10999" max="10999" width="6.109375" customWidth="1"/>
    <col min="11000" max="11000" width="8.44140625" customWidth="1"/>
    <col min="11001" max="11001" width="15.44140625" customWidth="1"/>
    <col min="11002" max="11002" width="12.21875" customWidth="1"/>
    <col min="11003" max="11003" width="12.6640625" customWidth="1"/>
    <col min="11004" max="11004" width="12" customWidth="1"/>
    <col min="11005" max="11029" width="11.44140625" customWidth="1"/>
    <col min="11250" max="11250" width="2.109375" customWidth="1"/>
    <col min="11251" max="11251" width="7.88671875" customWidth="1"/>
    <col min="11252" max="11252" width="5.6640625" customWidth="1"/>
    <col min="11253" max="11253" width="39.77734375" customWidth="1"/>
    <col min="11254" max="11254" width="34.21875" customWidth="1"/>
    <col min="11255" max="11255" width="6.109375" customWidth="1"/>
    <col min="11256" max="11256" width="8.44140625" customWidth="1"/>
    <col min="11257" max="11257" width="15.44140625" customWidth="1"/>
    <col min="11258" max="11258" width="12.21875" customWidth="1"/>
    <col min="11259" max="11259" width="12.6640625" customWidth="1"/>
    <col min="11260" max="11260" width="12" customWidth="1"/>
    <col min="11261" max="11285" width="11.44140625" customWidth="1"/>
    <col min="11506" max="11506" width="2.109375" customWidth="1"/>
    <col min="11507" max="11507" width="7.88671875" customWidth="1"/>
    <col min="11508" max="11508" width="5.6640625" customWidth="1"/>
    <col min="11509" max="11509" width="39.77734375" customWidth="1"/>
    <col min="11510" max="11510" width="34.21875" customWidth="1"/>
    <col min="11511" max="11511" width="6.109375" customWidth="1"/>
    <col min="11512" max="11512" width="8.44140625" customWidth="1"/>
    <col min="11513" max="11513" width="15.44140625" customWidth="1"/>
    <col min="11514" max="11514" width="12.21875" customWidth="1"/>
    <col min="11515" max="11515" width="12.6640625" customWidth="1"/>
    <col min="11516" max="11516" width="12" customWidth="1"/>
    <col min="11517" max="11541" width="11.44140625" customWidth="1"/>
    <col min="11762" max="11762" width="2.109375" customWidth="1"/>
    <col min="11763" max="11763" width="7.88671875" customWidth="1"/>
    <col min="11764" max="11764" width="5.6640625" customWidth="1"/>
    <col min="11765" max="11765" width="39.77734375" customWidth="1"/>
    <col min="11766" max="11766" width="34.21875" customWidth="1"/>
    <col min="11767" max="11767" width="6.109375" customWidth="1"/>
    <col min="11768" max="11768" width="8.44140625" customWidth="1"/>
    <col min="11769" max="11769" width="15.44140625" customWidth="1"/>
    <col min="11770" max="11770" width="12.21875" customWidth="1"/>
    <col min="11771" max="11771" width="12.6640625" customWidth="1"/>
    <col min="11772" max="11772" width="12" customWidth="1"/>
    <col min="11773" max="11797" width="11.44140625" customWidth="1"/>
    <col min="12018" max="12018" width="2.109375" customWidth="1"/>
    <col min="12019" max="12019" width="7.88671875" customWidth="1"/>
    <col min="12020" max="12020" width="5.6640625" customWidth="1"/>
    <col min="12021" max="12021" width="39.77734375" customWidth="1"/>
    <col min="12022" max="12022" width="34.21875" customWidth="1"/>
    <col min="12023" max="12023" width="6.109375" customWidth="1"/>
    <col min="12024" max="12024" width="8.44140625" customWidth="1"/>
    <col min="12025" max="12025" width="15.44140625" customWidth="1"/>
    <col min="12026" max="12026" width="12.21875" customWidth="1"/>
    <col min="12027" max="12027" width="12.6640625" customWidth="1"/>
    <col min="12028" max="12028" width="12" customWidth="1"/>
    <col min="12029" max="12053" width="11.44140625" customWidth="1"/>
    <col min="12274" max="12274" width="2.109375" customWidth="1"/>
    <col min="12275" max="12275" width="7.88671875" customWidth="1"/>
    <col min="12276" max="12276" width="5.6640625" customWidth="1"/>
    <col min="12277" max="12277" width="39.77734375" customWidth="1"/>
    <col min="12278" max="12278" width="34.21875" customWidth="1"/>
    <col min="12279" max="12279" width="6.109375" customWidth="1"/>
    <col min="12280" max="12280" width="8.44140625" customWidth="1"/>
    <col min="12281" max="12281" width="15.44140625" customWidth="1"/>
    <col min="12282" max="12282" width="12.21875" customWidth="1"/>
    <col min="12283" max="12283" width="12.6640625" customWidth="1"/>
    <col min="12284" max="12284" width="12" customWidth="1"/>
    <col min="12285" max="12309" width="11.44140625" customWidth="1"/>
    <col min="12530" max="12530" width="2.109375" customWidth="1"/>
    <col min="12531" max="12531" width="7.88671875" customWidth="1"/>
    <col min="12532" max="12532" width="5.6640625" customWidth="1"/>
    <col min="12533" max="12533" width="39.77734375" customWidth="1"/>
    <col min="12534" max="12534" width="34.21875" customWidth="1"/>
    <col min="12535" max="12535" width="6.109375" customWidth="1"/>
    <col min="12536" max="12536" width="8.44140625" customWidth="1"/>
    <col min="12537" max="12537" width="15.44140625" customWidth="1"/>
    <col min="12538" max="12538" width="12.21875" customWidth="1"/>
    <col min="12539" max="12539" width="12.6640625" customWidth="1"/>
    <col min="12540" max="12540" width="12" customWidth="1"/>
    <col min="12541" max="12565" width="11.44140625" customWidth="1"/>
    <col min="12786" max="12786" width="2.109375" customWidth="1"/>
    <col min="12787" max="12787" width="7.88671875" customWidth="1"/>
    <col min="12788" max="12788" width="5.6640625" customWidth="1"/>
    <col min="12789" max="12789" width="39.77734375" customWidth="1"/>
    <col min="12790" max="12790" width="34.21875" customWidth="1"/>
    <col min="12791" max="12791" width="6.109375" customWidth="1"/>
    <col min="12792" max="12792" width="8.44140625" customWidth="1"/>
    <col min="12793" max="12793" width="15.44140625" customWidth="1"/>
    <col min="12794" max="12794" width="12.21875" customWidth="1"/>
    <col min="12795" max="12795" width="12.6640625" customWidth="1"/>
    <col min="12796" max="12796" width="12" customWidth="1"/>
    <col min="12797" max="12821" width="11.44140625" customWidth="1"/>
    <col min="13042" max="13042" width="2.109375" customWidth="1"/>
    <col min="13043" max="13043" width="7.88671875" customWidth="1"/>
    <col min="13044" max="13044" width="5.6640625" customWidth="1"/>
    <col min="13045" max="13045" width="39.77734375" customWidth="1"/>
    <col min="13046" max="13046" width="34.21875" customWidth="1"/>
    <col min="13047" max="13047" width="6.109375" customWidth="1"/>
    <col min="13048" max="13048" width="8.44140625" customWidth="1"/>
    <col min="13049" max="13049" width="15.44140625" customWidth="1"/>
    <col min="13050" max="13050" width="12.21875" customWidth="1"/>
    <col min="13051" max="13051" width="12.6640625" customWidth="1"/>
    <col min="13052" max="13052" width="12" customWidth="1"/>
    <col min="13053" max="13077" width="11.44140625" customWidth="1"/>
    <col min="13298" max="13298" width="2.109375" customWidth="1"/>
    <col min="13299" max="13299" width="7.88671875" customWidth="1"/>
    <col min="13300" max="13300" width="5.6640625" customWidth="1"/>
    <col min="13301" max="13301" width="39.77734375" customWidth="1"/>
    <col min="13302" max="13302" width="34.21875" customWidth="1"/>
    <col min="13303" max="13303" width="6.109375" customWidth="1"/>
    <col min="13304" max="13304" width="8.44140625" customWidth="1"/>
    <col min="13305" max="13305" width="15.44140625" customWidth="1"/>
    <col min="13306" max="13306" width="12.21875" customWidth="1"/>
    <col min="13307" max="13307" width="12.6640625" customWidth="1"/>
    <col min="13308" max="13308" width="12" customWidth="1"/>
    <col min="13309" max="13333" width="11.44140625" customWidth="1"/>
    <col min="13554" max="13554" width="2.109375" customWidth="1"/>
    <col min="13555" max="13555" width="7.88671875" customWidth="1"/>
    <col min="13556" max="13556" width="5.6640625" customWidth="1"/>
    <col min="13557" max="13557" width="39.77734375" customWidth="1"/>
    <col min="13558" max="13558" width="34.21875" customWidth="1"/>
    <col min="13559" max="13559" width="6.109375" customWidth="1"/>
    <col min="13560" max="13560" width="8.44140625" customWidth="1"/>
    <col min="13561" max="13561" width="15.44140625" customWidth="1"/>
    <col min="13562" max="13562" width="12.21875" customWidth="1"/>
    <col min="13563" max="13563" width="12.6640625" customWidth="1"/>
    <col min="13564" max="13564" width="12" customWidth="1"/>
    <col min="13565" max="13589" width="11.44140625" customWidth="1"/>
    <col min="13810" max="13810" width="2.109375" customWidth="1"/>
    <col min="13811" max="13811" width="7.88671875" customWidth="1"/>
    <col min="13812" max="13812" width="5.6640625" customWidth="1"/>
    <col min="13813" max="13813" width="39.77734375" customWidth="1"/>
    <col min="13814" max="13814" width="34.21875" customWidth="1"/>
    <col min="13815" max="13815" width="6.109375" customWidth="1"/>
    <col min="13816" max="13816" width="8.44140625" customWidth="1"/>
    <col min="13817" max="13817" width="15.44140625" customWidth="1"/>
    <col min="13818" max="13818" width="12.21875" customWidth="1"/>
    <col min="13819" max="13819" width="12.6640625" customWidth="1"/>
    <col min="13820" max="13820" width="12" customWidth="1"/>
    <col min="13821" max="13845" width="11.44140625" customWidth="1"/>
    <col min="14066" max="14066" width="2.109375" customWidth="1"/>
    <col min="14067" max="14067" width="7.88671875" customWidth="1"/>
    <col min="14068" max="14068" width="5.6640625" customWidth="1"/>
    <col min="14069" max="14069" width="39.77734375" customWidth="1"/>
    <col min="14070" max="14070" width="34.21875" customWidth="1"/>
    <col min="14071" max="14071" width="6.109375" customWidth="1"/>
    <col min="14072" max="14072" width="8.44140625" customWidth="1"/>
    <col min="14073" max="14073" width="15.44140625" customWidth="1"/>
    <col min="14074" max="14074" width="12.21875" customWidth="1"/>
    <col min="14075" max="14075" width="12.6640625" customWidth="1"/>
    <col min="14076" max="14076" width="12" customWidth="1"/>
    <col min="14077" max="14101" width="11.44140625" customWidth="1"/>
    <col min="14322" max="14322" width="2.109375" customWidth="1"/>
    <col min="14323" max="14323" width="7.88671875" customWidth="1"/>
    <col min="14324" max="14324" width="5.6640625" customWidth="1"/>
    <col min="14325" max="14325" width="39.77734375" customWidth="1"/>
    <col min="14326" max="14326" width="34.21875" customWidth="1"/>
    <col min="14327" max="14327" width="6.109375" customWidth="1"/>
    <col min="14328" max="14328" width="8.44140625" customWidth="1"/>
    <col min="14329" max="14329" width="15.44140625" customWidth="1"/>
    <col min="14330" max="14330" width="12.21875" customWidth="1"/>
    <col min="14331" max="14331" width="12.6640625" customWidth="1"/>
    <col min="14332" max="14332" width="12" customWidth="1"/>
    <col min="14333" max="14357" width="11.44140625" customWidth="1"/>
    <col min="14578" max="14578" width="2.109375" customWidth="1"/>
    <col min="14579" max="14579" width="7.88671875" customWidth="1"/>
    <col min="14580" max="14580" width="5.6640625" customWidth="1"/>
    <col min="14581" max="14581" width="39.77734375" customWidth="1"/>
    <col min="14582" max="14582" width="34.21875" customWidth="1"/>
    <col min="14583" max="14583" width="6.109375" customWidth="1"/>
    <col min="14584" max="14584" width="8.44140625" customWidth="1"/>
    <col min="14585" max="14585" width="15.44140625" customWidth="1"/>
    <col min="14586" max="14586" width="12.21875" customWidth="1"/>
    <col min="14587" max="14587" width="12.6640625" customWidth="1"/>
    <col min="14588" max="14588" width="12" customWidth="1"/>
    <col min="14589" max="14613" width="11.44140625" customWidth="1"/>
    <col min="14834" max="14834" width="2.109375" customWidth="1"/>
    <col min="14835" max="14835" width="7.88671875" customWidth="1"/>
    <col min="14836" max="14836" width="5.6640625" customWidth="1"/>
    <col min="14837" max="14837" width="39.77734375" customWidth="1"/>
    <col min="14838" max="14838" width="34.21875" customWidth="1"/>
    <col min="14839" max="14839" width="6.109375" customWidth="1"/>
    <col min="14840" max="14840" width="8.44140625" customWidth="1"/>
    <col min="14841" max="14841" width="15.44140625" customWidth="1"/>
    <col min="14842" max="14842" width="12.21875" customWidth="1"/>
    <col min="14843" max="14843" width="12.6640625" customWidth="1"/>
    <col min="14844" max="14844" width="12" customWidth="1"/>
    <col min="14845" max="14869" width="11.44140625" customWidth="1"/>
    <col min="15090" max="15090" width="2.109375" customWidth="1"/>
    <col min="15091" max="15091" width="7.88671875" customWidth="1"/>
    <col min="15092" max="15092" width="5.6640625" customWidth="1"/>
    <col min="15093" max="15093" width="39.77734375" customWidth="1"/>
    <col min="15094" max="15094" width="34.21875" customWidth="1"/>
    <col min="15095" max="15095" width="6.109375" customWidth="1"/>
    <col min="15096" max="15096" width="8.44140625" customWidth="1"/>
    <col min="15097" max="15097" width="15.44140625" customWidth="1"/>
    <col min="15098" max="15098" width="12.21875" customWidth="1"/>
    <col min="15099" max="15099" width="12.6640625" customWidth="1"/>
    <col min="15100" max="15100" width="12" customWidth="1"/>
    <col min="15101" max="15125" width="11.44140625" customWidth="1"/>
    <col min="15346" max="15346" width="2.109375" customWidth="1"/>
    <col min="15347" max="15347" width="7.88671875" customWidth="1"/>
    <col min="15348" max="15348" width="5.6640625" customWidth="1"/>
    <col min="15349" max="15349" width="39.77734375" customWidth="1"/>
    <col min="15350" max="15350" width="34.21875" customWidth="1"/>
    <col min="15351" max="15351" width="6.109375" customWidth="1"/>
    <col min="15352" max="15352" width="8.44140625" customWidth="1"/>
    <col min="15353" max="15353" width="15.44140625" customWidth="1"/>
    <col min="15354" max="15354" width="12.21875" customWidth="1"/>
    <col min="15355" max="15355" width="12.6640625" customWidth="1"/>
    <col min="15356" max="15356" width="12" customWidth="1"/>
    <col min="15357" max="15381" width="11.44140625" customWidth="1"/>
    <col min="15602" max="15602" width="2.109375" customWidth="1"/>
    <col min="15603" max="15603" width="7.88671875" customWidth="1"/>
    <col min="15604" max="15604" width="5.6640625" customWidth="1"/>
    <col min="15605" max="15605" width="39.77734375" customWidth="1"/>
    <col min="15606" max="15606" width="34.21875" customWidth="1"/>
    <col min="15607" max="15607" width="6.109375" customWidth="1"/>
    <col min="15608" max="15608" width="8.44140625" customWidth="1"/>
    <col min="15609" max="15609" width="15.44140625" customWidth="1"/>
    <col min="15610" max="15610" width="12.21875" customWidth="1"/>
    <col min="15611" max="15611" width="12.6640625" customWidth="1"/>
    <col min="15612" max="15612" width="12" customWidth="1"/>
    <col min="15613" max="15637" width="11.44140625" customWidth="1"/>
    <col min="15858" max="15858" width="2.109375" customWidth="1"/>
    <col min="15859" max="15859" width="7.88671875" customWidth="1"/>
    <col min="15860" max="15860" width="5.6640625" customWidth="1"/>
    <col min="15861" max="15861" width="39.77734375" customWidth="1"/>
    <col min="15862" max="15862" width="34.21875" customWidth="1"/>
    <col min="15863" max="15863" width="6.109375" customWidth="1"/>
    <col min="15864" max="15864" width="8.44140625" customWidth="1"/>
    <col min="15865" max="15865" width="15.44140625" customWidth="1"/>
    <col min="15866" max="15866" width="12.21875" customWidth="1"/>
    <col min="15867" max="15867" width="12.6640625" customWidth="1"/>
    <col min="15868" max="15868" width="12" customWidth="1"/>
    <col min="15869" max="15893" width="11.44140625" customWidth="1"/>
    <col min="16114" max="16114" width="2.109375" customWidth="1"/>
    <col min="16115" max="16115" width="7.88671875" customWidth="1"/>
    <col min="16116" max="16116" width="5.6640625" customWidth="1"/>
    <col min="16117" max="16117" width="39.77734375" customWidth="1"/>
    <col min="16118" max="16118" width="34.21875" customWidth="1"/>
    <col min="16119" max="16119" width="6.109375" customWidth="1"/>
    <col min="16120" max="16120" width="8.44140625" customWidth="1"/>
    <col min="16121" max="16121" width="15.44140625" customWidth="1"/>
    <col min="16122" max="16122" width="12.21875" customWidth="1"/>
    <col min="16123" max="16123" width="12.6640625" customWidth="1"/>
    <col min="16124" max="16124" width="12" customWidth="1"/>
    <col min="16125" max="16149" width="11.44140625" customWidth="1"/>
  </cols>
  <sheetData>
    <row r="1" spans="1:36" ht="18.75" thickBot="1" x14ac:dyDescent="0.25">
      <c r="A1" s="186"/>
      <c r="B1" s="178"/>
      <c r="C1" s="179" t="s">
        <v>624</v>
      </c>
      <c r="D1" s="207"/>
      <c r="E1" s="273"/>
      <c r="F1" s="182"/>
      <c r="G1" s="182"/>
      <c r="H1" s="182"/>
      <c r="I1" s="182"/>
      <c r="J1" s="183"/>
      <c r="K1" s="183"/>
      <c r="L1" s="274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75" t="s">
        <v>592</v>
      </c>
      <c r="D2" s="189" t="s">
        <v>139</v>
      </c>
      <c r="E2" s="276" t="s">
        <v>113</v>
      </c>
      <c r="F2" s="189" t="s">
        <v>140</v>
      </c>
      <c r="G2" s="189" t="s">
        <v>187</v>
      </c>
      <c r="H2" s="211" t="str">
        <f>'TITLE PAGE'!D14</f>
        <v>2016-17</v>
      </c>
      <c r="I2" s="277" t="str">
        <f>'WRZ summary'!E3</f>
        <v>For info 2017-18</v>
      </c>
      <c r="J2" s="277" t="str">
        <f>'WRZ summary'!F3</f>
        <v>For info 2018-19</v>
      </c>
      <c r="K2" s="277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15.75" customHeight="1" x14ac:dyDescent="0.2">
      <c r="A3" s="177"/>
      <c r="B3" s="948" t="s">
        <v>144</v>
      </c>
      <c r="C3" s="816" t="s">
        <v>625</v>
      </c>
      <c r="D3" s="867" t="s">
        <v>626</v>
      </c>
      <c r="E3" s="818" t="s">
        <v>142</v>
      </c>
      <c r="F3" s="819" t="s">
        <v>75</v>
      </c>
      <c r="G3" s="819">
        <v>2</v>
      </c>
      <c r="H3" s="688">
        <f>'2. BL Supply'!H3</f>
        <v>23</v>
      </c>
      <c r="I3" s="324">
        <f>'2. BL Supply'!I3</f>
        <v>23</v>
      </c>
      <c r="J3" s="324">
        <f>'2. BL Supply'!J3</f>
        <v>23</v>
      </c>
      <c r="K3" s="324">
        <f>'2. BL Supply'!K3</f>
        <v>23</v>
      </c>
      <c r="L3" s="820">
        <f>'2. BL Supply'!L3</f>
        <v>23</v>
      </c>
      <c r="M3" s="820">
        <f>'2. BL Supply'!M3</f>
        <v>23</v>
      </c>
      <c r="N3" s="820">
        <f>'2. BL Supply'!N3</f>
        <v>23</v>
      </c>
      <c r="O3" s="820">
        <f>'2. BL Supply'!O3</f>
        <v>23</v>
      </c>
      <c r="P3" s="820">
        <f>'2. BL Supply'!P3</f>
        <v>23</v>
      </c>
      <c r="Q3" s="820">
        <f>'2. BL Supply'!Q3</f>
        <v>23</v>
      </c>
      <c r="R3" s="820">
        <f>'2. BL Supply'!R3</f>
        <v>23</v>
      </c>
      <c r="S3" s="820">
        <f>'2. BL Supply'!S3</f>
        <v>23</v>
      </c>
      <c r="T3" s="820">
        <f>'2. BL Supply'!T3</f>
        <v>23</v>
      </c>
      <c r="U3" s="820">
        <f>'2. BL Supply'!U3</f>
        <v>23</v>
      </c>
      <c r="V3" s="820">
        <f>'2. BL Supply'!V3</f>
        <v>23</v>
      </c>
      <c r="W3" s="820">
        <f>'2. BL Supply'!W3</f>
        <v>23</v>
      </c>
      <c r="X3" s="820">
        <f>'2. BL Supply'!X3</f>
        <v>23</v>
      </c>
      <c r="Y3" s="820">
        <f>'2. BL Supply'!Y3</f>
        <v>23</v>
      </c>
      <c r="Z3" s="820">
        <f>'2. BL Supply'!Z3</f>
        <v>23</v>
      </c>
      <c r="AA3" s="820">
        <f>'2. BL Supply'!AA3</f>
        <v>23</v>
      </c>
      <c r="AB3" s="820">
        <f>'2. BL Supply'!AB3</f>
        <v>23</v>
      </c>
      <c r="AC3" s="820">
        <f>'2. BL Supply'!AC3</f>
        <v>23</v>
      </c>
      <c r="AD3" s="820">
        <f>'2. BL Supply'!AD3</f>
        <v>23</v>
      </c>
      <c r="AE3" s="820">
        <f>'2. BL Supply'!AE3</f>
        <v>23</v>
      </c>
      <c r="AF3" s="820">
        <f>'2. BL Supply'!AF3</f>
        <v>23</v>
      </c>
      <c r="AG3" s="820">
        <f>'2. BL Supply'!AG3</f>
        <v>23</v>
      </c>
      <c r="AH3" s="820">
        <f>'2. BL Supply'!AH3</f>
        <v>23</v>
      </c>
      <c r="AI3" s="820">
        <f>'2. BL Supply'!AI3</f>
        <v>23</v>
      </c>
      <c r="AJ3" s="821">
        <f>'2. BL Supply'!AJ3</f>
        <v>23</v>
      </c>
    </row>
    <row r="4" spans="1:36" x14ac:dyDescent="0.2">
      <c r="A4" s="177"/>
      <c r="B4" s="949"/>
      <c r="C4" s="667" t="s">
        <v>627</v>
      </c>
      <c r="D4" s="668" t="s">
        <v>628</v>
      </c>
      <c r="E4" s="809" t="s">
        <v>629</v>
      </c>
      <c r="F4" s="669" t="s">
        <v>75</v>
      </c>
      <c r="G4" s="669">
        <v>2</v>
      </c>
      <c r="H4" s="655">
        <f>'2. BL Supply'!H4+'6. Preferred (Scenario Yr)'!H8</f>
        <v>0</v>
      </c>
      <c r="I4" s="323">
        <f>'2. BL Supply'!I4+'6. Preferred (Scenario Yr)'!I8</f>
        <v>0</v>
      </c>
      <c r="J4" s="323">
        <f>'2. BL Supply'!J4+'6. Preferred (Scenario Yr)'!J8</f>
        <v>0</v>
      </c>
      <c r="K4" s="323">
        <f>'2. BL Supply'!K4+'6. Preferred (Scenario Yr)'!K8</f>
        <v>0</v>
      </c>
      <c r="L4" s="458">
        <f>'2. BL Supply'!L4+'6. Preferred (Scenario Yr)'!L8</f>
        <v>0</v>
      </c>
      <c r="M4" s="458">
        <f>'2. BL Supply'!M4+'6. Preferred (Scenario Yr)'!M8</f>
        <v>0</v>
      </c>
      <c r="N4" s="458">
        <f>'2. BL Supply'!N4+'6. Preferred (Scenario Yr)'!N8</f>
        <v>0</v>
      </c>
      <c r="O4" s="458">
        <f>'2. BL Supply'!O4+'6. Preferred (Scenario Yr)'!O8</f>
        <v>0</v>
      </c>
      <c r="P4" s="458">
        <f>'2. BL Supply'!P4+'6. Preferred (Scenario Yr)'!P8</f>
        <v>0</v>
      </c>
      <c r="Q4" s="458">
        <f>'2. BL Supply'!Q4+'6. Preferred (Scenario Yr)'!Q8</f>
        <v>0</v>
      </c>
      <c r="R4" s="458">
        <f>'2. BL Supply'!R4+'6. Preferred (Scenario Yr)'!R8</f>
        <v>0</v>
      </c>
      <c r="S4" s="458">
        <f>'2. BL Supply'!S4+'6. Preferred (Scenario Yr)'!S8</f>
        <v>0</v>
      </c>
      <c r="T4" s="458">
        <f>'2. BL Supply'!T4+'6. Preferred (Scenario Yr)'!T8</f>
        <v>0</v>
      </c>
      <c r="U4" s="458">
        <f>'2. BL Supply'!U4+'6. Preferred (Scenario Yr)'!U8</f>
        <v>0</v>
      </c>
      <c r="V4" s="458">
        <f>'2. BL Supply'!V4+'6. Preferred (Scenario Yr)'!V8</f>
        <v>0</v>
      </c>
      <c r="W4" s="458">
        <f>'2. BL Supply'!W4+'6. Preferred (Scenario Yr)'!W8</f>
        <v>0</v>
      </c>
      <c r="X4" s="458">
        <f>'2. BL Supply'!X4+'6. Preferred (Scenario Yr)'!X8</f>
        <v>0</v>
      </c>
      <c r="Y4" s="458">
        <f>'2. BL Supply'!Y4+'6. Preferred (Scenario Yr)'!Y8</f>
        <v>0</v>
      </c>
      <c r="Z4" s="458">
        <f>'2. BL Supply'!Z4+'6. Preferred (Scenario Yr)'!Z8</f>
        <v>0</v>
      </c>
      <c r="AA4" s="458">
        <f>'2. BL Supply'!AA4+'6. Preferred (Scenario Yr)'!AA8</f>
        <v>0</v>
      </c>
      <c r="AB4" s="458">
        <f>'2. BL Supply'!AB4+'6. Preferred (Scenario Yr)'!AB8</f>
        <v>0</v>
      </c>
      <c r="AC4" s="458">
        <f>'2. BL Supply'!AC4+'6. Preferred (Scenario Yr)'!AC8</f>
        <v>0</v>
      </c>
      <c r="AD4" s="458">
        <f>'2. BL Supply'!AD4+'6. Preferred (Scenario Yr)'!AD8</f>
        <v>0</v>
      </c>
      <c r="AE4" s="458">
        <f>'2. BL Supply'!AE4+'6. Preferred (Scenario Yr)'!AE8</f>
        <v>0</v>
      </c>
      <c r="AF4" s="458">
        <f>'2. BL Supply'!AF4+'6. Preferred (Scenario Yr)'!AF8</f>
        <v>0</v>
      </c>
      <c r="AG4" s="458">
        <f>'2. BL Supply'!AG4+'6. Preferred (Scenario Yr)'!AG8</f>
        <v>0</v>
      </c>
      <c r="AH4" s="458">
        <f>'2. BL Supply'!AH4+'6. Preferred (Scenario Yr)'!AH8</f>
        <v>0</v>
      </c>
      <c r="AI4" s="458">
        <f>'2. BL Supply'!AI4+'6. Preferred (Scenario Yr)'!AI8</f>
        <v>0</v>
      </c>
      <c r="AJ4" s="670">
        <f>'2. BL Supply'!AJ4+'6. Preferred (Scenario Yr)'!AJ8</f>
        <v>0</v>
      </c>
    </row>
    <row r="5" spans="1:36" x14ac:dyDescent="0.2">
      <c r="A5" s="278"/>
      <c r="B5" s="949"/>
      <c r="C5" s="765" t="s">
        <v>123</v>
      </c>
      <c r="D5" s="868" t="s">
        <v>123</v>
      </c>
      <c r="E5" s="869" t="s">
        <v>123</v>
      </c>
      <c r="F5" s="662" t="s">
        <v>123</v>
      </c>
      <c r="G5" s="662">
        <v>2</v>
      </c>
      <c r="H5" s="655" t="s">
        <v>123</v>
      </c>
      <c r="I5" s="323" t="s">
        <v>123</v>
      </c>
      <c r="J5" s="323" t="s">
        <v>123</v>
      </c>
      <c r="K5" s="323" t="s">
        <v>123</v>
      </c>
      <c r="L5" s="454" t="s">
        <v>123</v>
      </c>
      <c r="M5" s="454" t="s">
        <v>123</v>
      </c>
      <c r="N5" s="454" t="s">
        <v>123</v>
      </c>
      <c r="O5" s="454" t="s">
        <v>123</v>
      </c>
      <c r="P5" s="454" t="s">
        <v>123</v>
      </c>
      <c r="Q5" s="454" t="s">
        <v>123</v>
      </c>
      <c r="R5" s="454" t="s">
        <v>123</v>
      </c>
      <c r="S5" s="454" t="s">
        <v>123</v>
      </c>
      <c r="T5" s="454" t="s">
        <v>123</v>
      </c>
      <c r="U5" s="454" t="s">
        <v>123</v>
      </c>
      <c r="V5" s="454" t="s">
        <v>123</v>
      </c>
      <c r="W5" s="454" t="s">
        <v>123</v>
      </c>
      <c r="X5" s="454" t="s">
        <v>123</v>
      </c>
      <c r="Y5" s="454" t="s">
        <v>123</v>
      </c>
      <c r="Z5" s="454" t="s">
        <v>123</v>
      </c>
      <c r="AA5" s="454" t="s">
        <v>123</v>
      </c>
      <c r="AB5" s="454" t="s">
        <v>123</v>
      </c>
      <c r="AC5" s="454" t="s">
        <v>123</v>
      </c>
      <c r="AD5" s="454" t="s">
        <v>123</v>
      </c>
      <c r="AE5" s="454" t="s">
        <v>123</v>
      </c>
      <c r="AF5" s="454" t="s">
        <v>123</v>
      </c>
      <c r="AG5" s="454" t="s">
        <v>123</v>
      </c>
      <c r="AH5" s="454" t="s">
        <v>123</v>
      </c>
      <c r="AI5" s="454" t="s">
        <v>123</v>
      </c>
      <c r="AJ5" s="462" t="s">
        <v>123</v>
      </c>
    </row>
    <row r="6" spans="1:36" x14ac:dyDescent="0.2">
      <c r="A6" s="278"/>
      <c r="B6" s="949"/>
      <c r="C6" s="765" t="s">
        <v>123</v>
      </c>
      <c r="D6" s="868" t="s">
        <v>123</v>
      </c>
      <c r="E6" s="869" t="s">
        <v>123</v>
      </c>
      <c r="F6" s="662" t="s">
        <v>123</v>
      </c>
      <c r="G6" s="662">
        <v>2</v>
      </c>
      <c r="H6" s="655" t="s">
        <v>123</v>
      </c>
      <c r="I6" s="323" t="s">
        <v>123</v>
      </c>
      <c r="J6" s="323" t="s">
        <v>123</v>
      </c>
      <c r="K6" s="323" t="s">
        <v>123</v>
      </c>
      <c r="L6" s="454" t="s">
        <v>123</v>
      </c>
      <c r="M6" s="454" t="s">
        <v>123</v>
      </c>
      <c r="N6" s="454" t="s">
        <v>123</v>
      </c>
      <c r="O6" s="454" t="s">
        <v>123</v>
      </c>
      <c r="P6" s="454" t="s">
        <v>123</v>
      </c>
      <c r="Q6" s="454" t="s">
        <v>123</v>
      </c>
      <c r="R6" s="454" t="s">
        <v>123</v>
      </c>
      <c r="S6" s="454" t="s">
        <v>123</v>
      </c>
      <c r="T6" s="454" t="s">
        <v>123</v>
      </c>
      <c r="U6" s="454" t="s">
        <v>123</v>
      </c>
      <c r="V6" s="454" t="s">
        <v>123</v>
      </c>
      <c r="W6" s="454" t="s">
        <v>123</v>
      </c>
      <c r="X6" s="454" t="s">
        <v>123</v>
      </c>
      <c r="Y6" s="454" t="s">
        <v>123</v>
      </c>
      <c r="Z6" s="454" t="s">
        <v>123</v>
      </c>
      <c r="AA6" s="454" t="s">
        <v>123</v>
      </c>
      <c r="AB6" s="454" t="s">
        <v>123</v>
      </c>
      <c r="AC6" s="454" t="s">
        <v>123</v>
      </c>
      <c r="AD6" s="454" t="s">
        <v>123</v>
      </c>
      <c r="AE6" s="454" t="s">
        <v>123</v>
      </c>
      <c r="AF6" s="454" t="s">
        <v>123</v>
      </c>
      <c r="AG6" s="454" t="s">
        <v>123</v>
      </c>
      <c r="AH6" s="454" t="s">
        <v>123</v>
      </c>
      <c r="AI6" s="454" t="s">
        <v>123</v>
      </c>
      <c r="AJ6" s="462" t="s">
        <v>123</v>
      </c>
    </row>
    <row r="7" spans="1:36" x14ac:dyDescent="0.2">
      <c r="A7" s="278"/>
      <c r="B7" s="949"/>
      <c r="C7" s="765" t="s">
        <v>123</v>
      </c>
      <c r="D7" s="868" t="s">
        <v>123</v>
      </c>
      <c r="E7" s="869" t="s">
        <v>123</v>
      </c>
      <c r="F7" s="662" t="s">
        <v>123</v>
      </c>
      <c r="G7" s="662">
        <v>2</v>
      </c>
      <c r="H7" s="655" t="s">
        <v>123</v>
      </c>
      <c r="I7" s="323" t="s">
        <v>123</v>
      </c>
      <c r="J7" s="323" t="s">
        <v>123</v>
      </c>
      <c r="K7" s="323" t="s">
        <v>123</v>
      </c>
      <c r="L7" s="454" t="s">
        <v>123</v>
      </c>
      <c r="M7" s="454" t="s">
        <v>123</v>
      </c>
      <c r="N7" s="454" t="s">
        <v>123</v>
      </c>
      <c r="O7" s="454" t="s">
        <v>123</v>
      </c>
      <c r="P7" s="454" t="s">
        <v>123</v>
      </c>
      <c r="Q7" s="454" t="s">
        <v>123</v>
      </c>
      <c r="R7" s="454" t="s">
        <v>123</v>
      </c>
      <c r="S7" s="454" t="s">
        <v>123</v>
      </c>
      <c r="T7" s="454" t="s">
        <v>123</v>
      </c>
      <c r="U7" s="454" t="s">
        <v>123</v>
      </c>
      <c r="V7" s="454" t="s">
        <v>123</v>
      </c>
      <c r="W7" s="454" t="s">
        <v>123</v>
      </c>
      <c r="X7" s="454" t="s">
        <v>123</v>
      </c>
      <c r="Y7" s="454" t="s">
        <v>123</v>
      </c>
      <c r="Z7" s="454" t="s">
        <v>123</v>
      </c>
      <c r="AA7" s="454" t="s">
        <v>123</v>
      </c>
      <c r="AB7" s="454" t="s">
        <v>123</v>
      </c>
      <c r="AC7" s="454" t="s">
        <v>123</v>
      </c>
      <c r="AD7" s="454" t="s">
        <v>123</v>
      </c>
      <c r="AE7" s="454" t="s">
        <v>123</v>
      </c>
      <c r="AF7" s="454" t="s">
        <v>123</v>
      </c>
      <c r="AG7" s="454" t="s">
        <v>123</v>
      </c>
      <c r="AH7" s="454" t="s">
        <v>123</v>
      </c>
      <c r="AI7" s="454" t="s">
        <v>123</v>
      </c>
      <c r="AJ7" s="462" t="s">
        <v>123</v>
      </c>
    </row>
    <row r="8" spans="1:36" x14ac:dyDescent="0.2">
      <c r="A8" s="177"/>
      <c r="B8" s="949"/>
      <c r="C8" s="667" t="s">
        <v>630</v>
      </c>
      <c r="D8" s="668" t="s">
        <v>631</v>
      </c>
      <c r="E8" s="809" t="s">
        <v>632</v>
      </c>
      <c r="F8" s="669" t="s">
        <v>75</v>
      </c>
      <c r="G8" s="669">
        <v>2</v>
      </c>
      <c r="H8" s="655">
        <f>'2. BL Supply'!H7+'6. Preferred (Scenario Yr)'!H11</f>
        <v>1.4</v>
      </c>
      <c r="I8" s="323">
        <f>'2. BL Supply'!I7+'6. Preferred (Scenario Yr)'!I11</f>
        <v>1.4</v>
      </c>
      <c r="J8" s="323">
        <f>'2. BL Supply'!J7+'6. Preferred (Scenario Yr)'!J11</f>
        <v>1.4</v>
      </c>
      <c r="K8" s="323">
        <f>'2. BL Supply'!K7+'6. Preferred (Scenario Yr)'!K11</f>
        <v>1.4</v>
      </c>
      <c r="L8" s="458">
        <f>'2. BL Supply'!L7+'6. Preferred (Scenario Yr)'!L11</f>
        <v>1.4</v>
      </c>
      <c r="M8" s="458">
        <f>'2. BL Supply'!M7+'6. Preferred (Scenario Yr)'!M11</f>
        <v>1.4</v>
      </c>
      <c r="N8" s="458">
        <f>'2. BL Supply'!N7+'6. Preferred (Scenario Yr)'!N11</f>
        <v>1.4</v>
      </c>
      <c r="O8" s="458">
        <f>'2. BL Supply'!O7+'6. Preferred (Scenario Yr)'!O11</f>
        <v>1.4</v>
      </c>
      <c r="P8" s="458">
        <f>'2. BL Supply'!P7+'6. Preferred (Scenario Yr)'!P11</f>
        <v>1.4</v>
      </c>
      <c r="Q8" s="458">
        <f>'2. BL Supply'!Q7+'6. Preferred (Scenario Yr)'!Q11</f>
        <v>1.4</v>
      </c>
      <c r="R8" s="458">
        <f>'2. BL Supply'!R7+'6. Preferred (Scenario Yr)'!R11</f>
        <v>1.4</v>
      </c>
      <c r="S8" s="458">
        <f>'2. BL Supply'!S7+'6. Preferred (Scenario Yr)'!S11</f>
        <v>1.4</v>
      </c>
      <c r="T8" s="458">
        <f>'2. BL Supply'!T7+'6. Preferred (Scenario Yr)'!T11</f>
        <v>1.4</v>
      </c>
      <c r="U8" s="458">
        <f>'2. BL Supply'!U7+'6. Preferred (Scenario Yr)'!U11</f>
        <v>1.4</v>
      </c>
      <c r="V8" s="458">
        <f>'2. BL Supply'!V7+'6. Preferred (Scenario Yr)'!V11</f>
        <v>1.4</v>
      </c>
      <c r="W8" s="458">
        <f>'2. BL Supply'!W7+'6. Preferred (Scenario Yr)'!W11</f>
        <v>1.4</v>
      </c>
      <c r="X8" s="458">
        <f>'2. BL Supply'!X7+'6. Preferred (Scenario Yr)'!X11</f>
        <v>1.4</v>
      </c>
      <c r="Y8" s="458">
        <f>'2. BL Supply'!Y7+'6. Preferred (Scenario Yr)'!Y11</f>
        <v>1.4</v>
      </c>
      <c r="Z8" s="458">
        <f>'2. BL Supply'!Z7+'6. Preferred (Scenario Yr)'!Z11</f>
        <v>1.4</v>
      </c>
      <c r="AA8" s="458">
        <f>'2. BL Supply'!AA7+'6. Preferred (Scenario Yr)'!AA11</f>
        <v>1.4</v>
      </c>
      <c r="AB8" s="458">
        <f>'2. BL Supply'!AB7+'6. Preferred (Scenario Yr)'!AB11</f>
        <v>1.4</v>
      </c>
      <c r="AC8" s="458">
        <f>'2. BL Supply'!AC7+'6. Preferred (Scenario Yr)'!AC11</f>
        <v>1.4</v>
      </c>
      <c r="AD8" s="458">
        <f>'2. BL Supply'!AD7+'6. Preferred (Scenario Yr)'!AD11</f>
        <v>1.4</v>
      </c>
      <c r="AE8" s="458">
        <f>'2. BL Supply'!AE7+'6. Preferred (Scenario Yr)'!AE11</f>
        <v>1.4</v>
      </c>
      <c r="AF8" s="458">
        <f>'2. BL Supply'!AF7+'6. Preferred (Scenario Yr)'!AF11</f>
        <v>1.4</v>
      </c>
      <c r="AG8" s="458">
        <f>'2. BL Supply'!AG7+'6. Preferred (Scenario Yr)'!AG11</f>
        <v>1.4</v>
      </c>
      <c r="AH8" s="458">
        <f>'2. BL Supply'!AH7+'6. Preferred (Scenario Yr)'!AH11</f>
        <v>1.4</v>
      </c>
      <c r="AI8" s="458">
        <f>'2. BL Supply'!AI7+'6. Preferred (Scenario Yr)'!AI11</f>
        <v>1.4</v>
      </c>
      <c r="AJ8" s="670">
        <f>'2. BL Supply'!AJ7+'6. Preferred (Scenario Yr)'!AJ11</f>
        <v>1.4</v>
      </c>
    </row>
    <row r="9" spans="1:36" x14ac:dyDescent="0.2">
      <c r="A9" s="278"/>
      <c r="B9" s="949"/>
      <c r="C9" s="765" t="s">
        <v>123</v>
      </c>
      <c r="D9" s="868" t="s">
        <v>123</v>
      </c>
      <c r="E9" s="870" t="s">
        <v>123</v>
      </c>
      <c r="F9" s="279" t="s">
        <v>123</v>
      </c>
      <c r="G9" s="279">
        <v>2</v>
      </c>
      <c r="H9" s="655" t="s">
        <v>123</v>
      </c>
      <c r="I9" s="323" t="s">
        <v>123</v>
      </c>
      <c r="J9" s="323" t="s">
        <v>123</v>
      </c>
      <c r="K9" s="323" t="s">
        <v>123</v>
      </c>
      <c r="L9" s="454" t="s">
        <v>123</v>
      </c>
      <c r="M9" s="454" t="s">
        <v>123</v>
      </c>
      <c r="N9" s="454" t="s">
        <v>123</v>
      </c>
      <c r="O9" s="454" t="s">
        <v>123</v>
      </c>
      <c r="P9" s="454" t="s">
        <v>123</v>
      </c>
      <c r="Q9" s="454" t="s">
        <v>123</v>
      </c>
      <c r="R9" s="454" t="s">
        <v>123</v>
      </c>
      <c r="S9" s="454" t="s">
        <v>123</v>
      </c>
      <c r="T9" s="454" t="s">
        <v>123</v>
      </c>
      <c r="U9" s="454" t="s">
        <v>123</v>
      </c>
      <c r="V9" s="454" t="s">
        <v>123</v>
      </c>
      <c r="W9" s="454" t="s">
        <v>123</v>
      </c>
      <c r="X9" s="454" t="s">
        <v>123</v>
      </c>
      <c r="Y9" s="454" t="s">
        <v>123</v>
      </c>
      <c r="Z9" s="454" t="s">
        <v>123</v>
      </c>
      <c r="AA9" s="454" t="s">
        <v>123</v>
      </c>
      <c r="AB9" s="454" t="s">
        <v>123</v>
      </c>
      <c r="AC9" s="454" t="s">
        <v>123</v>
      </c>
      <c r="AD9" s="454" t="s">
        <v>123</v>
      </c>
      <c r="AE9" s="454" t="s">
        <v>123</v>
      </c>
      <c r="AF9" s="454" t="s">
        <v>123</v>
      </c>
      <c r="AG9" s="454" t="s">
        <v>123</v>
      </c>
      <c r="AH9" s="454" t="s">
        <v>123</v>
      </c>
      <c r="AI9" s="454" t="s">
        <v>123</v>
      </c>
      <c r="AJ9" s="462" t="s">
        <v>123</v>
      </c>
    </row>
    <row r="10" spans="1:36" x14ac:dyDescent="0.2">
      <c r="A10" s="278"/>
      <c r="B10" s="949"/>
      <c r="C10" s="765" t="s">
        <v>123</v>
      </c>
      <c r="D10" s="868" t="s">
        <v>123</v>
      </c>
      <c r="E10" s="870" t="s">
        <v>123</v>
      </c>
      <c r="F10" s="279" t="s">
        <v>123</v>
      </c>
      <c r="G10" s="279">
        <v>2</v>
      </c>
      <c r="H10" s="655" t="s">
        <v>123</v>
      </c>
      <c r="I10" s="323" t="s">
        <v>123</v>
      </c>
      <c r="J10" s="323" t="s">
        <v>123</v>
      </c>
      <c r="K10" s="323" t="s">
        <v>123</v>
      </c>
      <c r="L10" s="454" t="s">
        <v>123</v>
      </c>
      <c r="M10" s="454" t="s">
        <v>123</v>
      </c>
      <c r="N10" s="454" t="s">
        <v>123</v>
      </c>
      <c r="O10" s="454" t="s">
        <v>123</v>
      </c>
      <c r="P10" s="454" t="s">
        <v>123</v>
      </c>
      <c r="Q10" s="454" t="s">
        <v>123</v>
      </c>
      <c r="R10" s="454" t="s">
        <v>123</v>
      </c>
      <c r="S10" s="454" t="s">
        <v>123</v>
      </c>
      <c r="T10" s="454" t="s">
        <v>123</v>
      </c>
      <c r="U10" s="454" t="s">
        <v>123</v>
      </c>
      <c r="V10" s="454" t="s">
        <v>123</v>
      </c>
      <c r="W10" s="454" t="s">
        <v>123</v>
      </c>
      <c r="X10" s="454" t="s">
        <v>123</v>
      </c>
      <c r="Y10" s="454" t="s">
        <v>123</v>
      </c>
      <c r="Z10" s="454" t="s">
        <v>123</v>
      </c>
      <c r="AA10" s="454" t="s">
        <v>123</v>
      </c>
      <c r="AB10" s="454" t="s">
        <v>123</v>
      </c>
      <c r="AC10" s="454" t="s">
        <v>123</v>
      </c>
      <c r="AD10" s="454" t="s">
        <v>123</v>
      </c>
      <c r="AE10" s="454" t="s">
        <v>123</v>
      </c>
      <c r="AF10" s="454" t="s">
        <v>123</v>
      </c>
      <c r="AG10" s="454" t="s">
        <v>123</v>
      </c>
      <c r="AH10" s="454" t="s">
        <v>123</v>
      </c>
      <c r="AI10" s="454" t="s">
        <v>123</v>
      </c>
      <c r="AJ10" s="462" t="s">
        <v>123</v>
      </c>
    </row>
    <row r="11" spans="1:36" x14ac:dyDescent="0.2">
      <c r="A11" s="278"/>
      <c r="B11" s="949"/>
      <c r="C11" s="765" t="s">
        <v>123</v>
      </c>
      <c r="D11" s="868" t="s">
        <v>123</v>
      </c>
      <c r="E11" s="870" t="s">
        <v>123</v>
      </c>
      <c r="F11" s="279" t="s">
        <v>123</v>
      </c>
      <c r="G11" s="279">
        <v>2</v>
      </c>
      <c r="H11" s="655" t="s">
        <v>123</v>
      </c>
      <c r="I11" s="323" t="s">
        <v>123</v>
      </c>
      <c r="J11" s="323" t="s">
        <v>123</v>
      </c>
      <c r="K11" s="323" t="s">
        <v>123</v>
      </c>
      <c r="L11" s="454" t="s">
        <v>123</v>
      </c>
      <c r="M11" s="454" t="s">
        <v>123</v>
      </c>
      <c r="N11" s="454" t="s">
        <v>123</v>
      </c>
      <c r="O11" s="454" t="s">
        <v>123</v>
      </c>
      <c r="P11" s="454" t="s">
        <v>123</v>
      </c>
      <c r="Q11" s="454" t="s">
        <v>123</v>
      </c>
      <c r="R11" s="454" t="s">
        <v>123</v>
      </c>
      <c r="S11" s="454" t="s">
        <v>123</v>
      </c>
      <c r="T11" s="454" t="s">
        <v>123</v>
      </c>
      <c r="U11" s="454" t="s">
        <v>123</v>
      </c>
      <c r="V11" s="454" t="s">
        <v>123</v>
      </c>
      <c r="W11" s="454" t="s">
        <v>123</v>
      </c>
      <c r="X11" s="454" t="s">
        <v>123</v>
      </c>
      <c r="Y11" s="454" t="s">
        <v>123</v>
      </c>
      <c r="Z11" s="454" t="s">
        <v>123</v>
      </c>
      <c r="AA11" s="454" t="s">
        <v>123</v>
      </c>
      <c r="AB11" s="454" t="s">
        <v>123</v>
      </c>
      <c r="AC11" s="454" t="s">
        <v>123</v>
      </c>
      <c r="AD11" s="454" t="s">
        <v>123</v>
      </c>
      <c r="AE11" s="454" t="s">
        <v>123</v>
      </c>
      <c r="AF11" s="454" t="s">
        <v>123</v>
      </c>
      <c r="AG11" s="454" t="s">
        <v>123</v>
      </c>
      <c r="AH11" s="454" t="s">
        <v>123</v>
      </c>
      <c r="AI11" s="454" t="s">
        <v>123</v>
      </c>
      <c r="AJ11" s="462" t="s">
        <v>123</v>
      </c>
    </row>
    <row r="12" spans="1:36" ht="15.75" thickBot="1" x14ac:dyDescent="0.25">
      <c r="A12" s="278"/>
      <c r="B12" s="950"/>
      <c r="C12" s="847" t="s">
        <v>123</v>
      </c>
      <c r="D12" s="871" t="s">
        <v>123</v>
      </c>
      <c r="E12" s="872" t="s">
        <v>123</v>
      </c>
      <c r="F12" s="873" t="s">
        <v>123</v>
      </c>
      <c r="G12" s="873">
        <v>2</v>
      </c>
      <c r="H12" s="664" t="s">
        <v>123</v>
      </c>
      <c r="I12" s="353" t="s">
        <v>123</v>
      </c>
      <c r="J12" s="353" t="s">
        <v>123</v>
      </c>
      <c r="K12" s="353" t="s">
        <v>123</v>
      </c>
      <c r="L12" s="665" t="s">
        <v>123</v>
      </c>
      <c r="M12" s="665" t="s">
        <v>123</v>
      </c>
      <c r="N12" s="665" t="s">
        <v>123</v>
      </c>
      <c r="O12" s="665" t="s">
        <v>123</v>
      </c>
      <c r="P12" s="665" t="s">
        <v>123</v>
      </c>
      <c r="Q12" s="665" t="s">
        <v>123</v>
      </c>
      <c r="R12" s="665" t="s">
        <v>123</v>
      </c>
      <c r="S12" s="665" t="s">
        <v>123</v>
      </c>
      <c r="T12" s="665" t="s">
        <v>123</v>
      </c>
      <c r="U12" s="665" t="s">
        <v>123</v>
      </c>
      <c r="V12" s="665" t="s">
        <v>123</v>
      </c>
      <c r="W12" s="665" t="s">
        <v>123</v>
      </c>
      <c r="X12" s="665" t="s">
        <v>123</v>
      </c>
      <c r="Y12" s="665" t="s">
        <v>123</v>
      </c>
      <c r="Z12" s="665" t="s">
        <v>123</v>
      </c>
      <c r="AA12" s="665" t="s">
        <v>123</v>
      </c>
      <c r="AB12" s="665" t="s">
        <v>123</v>
      </c>
      <c r="AC12" s="665" t="s">
        <v>123</v>
      </c>
      <c r="AD12" s="665" t="s">
        <v>123</v>
      </c>
      <c r="AE12" s="665" t="s">
        <v>123</v>
      </c>
      <c r="AF12" s="665" t="s">
        <v>123</v>
      </c>
      <c r="AG12" s="665" t="s">
        <v>123</v>
      </c>
      <c r="AH12" s="665" t="s">
        <v>123</v>
      </c>
      <c r="AI12" s="665" t="s">
        <v>123</v>
      </c>
      <c r="AJ12" s="666" t="s">
        <v>123</v>
      </c>
    </row>
    <row r="13" spans="1:36" ht="15" customHeight="1" x14ac:dyDescent="0.2">
      <c r="A13" s="177"/>
      <c r="B13" s="962" t="s">
        <v>633</v>
      </c>
      <c r="C13" s="816" t="s">
        <v>634</v>
      </c>
      <c r="D13" s="826" t="s">
        <v>635</v>
      </c>
      <c r="E13" s="818" t="s">
        <v>636</v>
      </c>
      <c r="F13" s="819" t="s">
        <v>75</v>
      </c>
      <c r="G13" s="819">
        <v>2</v>
      </c>
      <c r="H13" s="688">
        <f>'2. BL Supply'!H10+'6. Preferred (Scenario Yr)'!H17</f>
        <v>0</v>
      </c>
      <c r="I13" s="324">
        <f>'2. BL Supply'!I10+'6. Preferred (Scenario Yr)'!I17</f>
        <v>0</v>
      </c>
      <c r="J13" s="324">
        <f>'2. BL Supply'!J10+'6. Preferred (Scenario Yr)'!J17</f>
        <v>0</v>
      </c>
      <c r="K13" s="324">
        <f>'2. BL Supply'!K10+'6. Preferred (Scenario Yr)'!K17</f>
        <v>0</v>
      </c>
      <c r="L13" s="820">
        <f>'2. BL Supply'!L10+'6. Preferred (Scenario Yr)'!L17</f>
        <v>0</v>
      </c>
      <c r="M13" s="820">
        <f>'2. BL Supply'!M10+'6. Preferred (Scenario Yr)'!M17</f>
        <v>0</v>
      </c>
      <c r="N13" s="820">
        <f>'2. BL Supply'!N10+'6. Preferred (Scenario Yr)'!N17</f>
        <v>0</v>
      </c>
      <c r="O13" s="820">
        <f>'2. BL Supply'!O10+'6. Preferred (Scenario Yr)'!O17</f>
        <v>0</v>
      </c>
      <c r="P13" s="820">
        <f>'2. BL Supply'!P10+'6. Preferred (Scenario Yr)'!P17</f>
        <v>0</v>
      </c>
      <c r="Q13" s="820">
        <f>'2. BL Supply'!Q10+'6. Preferred (Scenario Yr)'!Q17</f>
        <v>0</v>
      </c>
      <c r="R13" s="820">
        <f>'2. BL Supply'!R10+'6. Preferred (Scenario Yr)'!R17</f>
        <v>0</v>
      </c>
      <c r="S13" s="820">
        <f>'2. BL Supply'!S10+'6. Preferred (Scenario Yr)'!S17</f>
        <v>0</v>
      </c>
      <c r="T13" s="820">
        <f>'2. BL Supply'!T10+'6. Preferred (Scenario Yr)'!T17</f>
        <v>0</v>
      </c>
      <c r="U13" s="820">
        <f>'2. BL Supply'!U10+'6. Preferred (Scenario Yr)'!U17</f>
        <v>0</v>
      </c>
      <c r="V13" s="820">
        <f>'2. BL Supply'!V10+'6. Preferred (Scenario Yr)'!V17</f>
        <v>0</v>
      </c>
      <c r="W13" s="820">
        <f>'2. BL Supply'!W10+'6. Preferred (Scenario Yr)'!W17</f>
        <v>0</v>
      </c>
      <c r="X13" s="820">
        <f>'2. BL Supply'!X10+'6. Preferred (Scenario Yr)'!X17</f>
        <v>0</v>
      </c>
      <c r="Y13" s="820">
        <f>'2. BL Supply'!Y10+'6. Preferred (Scenario Yr)'!Y17</f>
        <v>0</v>
      </c>
      <c r="Z13" s="820">
        <f>'2. BL Supply'!Z10+'6. Preferred (Scenario Yr)'!Z17</f>
        <v>0</v>
      </c>
      <c r="AA13" s="820">
        <f>'2. BL Supply'!AA10+'6. Preferred (Scenario Yr)'!AA17</f>
        <v>0</v>
      </c>
      <c r="AB13" s="820">
        <f>'2. BL Supply'!AB10+'6. Preferred (Scenario Yr)'!AB17</f>
        <v>0</v>
      </c>
      <c r="AC13" s="820">
        <f>'2. BL Supply'!AC10+'6. Preferred (Scenario Yr)'!AC17</f>
        <v>0</v>
      </c>
      <c r="AD13" s="820">
        <f>'2. BL Supply'!AD10+'6. Preferred (Scenario Yr)'!AD17</f>
        <v>0</v>
      </c>
      <c r="AE13" s="820">
        <f>'2. BL Supply'!AE10+'6. Preferred (Scenario Yr)'!AE17</f>
        <v>0</v>
      </c>
      <c r="AF13" s="820">
        <f>'2. BL Supply'!AF10+'6. Preferred (Scenario Yr)'!AF17</f>
        <v>0</v>
      </c>
      <c r="AG13" s="820">
        <f>'2. BL Supply'!AG10+'6. Preferred (Scenario Yr)'!AG17</f>
        <v>0</v>
      </c>
      <c r="AH13" s="820">
        <f>'2. BL Supply'!AH10+'6. Preferred (Scenario Yr)'!AH17</f>
        <v>0</v>
      </c>
      <c r="AI13" s="820">
        <f>'2. BL Supply'!AI10+'6. Preferred (Scenario Yr)'!AI17</f>
        <v>0</v>
      </c>
      <c r="AJ13" s="821">
        <f>'2. BL Supply'!AJ10+'6. Preferred (Scenario Yr)'!AJ17</f>
        <v>0</v>
      </c>
    </row>
    <row r="14" spans="1:36" x14ac:dyDescent="0.2">
      <c r="A14" s="278"/>
      <c r="B14" s="963"/>
      <c r="C14" s="765" t="s">
        <v>123</v>
      </c>
      <c r="D14" s="868" t="s">
        <v>123</v>
      </c>
      <c r="E14" s="869" t="s">
        <v>123</v>
      </c>
      <c r="F14" s="662" t="s">
        <v>123</v>
      </c>
      <c r="G14" s="662">
        <v>2</v>
      </c>
      <c r="H14" s="655" t="s">
        <v>123</v>
      </c>
      <c r="I14" s="323" t="s">
        <v>123</v>
      </c>
      <c r="J14" s="323" t="s">
        <v>123</v>
      </c>
      <c r="K14" s="323" t="s">
        <v>123</v>
      </c>
      <c r="L14" s="454" t="s">
        <v>123</v>
      </c>
      <c r="M14" s="454" t="s">
        <v>123</v>
      </c>
      <c r="N14" s="454" t="s">
        <v>123</v>
      </c>
      <c r="O14" s="454" t="s">
        <v>123</v>
      </c>
      <c r="P14" s="454" t="s">
        <v>123</v>
      </c>
      <c r="Q14" s="454" t="s">
        <v>123</v>
      </c>
      <c r="R14" s="454" t="s">
        <v>123</v>
      </c>
      <c r="S14" s="454" t="s">
        <v>123</v>
      </c>
      <c r="T14" s="454" t="s">
        <v>123</v>
      </c>
      <c r="U14" s="454" t="s">
        <v>123</v>
      </c>
      <c r="V14" s="454" t="s">
        <v>123</v>
      </c>
      <c r="W14" s="454" t="s">
        <v>123</v>
      </c>
      <c r="X14" s="454" t="s">
        <v>123</v>
      </c>
      <c r="Y14" s="454" t="s">
        <v>123</v>
      </c>
      <c r="Z14" s="454" t="s">
        <v>123</v>
      </c>
      <c r="AA14" s="454" t="s">
        <v>123</v>
      </c>
      <c r="AB14" s="454" t="s">
        <v>123</v>
      </c>
      <c r="AC14" s="454" t="s">
        <v>123</v>
      </c>
      <c r="AD14" s="454" t="s">
        <v>123</v>
      </c>
      <c r="AE14" s="454" t="s">
        <v>123</v>
      </c>
      <c r="AF14" s="454" t="s">
        <v>123</v>
      </c>
      <c r="AG14" s="454" t="s">
        <v>123</v>
      </c>
      <c r="AH14" s="454" t="s">
        <v>123</v>
      </c>
      <c r="AI14" s="454" t="s">
        <v>123</v>
      </c>
      <c r="AJ14" s="462" t="s">
        <v>123</v>
      </c>
    </row>
    <row r="15" spans="1:36" x14ac:dyDescent="0.2">
      <c r="A15" s="278"/>
      <c r="B15" s="963"/>
      <c r="C15" s="765" t="s">
        <v>123</v>
      </c>
      <c r="D15" s="868" t="s">
        <v>123</v>
      </c>
      <c r="E15" s="869" t="s">
        <v>123</v>
      </c>
      <c r="F15" s="662" t="s">
        <v>123</v>
      </c>
      <c r="G15" s="662">
        <v>2</v>
      </c>
      <c r="H15" s="655" t="s">
        <v>123</v>
      </c>
      <c r="I15" s="323" t="s">
        <v>123</v>
      </c>
      <c r="J15" s="323" t="s">
        <v>123</v>
      </c>
      <c r="K15" s="323" t="s">
        <v>123</v>
      </c>
      <c r="L15" s="454" t="s">
        <v>123</v>
      </c>
      <c r="M15" s="454" t="s">
        <v>123</v>
      </c>
      <c r="N15" s="454" t="s">
        <v>123</v>
      </c>
      <c r="O15" s="454" t="s">
        <v>123</v>
      </c>
      <c r="P15" s="454" t="s">
        <v>123</v>
      </c>
      <c r="Q15" s="454" t="s">
        <v>123</v>
      </c>
      <c r="R15" s="454" t="s">
        <v>123</v>
      </c>
      <c r="S15" s="454" t="s">
        <v>123</v>
      </c>
      <c r="T15" s="454" t="s">
        <v>123</v>
      </c>
      <c r="U15" s="454" t="s">
        <v>123</v>
      </c>
      <c r="V15" s="454" t="s">
        <v>123</v>
      </c>
      <c r="W15" s="454" t="s">
        <v>123</v>
      </c>
      <c r="X15" s="454" t="s">
        <v>123</v>
      </c>
      <c r="Y15" s="454" t="s">
        <v>123</v>
      </c>
      <c r="Z15" s="454" t="s">
        <v>123</v>
      </c>
      <c r="AA15" s="454" t="s">
        <v>123</v>
      </c>
      <c r="AB15" s="454" t="s">
        <v>123</v>
      </c>
      <c r="AC15" s="454" t="s">
        <v>123</v>
      </c>
      <c r="AD15" s="454" t="s">
        <v>123</v>
      </c>
      <c r="AE15" s="454" t="s">
        <v>123</v>
      </c>
      <c r="AF15" s="454" t="s">
        <v>123</v>
      </c>
      <c r="AG15" s="454" t="s">
        <v>123</v>
      </c>
      <c r="AH15" s="454" t="s">
        <v>123</v>
      </c>
      <c r="AI15" s="454" t="s">
        <v>123</v>
      </c>
      <c r="AJ15" s="462" t="s">
        <v>123</v>
      </c>
    </row>
    <row r="16" spans="1:36" x14ac:dyDescent="0.2">
      <c r="A16" s="278"/>
      <c r="B16" s="963"/>
      <c r="C16" s="765" t="s">
        <v>123</v>
      </c>
      <c r="D16" s="868" t="s">
        <v>123</v>
      </c>
      <c r="E16" s="869" t="s">
        <v>123</v>
      </c>
      <c r="F16" s="662" t="s">
        <v>123</v>
      </c>
      <c r="G16" s="662">
        <v>2</v>
      </c>
      <c r="H16" s="655" t="s">
        <v>123</v>
      </c>
      <c r="I16" s="323" t="s">
        <v>123</v>
      </c>
      <c r="J16" s="323" t="s">
        <v>123</v>
      </c>
      <c r="K16" s="323" t="s">
        <v>123</v>
      </c>
      <c r="L16" s="454" t="s">
        <v>123</v>
      </c>
      <c r="M16" s="454" t="s">
        <v>123</v>
      </c>
      <c r="N16" s="454" t="s">
        <v>123</v>
      </c>
      <c r="O16" s="454" t="s">
        <v>123</v>
      </c>
      <c r="P16" s="454" t="s">
        <v>123</v>
      </c>
      <c r="Q16" s="454" t="s">
        <v>123</v>
      </c>
      <c r="R16" s="454" t="s">
        <v>123</v>
      </c>
      <c r="S16" s="454" t="s">
        <v>123</v>
      </c>
      <c r="T16" s="454" t="s">
        <v>123</v>
      </c>
      <c r="U16" s="454" t="s">
        <v>123</v>
      </c>
      <c r="V16" s="454" t="s">
        <v>123</v>
      </c>
      <c r="W16" s="454" t="s">
        <v>123</v>
      </c>
      <c r="X16" s="454" t="s">
        <v>123</v>
      </c>
      <c r="Y16" s="454" t="s">
        <v>123</v>
      </c>
      <c r="Z16" s="454" t="s">
        <v>123</v>
      </c>
      <c r="AA16" s="454" t="s">
        <v>123</v>
      </c>
      <c r="AB16" s="454" t="s">
        <v>123</v>
      </c>
      <c r="AC16" s="454" t="s">
        <v>123</v>
      </c>
      <c r="AD16" s="454" t="s">
        <v>123</v>
      </c>
      <c r="AE16" s="454" t="s">
        <v>123</v>
      </c>
      <c r="AF16" s="454" t="s">
        <v>123</v>
      </c>
      <c r="AG16" s="454" t="s">
        <v>123</v>
      </c>
      <c r="AH16" s="454" t="s">
        <v>123</v>
      </c>
      <c r="AI16" s="454" t="s">
        <v>123</v>
      </c>
      <c r="AJ16" s="462" t="s">
        <v>123</v>
      </c>
    </row>
    <row r="17" spans="1:36" x14ac:dyDescent="0.2">
      <c r="A17" s="177"/>
      <c r="B17" s="963"/>
      <c r="C17" s="667" t="s">
        <v>637</v>
      </c>
      <c r="D17" s="668" t="s">
        <v>638</v>
      </c>
      <c r="E17" s="809" t="s">
        <v>639</v>
      </c>
      <c r="F17" s="669" t="s">
        <v>75</v>
      </c>
      <c r="G17" s="669">
        <v>2</v>
      </c>
      <c r="H17" s="655">
        <f>'2. BL Supply'!H14+'6. Preferred (Scenario Yr)'!H24</f>
        <v>0</v>
      </c>
      <c r="I17" s="323">
        <f>'2. BL Supply'!I14+'6. Preferred (Scenario Yr)'!I24</f>
        <v>0</v>
      </c>
      <c r="J17" s="323">
        <f>'2. BL Supply'!J14+'6. Preferred (Scenario Yr)'!J24</f>
        <v>0</v>
      </c>
      <c r="K17" s="323">
        <f>'2. BL Supply'!K14+'6. Preferred (Scenario Yr)'!K24</f>
        <v>0</v>
      </c>
      <c r="L17" s="458">
        <f>'2. BL Supply'!L14+'6. Preferred (Scenario Yr)'!L24</f>
        <v>0</v>
      </c>
      <c r="M17" s="458">
        <f>'2. BL Supply'!M14+'6. Preferred (Scenario Yr)'!M24</f>
        <v>0</v>
      </c>
      <c r="N17" s="458">
        <f>'2. BL Supply'!N14+'6. Preferred (Scenario Yr)'!N24</f>
        <v>0</v>
      </c>
      <c r="O17" s="458">
        <f>'2. BL Supply'!O14+'6. Preferred (Scenario Yr)'!O24</f>
        <v>0</v>
      </c>
      <c r="P17" s="458">
        <f>'2. BL Supply'!P14+'6. Preferred (Scenario Yr)'!P24</f>
        <v>0</v>
      </c>
      <c r="Q17" s="458">
        <f>'2. BL Supply'!Q14+'6. Preferred (Scenario Yr)'!Q24</f>
        <v>0</v>
      </c>
      <c r="R17" s="458">
        <f>'2. BL Supply'!R14+'6. Preferred (Scenario Yr)'!R24</f>
        <v>0</v>
      </c>
      <c r="S17" s="458">
        <f>'2. BL Supply'!S14+'6. Preferred (Scenario Yr)'!S24</f>
        <v>0</v>
      </c>
      <c r="T17" s="458">
        <f>'2. BL Supply'!T14+'6. Preferred (Scenario Yr)'!T24</f>
        <v>0</v>
      </c>
      <c r="U17" s="458">
        <f>'2. BL Supply'!U14+'6. Preferred (Scenario Yr)'!U24</f>
        <v>0</v>
      </c>
      <c r="V17" s="458">
        <f>'2. BL Supply'!V14+'6. Preferred (Scenario Yr)'!V24</f>
        <v>0</v>
      </c>
      <c r="W17" s="458">
        <f>'2. BL Supply'!W14+'6. Preferred (Scenario Yr)'!W24</f>
        <v>0</v>
      </c>
      <c r="X17" s="458">
        <f>'2. BL Supply'!X14+'6. Preferred (Scenario Yr)'!X24</f>
        <v>0</v>
      </c>
      <c r="Y17" s="458">
        <f>'2. BL Supply'!Y14+'6. Preferred (Scenario Yr)'!Y24</f>
        <v>0</v>
      </c>
      <c r="Z17" s="458">
        <f>'2. BL Supply'!Z14+'6. Preferred (Scenario Yr)'!Z24</f>
        <v>0</v>
      </c>
      <c r="AA17" s="458">
        <f>'2. BL Supply'!AA14+'6. Preferred (Scenario Yr)'!AA24</f>
        <v>0</v>
      </c>
      <c r="AB17" s="458">
        <f>'2. BL Supply'!AB14+'6. Preferred (Scenario Yr)'!AB24</f>
        <v>0</v>
      </c>
      <c r="AC17" s="458">
        <f>'2. BL Supply'!AC14+'6. Preferred (Scenario Yr)'!AC24</f>
        <v>0</v>
      </c>
      <c r="AD17" s="458">
        <f>'2. BL Supply'!AD14+'6. Preferred (Scenario Yr)'!AD24</f>
        <v>0</v>
      </c>
      <c r="AE17" s="458">
        <f>'2. BL Supply'!AE14+'6. Preferred (Scenario Yr)'!AE24</f>
        <v>0</v>
      </c>
      <c r="AF17" s="458">
        <f>'2. BL Supply'!AF14+'6. Preferred (Scenario Yr)'!AF24</f>
        <v>0</v>
      </c>
      <c r="AG17" s="458">
        <f>'2. BL Supply'!AG14+'6. Preferred (Scenario Yr)'!AG24</f>
        <v>0</v>
      </c>
      <c r="AH17" s="458">
        <f>'2. BL Supply'!AH14+'6. Preferred (Scenario Yr)'!AH24</f>
        <v>0</v>
      </c>
      <c r="AI17" s="458">
        <f>'2. BL Supply'!AI14+'6. Preferred (Scenario Yr)'!AI24</f>
        <v>0</v>
      </c>
      <c r="AJ17" s="670">
        <f>'2. BL Supply'!AJ14+'6. Preferred (Scenario Yr)'!AJ24</f>
        <v>0</v>
      </c>
    </row>
    <row r="18" spans="1:36" x14ac:dyDescent="0.2">
      <c r="A18" s="278"/>
      <c r="B18" s="963"/>
      <c r="C18" s="765" t="s">
        <v>123</v>
      </c>
      <c r="D18" s="823" t="s">
        <v>123</v>
      </c>
      <c r="E18" s="870" t="s">
        <v>123</v>
      </c>
      <c r="F18" s="279" t="s">
        <v>123</v>
      </c>
      <c r="G18" s="279">
        <v>2</v>
      </c>
      <c r="H18" s="655" t="s">
        <v>123</v>
      </c>
      <c r="I18" s="323" t="s">
        <v>123</v>
      </c>
      <c r="J18" s="323" t="s">
        <v>123</v>
      </c>
      <c r="K18" s="323" t="s">
        <v>123</v>
      </c>
      <c r="L18" s="454" t="s">
        <v>640</v>
      </c>
      <c r="M18" s="454" t="s">
        <v>123</v>
      </c>
      <c r="N18" s="454" t="s">
        <v>123</v>
      </c>
      <c r="O18" s="454" t="s">
        <v>123</v>
      </c>
      <c r="P18" s="454" t="s">
        <v>123</v>
      </c>
      <c r="Q18" s="454" t="s">
        <v>123</v>
      </c>
      <c r="R18" s="454" t="s">
        <v>123</v>
      </c>
      <c r="S18" s="454" t="s">
        <v>123</v>
      </c>
      <c r="T18" s="454" t="s">
        <v>123</v>
      </c>
      <c r="U18" s="454" t="s">
        <v>123</v>
      </c>
      <c r="V18" s="454" t="s">
        <v>123</v>
      </c>
      <c r="W18" s="454" t="s">
        <v>123</v>
      </c>
      <c r="X18" s="454" t="s">
        <v>123</v>
      </c>
      <c r="Y18" s="454" t="s">
        <v>123</v>
      </c>
      <c r="Z18" s="454" t="s">
        <v>123</v>
      </c>
      <c r="AA18" s="454" t="s">
        <v>123</v>
      </c>
      <c r="AB18" s="454" t="s">
        <v>123</v>
      </c>
      <c r="AC18" s="454" t="s">
        <v>123</v>
      </c>
      <c r="AD18" s="454" t="s">
        <v>123</v>
      </c>
      <c r="AE18" s="454" t="s">
        <v>123</v>
      </c>
      <c r="AF18" s="454" t="s">
        <v>123</v>
      </c>
      <c r="AG18" s="454" t="s">
        <v>123</v>
      </c>
      <c r="AH18" s="454" t="s">
        <v>123</v>
      </c>
      <c r="AI18" s="454" t="s">
        <v>123</v>
      </c>
      <c r="AJ18" s="462" t="s">
        <v>123</v>
      </c>
    </row>
    <row r="19" spans="1:36" x14ac:dyDescent="0.2">
      <c r="A19" s="278"/>
      <c r="B19" s="963"/>
      <c r="C19" s="765" t="s">
        <v>123</v>
      </c>
      <c r="D19" s="823" t="s">
        <v>123</v>
      </c>
      <c r="E19" s="870" t="s">
        <v>123</v>
      </c>
      <c r="F19" s="279" t="s">
        <v>123</v>
      </c>
      <c r="G19" s="279">
        <v>2</v>
      </c>
      <c r="H19" s="655" t="s">
        <v>123</v>
      </c>
      <c r="I19" s="323" t="s">
        <v>123</v>
      </c>
      <c r="J19" s="323" t="s">
        <v>123</v>
      </c>
      <c r="K19" s="323" t="s">
        <v>123</v>
      </c>
      <c r="L19" s="454" t="s">
        <v>123</v>
      </c>
      <c r="M19" s="454" t="s">
        <v>123</v>
      </c>
      <c r="N19" s="454" t="s">
        <v>123</v>
      </c>
      <c r="O19" s="454" t="s">
        <v>123</v>
      </c>
      <c r="P19" s="454" t="s">
        <v>123</v>
      </c>
      <c r="Q19" s="454" t="s">
        <v>123</v>
      </c>
      <c r="R19" s="454" t="s">
        <v>123</v>
      </c>
      <c r="S19" s="454" t="s">
        <v>123</v>
      </c>
      <c r="T19" s="454" t="s">
        <v>123</v>
      </c>
      <c r="U19" s="454" t="s">
        <v>123</v>
      </c>
      <c r="V19" s="454" t="s">
        <v>123</v>
      </c>
      <c r="W19" s="454" t="s">
        <v>123</v>
      </c>
      <c r="X19" s="454" t="s">
        <v>123</v>
      </c>
      <c r="Y19" s="454" t="s">
        <v>123</v>
      </c>
      <c r="Z19" s="454" t="s">
        <v>123</v>
      </c>
      <c r="AA19" s="454" t="s">
        <v>123</v>
      </c>
      <c r="AB19" s="454" t="s">
        <v>123</v>
      </c>
      <c r="AC19" s="454" t="s">
        <v>123</v>
      </c>
      <c r="AD19" s="454" t="s">
        <v>123</v>
      </c>
      <c r="AE19" s="454" t="s">
        <v>123</v>
      </c>
      <c r="AF19" s="454" t="s">
        <v>123</v>
      </c>
      <c r="AG19" s="454" t="s">
        <v>123</v>
      </c>
      <c r="AH19" s="454" t="s">
        <v>123</v>
      </c>
      <c r="AI19" s="454" t="s">
        <v>123</v>
      </c>
      <c r="AJ19" s="462" t="s">
        <v>123</v>
      </c>
    </row>
    <row r="20" spans="1:36" x14ac:dyDescent="0.2">
      <c r="A20" s="278"/>
      <c r="B20" s="963"/>
      <c r="C20" s="765" t="s">
        <v>123</v>
      </c>
      <c r="D20" s="868" t="s">
        <v>123</v>
      </c>
      <c r="E20" s="661" t="s">
        <v>123</v>
      </c>
      <c r="F20" s="662" t="s">
        <v>123</v>
      </c>
      <c r="G20" s="662">
        <v>2</v>
      </c>
      <c r="H20" s="655" t="s">
        <v>123</v>
      </c>
      <c r="I20" s="323" t="s">
        <v>123</v>
      </c>
      <c r="J20" s="323" t="s">
        <v>123</v>
      </c>
      <c r="K20" s="323" t="s">
        <v>123</v>
      </c>
      <c r="L20" s="454" t="s">
        <v>123</v>
      </c>
      <c r="M20" s="454" t="s">
        <v>123</v>
      </c>
      <c r="N20" s="454" t="s">
        <v>123</v>
      </c>
      <c r="O20" s="454" t="s">
        <v>123</v>
      </c>
      <c r="P20" s="454" t="s">
        <v>123</v>
      </c>
      <c r="Q20" s="454" t="s">
        <v>123</v>
      </c>
      <c r="R20" s="454" t="s">
        <v>123</v>
      </c>
      <c r="S20" s="454" t="s">
        <v>123</v>
      </c>
      <c r="T20" s="454" t="s">
        <v>123</v>
      </c>
      <c r="U20" s="454" t="s">
        <v>123</v>
      </c>
      <c r="V20" s="454" t="s">
        <v>123</v>
      </c>
      <c r="W20" s="454" t="s">
        <v>123</v>
      </c>
      <c r="X20" s="454" t="s">
        <v>123</v>
      </c>
      <c r="Y20" s="454" t="s">
        <v>123</v>
      </c>
      <c r="Z20" s="454" t="s">
        <v>123</v>
      </c>
      <c r="AA20" s="454" t="s">
        <v>123</v>
      </c>
      <c r="AB20" s="454" t="s">
        <v>123</v>
      </c>
      <c r="AC20" s="454" t="s">
        <v>123</v>
      </c>
      <c r="AD20" s="454" t="s">
        <v>123</v>
      </c>
      <c r="AE20" s="454" t="s">
        <v>123</v>
      </c>
      <c r="AF20" s="454" t="s">
        <v>123</v>
      </c>
      <c r="AG20" s="454" t="s">
        <v>123</v>
      </c>
      <c r="AH20" s="454" t="s">
        <v>123</v>
      </c>
      <c r="AI20" s="454" t="s">
        <v>123</v>
      </c>
      <c r="AJ20" s="462" t="s">
        <v>123</v>
      </c>
    </row>
    <row r="21" spans="1:36" ht="25.5" x14ac:dyDescent="0.2">
      <c r="A21" s="177"/>
      <c r="B21" s="963"/>
      <c r="C21" s="667" t="s">
        <v>641</v>
      </c>
      <c r="D21" s="668" t="s">
        <v>642</v>
      </c>
      <c r="E21" s="809" t="s">
        <v>816</v>
      </c>
      <c r="F21" s="669"/>
      <c r="G21" s="669">
        <v>2</v>
      </c>
      <c r="H21" s="655">
        <f>'2. BL Supply'!H17+'2. BL Supply'!H18+'6. Preferred (Scenario Yr)'!H27+'6. Preferred (Scenario Yr)'!H5</f>
        <v>22.999999046325669</v>
      </c>
      <c r="I21" s="323">
        <f>'2. BL Supply'!I17+'2. BL Supply'!I18+'6. Preferred (Scenario Yr)'!I27+'6. Preferred (Scenario Yr)'!I5</f>
        <v>22.999999046325669</v>
      </c>
      <c r="J21" s="323">
        <f>'2. BL Supply'!J17+'2. BL Supply'!J18+'6. Preferred (Scenario Yr)'!J27+'6. Preferred (Scenario Yr)'!J5</f>
        <v>22.999999046325669</v>
      </c>
      <c r="K21" s="323">
        <f>'2. BL Supply'!K17+'2. BL Supply'!K18+'6. Preferred (Scenario Yr)'!K27+'6. Preferred (Scenario Yr)'!K5</f>
        <v>22.999999046325669</v>
      </c>
      <c r="L21" s="458">
        <f>'2. BL Supply'!L17+'2. BL Supply'!L18+'6. Preferred (Scenario Yr)'!L27+'6. Preferred (Scenario Yr)'!L5</f>
        <v>22.999999046325669</v>
      </c>
      <c r="M21" s="458">
        <f>'2. BL Supply'!M17+'2. BL Supply'!M18+'6. Preferred (Scenario Yr)'!M27+'6. Preferred (Scenario Yr)'!M5</f>
        <v>22.999999046325669</v>
      </c>
      <c r="N21" s="458">
        <f>'2. BL Supply'!N17+'2. BL Supply'!N18+'6. Preferred (Scenario Yr)'!N27+'6. Preferred (Scenario Yr)'!N5</f>
        <v>22.999999046325669</v>
      </c>
      <c r="O21" s="458">
        <f>'2. BL Supply'!O17+'2. BL Supply'!O18+'6. Preferred (Scenario Yr)'!O27+'6. Preferred (Scenario Yr)'!O5</f>
        <v>22.999999046325669</v>
      </c>
      <c r="P21" s="458">
        <f>'2. BL Supply'!P17+'2. BL Supply'!P18+'6. Preferred (Scenario Yr)'!P27+'6. Preferred (Scenario Yr)'!P5</f>
        <v>22.999999046325669</v>
      </c>
      <c r="Q21" s="458">
        <f>'2. BL Supply'!Q17+'2. BL Supply'!Q18+'6. Preferred (Scenario Yr)'!Q27+'6. Preferred (Scenario Yr)'!Q5</f>
        <v>22.999999046325669</v>
      </c>
      <c r="R21" s="458">
        <f>'2. BL Supply'!R17+'2. BL Supply'!R18+'6. Preferred (Scenario Yr)'!R27+'6. Preferred (Scenario Yr)'!R5</f>
        <v>22.999999046325669</v>
      </c>
      <c r="S21" s="458">
        <f>'2. BL Supply'!S17+'2. BL Supply'!S18+'6. Preferred (Scenario Yr)'!S27+'6. Preferred (Scenario Yr)'!S5</f>
        <v>22.999999046325669</v>
      </c>
      <c r="T21" s="458">
        <f>'2. BL Supply'!T17+'2. BL Supply'!T18+'6. Preferred (Scenario Yr)'!T27+'6. Preferred (Scenario Yr)'!T5</f>
        <v>22.999999046325669</v>
      </c>
      <c r="U21" s="458">
        <f>'2. BL Supply'!U17+'2. BL Supply'!U18+'6. Preferred (Scenario Yr)'!U27+'6. Preferred (Scenario Yr)'!U5</f>
        <v>22.999999046325669</v>
      </c>
      <c r="V21" s="458">
        <f>'2. BL Supply'!V17+'2. BL Supply'!V18+'6. Preferred (Scenario Yr)'!V27+'6. Preferred (Scenario Yr)'!V5</f>
        <v>22.999999046325669</v>
      </c>
      <c r="W21" s="458">
        <f>'2. BL Supply'!W17+'2. BL Supply'!W18+'6. Preferred (Scenario Yr)'!W27+'6. Preferred (Scenario Yr)'!W5</f>
        <v>22.999999046325669</v>
      </c>
      <c r="X21" s="458">
        <f>'2. BL Supply'!X17+'2. BL Supply'!X18+'6. Preferred (Scenario Yr)'!X27+'6. Preferred (Scenario Yr)'!X5</f>
        <v>22.999999046325669</v>
      </c>
      <c r="Y21" s="458">
        <f>'2. BL Supply'!Y17+'2. BL Supply'!Y18+'6. Preferred (Scenario Yr)'!Y27+'6. Preferred (Scenario Yr)'!Y5</f>
        <v>22.999999046325669</v>
      </c>
      <c r="Z21" s="458">
        <f>'2. BL Supply'!Z17+'2. BL Supply'!Z18+'6. Preferred (Scenario Yr)'!Z27+'6. Preferred (Scenario Yr)'!Z5</f>
        <v>22.999999046325669</v>
      </c>
      <c r="AA21" s="458">
        <f>'2. BL Supply'!AA17+'2. BL Supply'!AA18+'6. Preferred (Scenario Yr)'!AA27+'6. Preferred (Scenario Yr)'!AA5</f>
        <v>22.999999046325669</v>
      </c>
      <c r="AB21" s="458">
        <f>'2. BL Supply'!AB17+'2. BL Supply'!AB18+'6. Preferred (Scenario Yr)'!AB27+'6. Preferred (Scenario Yr)'!AB5</f>
        <v>22.999999046325669</v>
      </c>
      <c r="AC21" s="458">
        <f>'2. BL Supply'!AC17+'2. BL Supply'!AC18+'6. Preferred (Scenario Yr)'!AC27+'6. Preferred (Scenario Yr)'!AC5</f>
        <v>22.999999046325669</v>
      </c>
      <c r="AD21" s="458">
        <f>'2. BL Supply'!AD17+'2. BL Supply'!AD18+'6. Preferred (Scenario Yr)'!AD27+'6. Preferred (Scenario Yr)'!AD5</f>
        <v>22.999999046325669</v>
      </c>
      <c r="AE21" s="458">
        <f>'2. BL Supply'!AE17+'2. BL Supply'!AE18+'6. Preferred (Scenario Yr)'!AE27+'6. Preferred (Scenario Yr)'!AE5</f>
        <v>22.999999046325669</v>
      </c>
      <c r="AF21" s="458">
        <f>'2. BL Supply'!AF17+'2. BL Supply'!AF18+'6. Preferred (Scenario Yr)'!AF27+'6. Preferred (Scenario Yr)'!AF5</f>
        <v>22.999999046325669</v>
      </c>
      <c r="AG21" s="458">
        <f>'2. BL Supply'!AG17+'2. BL Supply'!AG18+'6. Preferred (Scenario Yr)'!AG27+'6. Preferred (Scenario Yr)'!AG5</f>
        <v>22.999999046325669</v>
      </c>
      <c r="AH21" s="458">
        <f>'2. BL Supply'!AH17+'2. BL Supply'!AH18+'6. Preferred (Scenario Yr)'!AH27+'6. Preferred (Scenario Yr)'!AH5</f>
        <v>22.999999046325669</v>
      </c>
      <c r="AI21" s="458">
        <f>'2. BL Supply'!AI17+'2. BL Supply'!AI18+'6. Preferred (Scenario Yr)'!AI27+'6. Preferred (Scenario Yr)'!AI5</f>
        <v>22.999999046325669</v>
      </c>
      <c r="AJ21" s="670">
        <f>'2. BL Supply'!AJ17+'2. BL Supply'!AJ18+'6. Preferred (Scenario Yr)'!AJ27+'6. Preferred (Scenario Yr)'!AJ5</f>
        <v>22.999999046325669</v>
      </c>
    </row>
    <row r="22" spans="1:36" x14ac:dyDescent="0.2">
      <c r="A22" s="177"/>
      <c r="B22" s="963"/>
      <c r="C22" s="667" t="s">
        <v>123</v>
      </c>
      <c r="D22" s="874" t="s">
        <v>123</v>
      </c>
      <c r="E22" s="809" t="s">
        <v>123</v>
      </c>
      <c r="F22" s="669" t="s">
        <v>123</v>
      </c>
      <c r="G22" s="669">
        <v>2</v>
      </c>
      <c r="H22" s="655"/>
      <c r="I22" s="323"/>
      <c r="J22" s="323"/>
      <c r="K22" s="323"/>
      <c r="L22" s="458" t="s">
        <v>123</v>
      </c>
      <c r="M22" s="458" t="s">
        <v>123</v>
      </c>
      <c r="N22" s="458" t="s">
        <v>123</v>
      </c>
      <c r="O22" s="458" t="s">
        <v>123</v>
      </c>
      <c r="P22" s="458" t="s">
        <v>123</v>
      </c>
      <c r="Q22" s="458" t="s">
        <v>123</v>
      </c>
      <c r="R22" s="458" t="s">
        <v>123</v>
      </c>
      <c r="S22" s="458" t="s">
        <v>123</v>
      </c>
      <c r="T22" s="458" t="s">
        <v>123</v>
      </c>
      <c r="U22" s="458" t="s">
        <v>123</v>
      </c>
      <c r="V22" s="458" t="s">
        <v>123</v>
      </c>
      <c r="W22" s="458" t="s">
        <v>123</v>
      </c>
      <c r="X22" s="458" t="s">
        <v>123</v>
      </c>
      <c r="Y22" s="458" t="s">
        <v>123</v>
      </c>
      <c r="Z22" s="458" t="s">
        <v>123</v>
      </c>
      <c r="AA22" s="458" t="s">
        <v>123</v>
      </c>
      <c r="AB22" s="458" t="s">
        <v>123</v>
      </c>
      <c r="AC22" s="458" t="s">
        <v>123</v>
      </c>
      <c r="AD22" s="458" t="s">
        <v>123</v>
      </c>
      <c r="AE22" s="458" t="s">
        <v>123</v>
      </c>
      <c r="AF22" s="458" t="s">
        <v>123</v>
      </c>
      <c r="AG22" s="458" t="s">
        <v>123</v>
      </c>
      <c r="AH22" s="458" t="s">
        <v>123</v>
      </c>
      <c r="AI22" s="458" t="s">
        <v>123</v>
      </c>
      <c r="AJ22" s="670" t="s">
        <v>123</v>
      </c>
    </row>
    <row r="23" spans="1:36" x14ac:dyDescent="0.2">
      <c r="A23" s="177"/>
      <c r="B23" s="963"/>
      <c r="C23" s="765" t="s">
        <v>123</v>
      </c>
      <c r="D23" s="823" t="s">
        <v>123</v>
      </c>
      <c r="E23" s="870" t="s">
        <v>123</v>
      </c>
      <c r="F23" s="279" t="s">
        <v>123</v>
      </c>
      <c r="G23" s="279">
        <v>2</v>
      </c>
      <c r="H23" s="655" t="s">
        <v>123</v>
      </c>
      <c r="I23" s="323" t="s">
        <v>123</v>
      </c>
      <c r="J23" s="323" t="s">
        <v>123</v>
      </c>
      <c r="K23" s="323" t="s">
        <v>123</v>
      </c>
      <c r="L23" s="454" t="s">
        <v>123</v>
      </c>
      <c r="M23" s="454" t="s">
        <v>123</v>
      </c>
      <c r="N23" s="454" t="s">
        <v>123</v>
      </c>
      <c r="O23" s="454" t="s">
        <v>123</v>
      </c>
      <c r="P23" s="454" t="s">
        <v>123</v>
      </c>
      <c r="Q23" s="454" t="s">
        <v>123</v>
      </c>
      <c r="R23" s="454" t="s">
        <v>123</v>
      </c>
      <c r="S23" s="454" t="s">
        <v>123</v>
      </c>
      <c r="T23" s="454" t="s">
        <v>123</v>
      </c>
      <c r="U23" s="454" t="s">
        <v>123</v>
      </c>
      <c r="V23" s="454" t="s">
        <v>123</v>
      </c>
      <c r="W23" s="454" t="s">
        <v>123</v>
      </c>
      <c r="X23" s="454" t="s">
        <v>123</v>
      </c>
      <c r="Y23" s="454" t="s">
        <v>123</v>
      </c>
      <c r="Z23" s="454" t="s">
        <v>123</v>
      </c>
      <c r="AA23" s="454" t="s">
        <v>123</v>
      </c>
      <c r="AB23" s="454" t="s">
        <v>123</v>
      </c>
      <c r="AC23" s="454" t="s">
        <v>123</v>
      </c>
      <c r="AD23" s="454" t="s">
        <v>123</v>
      </c>
      <c r="AE23" s="454" t="s">
        <v>123</v>
      </c>
      <c r="AF23" s="454" t="s">
        <v>123</v>
      </c>
      <c r="AG23" s="454" t="s">
        <v>123</v>
      </c>
      <c r="AH23" s="454" t="s">
        <v>123</v>
      </c>
      <c r="AI23" s="454" t="s">
        <v>123</v>
      </c>
      <c r="AJ23" s="462" t="s">
        <v>123</v>
      </c>
    </row>
    <row r="24" spans="1:36" x14ac:dyDescent="0.2">
      <c r="A24" s="177"/>
      <c r="B24" s="963"/>
      <c r="C24" s="765" t="s">
        <v>123</v>
      </c>
      <c r="D24" s="823" t="s">
        <v>123</v>
      </c>
      <c r="E24" s="870" t="s">
        <v>123</v>
      </c>
      <c r="F24" s="279" t="s">
        <v>123</v>
      </c>
      <c r="G24" s="279">
        <v>2</v>
      </c>
      <c r="H24" s="655" t="s">
        <v>123</v>
      </c>
      <c r="I24" s="323" t="s">
        <v>123</v>
      </c>
      <c r="J24" s="323" t="s">
        <v>123</v>
      </c>
      <c r="K24" s="323" t="s">
        <v>123</v>
      </c>
      <c r="L24" s="454" t="s">
        <v>123</v>
      </c>
      <c r="M24" s="454" t="s">
        <v>123</v>
      </c>
      <c r="N24" s="454" t="s">
        <v>123</v>
      </c>
      <c r="O24" s="454" t="s">
        <v>123</v>
      </c>
      <c r="P24" s="454" t="s">
        <v>123</v>
      </c>
      <c r="Q24" s="454" t="s">
        <v>123</v>
      </c>
      <c r="R24" s="454" t="s">
        <v>123</v>
      </c>
      <c r="S24" s="454" t="s">
        <v>123</v>
      </c>
      <c r="T24" s="454" t="s">
        <v>123</v>
      </c>
      <c r="U24" s="454" t="s">
        <v>123</v>
      </c>
      <c r="V24" s="454" t="s">
        <v>123</v>
      </c>
      <c r="W24" s="454" t="s">
        <v>123</v>
      </c>
      <c r="X24" s="454" t="s">
        <v>123</v>
      </c>
      <c r="Y24" s="454" t="s">
        <v>123</v>
      </c>
      <c r="Z24" s="454" t="s">
        <v>123</v>
      </c>
      <c r="AA24" s="454" t="s">
        <v>123</v>
      </c>
      <c r="AB24" s="454" t="s">
        <v>123</v>
      </c>
      <c r="AC24" s="454" t="s">
        <v>123</v>
      </c>
      <c r="AD24" s="454" t="s">
        <v>123</v>
      </c>
      <c r="AE24" s="454" t="s">
        <v>123</v>
      </c>
      <c r="AF24" s="454" t="s">
        <v>123</v>
      </c>
      <c r="AG24" s="454" t="s">
        <v>123</v>
      </c>
      <c r="AH24" s="454" t="s">
        <v>123</v>
      </c>
      <c r="AI24" s="454" t="s">
        <v>123</v>
      </c>
      <c r="AJ24" s="462" t="s">
        <v>123</v>
      </c>
    </row>
    <row r="25" spans="1:36" x14ac:dyDescent="0.2">
      <c r="A25" s="177"/>
      <c r="B25" s="963"/>
      <c r="C25" s="765" t="s">
        <v>123</v>
      </c>
      <c r="D25" s="823" t="s">
        <v>123</v>
      </c>
      <c r="E25" s="870" t="s">
        <v>123</v>
      </c>
      <c r="F25" s="279" t="s">
        <v>123</v>
      </c>
      <c r="G25" s="279">
        <v>2</v>
      </c>
      <c r="H25" s="655" t="s">
        <v>123</v>
      </c>
      <c r="I25" s="323" t="s">
        <v>123</v>
      </c>
      <c r="J25" s="323" t="s">
        <v>123</v>
      </c>
      <c r="K25" s="323" t="s">
        <v>123</v>
      </c>
      <c r="L25" s="454" t="s">
        <v>123</v>
      </c>
      <c r="M25" s="454" t="s">
        <v>123</v>
      </c>
      <c r="N25" s="454" t="s">
        <v>123</v>
      </c>
      <c r="O25" s="454" t="s">
        <v>123</v>
      </c>
      <c r="P25" s="454" t="s">
        <v>123</v>
      </c>
      <c r="Q25" s="454" t="s">
        <v>123</v>
      </c>
      <c r="R25" s="454" t="s">
        <v>123</v>
      </c>
      <c r="S25" s="454" t="s">
        <v>123</v>
      </c>
      <c r="T25" s="454" t="s">
        <v>123</v>
      </c>
      <c r="U25" s="454" t="s">
        <v>123</v>
      </c>
      <c r="V25" s="454" t="s">
        <v>123</v>
      </c>
      <c r="W25" s="454" t="s">
        <v>123</v>
      </c>
      <c r="X25" s="454" t="s">
        <v>123</v>
      </c>
      <c r="Y25" s="454" t="s">
        <v>123</v>
      </c>
      <c r="Z25" s="454" t="s">
        <v>123</v>
      </c>
      <c r="AA25" s="454" t="s">
        <v>123</v>
      </c>
      <c r="AB25" s="454" t="s">
        <v>123</v>
      </c>
      <c r="AC25" s="454" t="s">
        <v>123</v>
      </c>
      <c r="AD25" s="454" t="s">
        <v>123</v>
      </c>
      <c r="AE25" s="454" t="s">
        <v>123</v>
      </c>
      <c r="AF25" s="454" t="s">
        <v>123</v>
      </c>
      <c r="AG25" s="454" t="s">
        <v>123</v>
      </c>
      <c r="AH25" s="454" t="s">
        <v>123</v>
      </c>
      <c r="AI25" s="454" t="s">
        <v>123</v>
      </c>
      <c r="AJ25" s="462" t="s">
        <v>123</v>
      </c>
    </row>
    <row r="26" spans="1:36" x14ac:dyDescent="0.2">
      <c r="A26" s="177"/>
      <c r="B26" s="964"/>
      <c r="C26" s="765" t="s">
        <v>123</v>
      </c>
      <c r="D26" s="823" t="s">
        <v>123</v>
      </c>
      <c r="E26" s="870" t="s">
        <v>123</v>
      </c>
      <c r="F26" s="279" t="s">
        <v>123</v>
      </c>
      <c r="G26" s="279">
        <v>2</v>
      </c>
      <c r="H26" s="655" t="s">
        <v>123</v>
      </c>
      <c r="I26" s="323" t="s">
        <v>123</v>
      </c>
      <c r="J26" s="323" t="s">
        <v>123</v>
      </c>
      <c r="K26" s="323" t="s">
        <v>123</v>
      </c>
      <c r="L26" s="454" t="s">
        <v>123</v>
      </c>
      <c r="M26" s="454" t="s">
        <v>123</v>
      </c>
      <c r="N26" s="454" t="s">
        <v>123</v>
      </c>
      <c r="O26" s="454" t="s">
        <v>123</v>
      </c>
      <c r="P26" s="454" t="s">
        <v>123</v>
      </c>
      <c r="Q26" s="454" t="s">
        <v>123</v>
      </c>
      <c r="R26" s="454" t="s">
        <v>123</v>
      </c>
      <c r="S26" s="454" t="s">
        <v>123</v>
      </c>
      <c r="T26" s="454" t="s">
        <v>123</v>
      </c>
      <c r="U26" s="454" t="s">
        <v>123</v>
      </c>
      <c r="V26" s="454" t="s">
        <v>123</v>
      </c>
      <c r="W26" s="454" t="s">
        <v>123</v>
      </c>
      <c r="X26" s="454" t="s">
        <v>123</v>
      </c>
      <c r="Y26" s="454" t="s">
        <v>123</v>
      </c>
      <c r="Z26" s="454" t="s">
        <v>123</v>
      </c>
      <c r="AA26" s="454" t="s">
        <v>123</v>
      </c>
      <c r="AB26" s="454" t="s">
        <v>123</v>
      </c>
      <c r="AC26" s="454" t="s">
        <v>123</v>
      </c>
      <c r="AD26" s="454" t="s">
        <v>123</v>
      </c>
      <c r="AE26" s="454" t="s">
        <v>123</v>
      </c>
      <c r="AF26" s="454" t="s">
        <v>123</v>
      </c>
      <c r="AG26" s="454" t="s">
        <v>123</v>
      </c>
      <c r="AH26" s="454" t="s">
        <v>123</v>
      </c>
      <c r="AI26" s="454" t="s">
        <v>123</v>
      </c>
      <c r="AJ26" s="462" t="s">
        <v>123</v>
      </c>
    </row>
    <row r="27" spans="1:36" ht="25.5" x14ac:dyDescent="0.2">
      <c r="A27" s="177"/>
      <c r="B27" s="965"/>
      <c r="C27" s="667" t="s">
        <v>643</v>
      </c>
      <c r="D27" s="669" t="s">
        <v>183</v>
      </c>
      <c r="E27" s="809" t="s">
        <v>817</v>
      </c>
      <c r="F27" s="669" t="s">
        <v>75</v>
      </c>
      <c r="G27" s="669">
        <v>2</v>
      </c>
      <c r="H27" s="655">
        <f>'2. BL Supply'!H24+'6. Preferred (Scenario Yr)'!H38+'6. Preferred (Scenario Yr)'!H14</f>
        <v>0</v>
      </c>
      <c r="I27" s="323">
        <f>'2. BL Supply'!I24+'6. Preferred (Scenario Yr)'!I38+'6. Preferred (Scenario Yr)'!I14</f>
        <v>0</v>
      </c>
      <c r="J27" s="323">
        <f>'2. BL Supply'!J24+'6. Preferred (Scenario Yr)'!J38+'6. Preferred (Scenario Yr)'!J14</f>
        <v>0</v>
      </c>
      <c r="K27" s="323">
        <f>'2. BL Supply'!K24+'6. Preferred (Scenario Yr)'!K38+'6. Preferred (Scenario Yr)'!K14</f>
        <v>0</v>
      </c>
      <c r="L27" s="458">
        <f>'2. BL Supply'!L24+'6. Preferred (Scenario Yr)'!L38+'6. Preferred (Scenario Yr)'!L14</f>
        <v>0</v>
      </c>
      <c r="M27" s="458">
        <f>'2. BL Supply'!M24+'6. Preferred (Scenario Yr)'!M38+'6. Preferred (Scenario Yr)'!M14</f>
        <v>0</v>
      </c>
      <c r="N27" s="458">
        <f>'2. BL Supply'!N24+'6. Preferred (Scenario Yr)'!N38+'6. Preferred (Scenario Yr)'!N14</f>
        <v>0</v>
      </c>
      <c r="O27" s="458">
        <f>'2. BL Supply'!O24+'6. Preferred (Scenario Yr)'!O38+'6. Preferred (Scenario Yr)'!O14</f>
        <v>0</v>
      </c>
      <c r="P27" s="458">
        <f>'2. BL Supply'!P24+'6. Preferred (Scenario Yr)'!P38+'6. Preferred (Scenario Yr)'!P14</f>
        <v>0</v>
      </c>
      <c r="Q27" s="458">
        <f>'2. BL Supply'!Q24+'6. Preferred (Scenario Yr)'!Q38+'6. Preferred (Scenario Yr)'!Q14</f>
        <v>0</v>
      </c>
      <c r="R27" s="458">
        <f>'2. BL Supply'!R24+'6. Preferred (Scenario Yr)'!R38+'6. Preferred (Scenario Yr)'!R14</f>
        <v>0</v>
      </c>
      <c r="S27" s="458">
        <f>'2. BL Supply'!S24+'6. Preferred (Scenario Yr)'!S38+'6. Preferred (Scenario Yr)'!S14</f>
        <v>0</v>
      </c>
      <c r="T27" s="458">
        <f>'2. BL Supply'!T24+'6. Preferred (Scenario Yr)'!T38+'6. Preferred (Scenario Yr)'!T14</f>
        <v>0</v>
      </c>
      <c r="U27" s="458">
        <f>'2. BL Supply'!U24+'6. Preferred (Scenario Yr)'!U38+'6. Preferred (Scenario Yr)'!U14</f>
        <v>0</v>
      </c>
      <c r="V27" s="458">
        <f>'2. BL Supply'!V24+'6. Preferred (Scenario Yr)'!V38+'6. Preferred (Scenario Yr)'!V14</f>
        <v>0</v>
      </c>
      <c r="W27" s="458">
        <f>'2. BL Supply'!W24+'6. Preferred (Scenario Yr)'!W38+'6. Preferred (Scenario Yr)'!W14</f>
        <v>0</v>
      </c>
      <c r="X27" s="458">
        <f>'2. BL Supply'!X24+'6. Preferred (Scenario Yr)'!X38+'6. Preferred (Scenario Yr)'!X14</f>
        <v>0</v>
      </c>
      <c r="Y27" s="458">
        <f>'2. BL Supply'!Y24+'6. Preferred (Scenario Yr)'!Y38+'6. Preferred (Scenario Yr)'!Y14</f>
        <v>0</v>
      </c>
      <c r="Z27" s="458">
        <f>'2. BL Supply'!Z24+'6. Preferred (Scenario Yr)'!Z38+'6. Preferred (Scenario Yr)'!Z14</f>
        <v>0</v>
      </c>
      <c r="AA27" s="458">
        <f>'2. BL Supply'!AA24+'6. Preferred (Scenario Yr)'!AA38+'6. Preferred (Scenario Yr)'!AA14</f>
        <v>0</v>
      </c>
      <c r="AB27" s="458">
        <f>'2. BL Supply'!AB24+'6. Preferred (Scenario Yr)'!AB38+'6. Preferred (Scenario Yr)'!AB14</f>
        <v>0</v>
      </c>
      <c r="AC27" s="458">
        <f>'2. BL Supply'!AC24+'6. Preferred (Scenario Yr)'!AC38+'6. Preferred (Scenario Yr)'!AC14</f>
        <v>0</v>
      </c>
      <c r="AD27" s="458">
        <f>'2. BL Supply'!AD24+'6. Preferred (Scenario Yr)'!AD38+'6. Preferred (Scenario Yr)'!AD14</f>
        <v>0</v>
      </c>
      <c r="AE27" s="458">
        <f>'2. BL Supply'!AE24+'6. Preferred (Scenario Yr)'!AE38+'6. Preferred (Scenario Yr)'!AE14</f>
        <v>0</v>
      </c>
      <c r="AF27" s="458">
        <f>'2. BL Supply'!AF24+'6. Preferred (Scenario Yr)'!AF38+'6. Preferred (Scenario Yr)'!AF14</f>
        <v>0</v>
      </c>
      <c r="AG27" s="458">
        <f>'2. BL Supply'!AG24+'6. Preferred (Scenario Yr)'!AG38+'6. Preferred (Scenario Yr)'!AG14</f>
        <v>0</v>
      </c>
      <c r="AH27" s="458">
        <f>'2. BL Supply'!AH24+'6. Preferred (Scenario Yr)'!AH38+'6. Preferred (Scenario Yr)'!AH14</f>
        <v>0</v>
      </c>
      <c r="AI27" s="458">
        <f>'2. BL Supply'!AI24+'6. Preferred (Scenario Yr)'!AI38+'6. Preferred (Scenario Yr)'!AI14</f>
        <v>0</v>
      </c>
      <c r="AJ27" s="670">
        <f>'2. BL Supply'!AJ24+'6. Preferred (Scenario Yr)'!AJ38+'6. Preferred (Scenario Yr)'!AJ14</f>
        <v>0</v>
      </c>
    </row>
    <row r="28" spans="1:36" ht="15.75" thickBot="1" x14ac:dyDescent="0.25">
      <c r="A28" s="177"/>
      <c r="B28" s="966"/>
      <c r="C28" s="684" t="s">
        <v>644</v>
      </c>
      <c r="D28" s="685" t="s">
        <v>185</v>
      </c>
      <c r="E28" s="875" t="s">
        <v>645</v>
      </c>
      <c r="F28" s="866" t="s">
        <v>75</v>
      </c>
      <c r="G28" s="866">
        <v>2</v>
      </c>
      <c r="H28" s="681">
        <f>'2. BL Supply'!H25+'6. Preferred (Scenario Yr)'!H41</f>
        <v>0.16</v>
      </c>
      <c r="I28" s="280">
        <f>'2. BL Supply'!I25+'6. Preferred (Scenario Yr)'!I41</f>
        <v>0.16</v>
      </c>
      <c r="J28" s="280">
        <f>'2. BL Supply'!J25+'6. Preferred (Scenario Yr)'!J41</f>
        <v>0.16</v>
      </c>
      <c r="K28" s="280">
        <f>'2. BL Supply'!K25+'6. Preferred (Scenario Yr)'!K41</f>
        <v>0.16</v>
      </c>
      <c r="L28" s="464">
        <f>'2. BL Supply'!L25+'6. Preferred (Scenario Yr)'!L41</f>
        <v>0.16</v>
      </c>
      <c r="M28" s="464">
        <f>'2. BL Supply'!M25+'6. Preferred (Scenario Yr)'!M41</f>
        <v>0.16</v>
      </c>
      <c r="N28" s="464">
        <f>'2. BL Supply'!N25+'6. Preferred (Scenario Yr)'!N41</f>
        <v>0.16</v>
      </c>
      <c r="O28" s="464">
        <f>'2. BL Supply'!O25+'6. Preferred (Scenario Yr)'!O41</f>
        <v>0.16</v>
      </c>
      <c r="P28" s="464">
        <f>'2. BL Supply'!P25+'6. Preferred (Scenario Yr)'!P41</f>
        <v>0.16</v>
      </c>
      <c r="Q28" s="464">
        <f>'2. BL Supply'!Q25+'6. Preferred (Scenario Yr)'!Q41</f>
        <v>0.16</v>
      </c>
      <c r="R28" s="464">
        <f>'2. BL Supply'!R25+'6. Preferred (Scenario Yr)'!R41</f>
        <v>0.16</v>
      </c>
      <c r="S28" s="464">
        <f>'2. BL Supply'!S25+'6. Preferred (Scenario Yr)'!S41</f>
        <v>0.16</v>
      </c>
      <c r="T28" s="464">
        <f>'2. BL Supply'!T25+'6. Preferred (Scenario Yr)'!T41</f>
        <v>0.16</v>
      </c>
      <c r="U28" s="464">
        <f>'2. BL Supply'!U25+'6. Preferred (Scenario Yr)'!U41</f>
        <v>0.16</v>
      </c>
      <c r="V28" s="464">
        <f>'2. BL Supply'!V25+'6. Preferred (Scenario Yr)'!V41</f>
        <v>0.16</v>
      </c>
      <c r="W28" s="464">
        <f>'2. BL Supply'!W25+'6. Preferred (Scenario Yr)'!W41</f>
        <v>0.16</v>
      </c>
      <c r="X28" s="464">
        <f>'2. BL Supply'!X25+'6. Preferred (Scenario Yr)'!X41</f>
        <v>0.16</v>
      </c>
      <c r="Y28" s="464">
        <f>'2. BL Supply'!Y25+'6. Preferred (Scenario Yr)'!Y41</f>
        <v>0.16</v>
      </c>
      <c r="Z28" s="464">
        <f>'2. BL Supply'!Z25+'6. Preferred (Scenario Yr)'!Z41</f>
        <v>0.16</v>
      </c>
      <c r="AA28" s="464">
        <f>'2. BL Supply'!AA25+'6. Preferred (Scenario Yr)'!AA41</f>
        <v>0.16</v>
      </c>
      <c r="AB28" s="464">
        <f>'2. BL Supply'!AB25+'6. Preferred (Scenario Yr)'!AB41</f>
        <v>0.16</v>
      </c>
      <c r="AC28" s="464">
        <f>'2. BL Supply'!AC25+'6. Preferred (Scenario Yr)'!AC41</f>
        <v>0.16</v>
      </c>
      <c r="AD28" s="464">
        <f>'2. BL Supply'!AD25+'6. Preferred (Scenario Yr)'!AD41</f>
        <v>0.16</v>
      </c>
      <c r="AE28" s="464">
        <f>'2. BL Supply'!AE25+'6. Preferred (Scenario Yr)'!AE41</f>
        <v>0.16</v>
      </c>
      <c r="AF28" s="464">
        <f>'2. BL Supply'!AF25+'6. Preferred (Scenario Yr)'!AF41</f>
        <v>0.16</v>
      </c>
      <c r="AG28" s="464">
        <f>'2. BL Supply'!AG25+'6. Preferred (Scenario Yr)'!AG41</f>
        <v>0.16</v>
      </c>
      <c r="AH28" s="464">
        <f>'2. BL Supply'!AH25+'6. Preferred (Scenario Yr)'!AH41</f>
        <v>0.16</v>
      </c>
      <c r="AI28" s="464">
        <f>'2. BL Supply'!AI25+'6. Preferred (Scenario Yr)'!AI41</f>
        <v>0.16</v>
      </c>
      <c r="AJ28" s="459">
        <f>'2. BL Supply'!AJ25+'6. Preferred (Scenario Yr)'!AJ41</f>
        <v>0.16</v>
      </c>
    </row>
    <row r="29" spans="1:36" ht="15.75" x14ac:dyDescent="0.25">
      <c r="A29" s="177"/>
      <c r="B29" s="196"/>
      <c r="C29" s="174"/>
      <c r="D29" s="282"/>
      <c r="E29" s="283"/>
      <c r="F29" s="197"/>
      <c r="G29" s="197"/>
      <c r="H29" s="197"/>
      <c r="I29" s="200"/>
      <c r="J29" s="284"/>
      <c r="K29" s="285"/>
      <c r="L29" s="286"/>
      <c r="M29" s="287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36" ht="15.75" x14ac:dyDescent="0.25">
      <c r="A30" s="177"/>
      <c r="B30" s="196"/>
      <c r="C30" s="174"/>
      <c r="D30" s="288"/>
      <c r="E30" s="289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36" ht="15.75" x14ac:dyDescent="0.25">
      <c r="A31" s="177"/>
      <c r="B31" s="196"/>
      <c r="C31" s="197"/>
      <c r="D31" s="282"/>
      <c r="E31" s="283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36" ht="15.75" x14ac:dyDescent="0.25">
      <c r="A32" s="177"/>
      <c r="B32" s="196"/>
      <c r="C32" s="197"/>
      <c r="D32" s="290" t="str">
        <f>'TITLE PAGE'!B9</f>
        <v>Company:</v>
      </c>
      <c r="E32" s="159" t="str">
        <f>'TITLE PAGE'!D9</f>
        <v>Severn Trent Water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15.75" x14ac:dyDescent="0.25">
      <c r="A33" s="177"/>
      <c r="B33" s="196"/>
      <c r="C33" s="197"/>
      <c r="D33" s="291" t="str">
        <f>'TITLE PAGE'!B10</f>
        <v>Resource Zone Name:</v>
      </c>
      <c r="E33" s="163" t="str">
        <f>'TITLE PAGE'!D10</f>
        <v>Stafford</v>
      </c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  <row r="34" spans="1:36" ht="15.75" x14ac:dyDescent="0.25">
      <c r="A34" s="177"/>
      <c r="B34" s="196"/>
      <c r="C34" s="197"/>
      <c r="D34" s="291" t="str">
        <f>'TITLE PAGE'!B11</f>
        <v>Resource Zone Number:</v>
      </c>
      <c r="E34" s="165">
        <f>'TITLE PAGE'!D11</f>
        <v>12</v>
      </c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</row>
    <row r="35" spans="1:36" ht="15.75" x14ac:dyDescent="0.25">
      <c r="A35" s="177"/>
      <c r="B35" s="196"/>
      <c r="C35" s="197"/>
      <c r="D35" s="291" t="str">
        <f>'TITLE PAGE'!B12</f>
        <v xml:space="preserve">Planning Scenario Name:                                                                     </v>
      </c>
      <c r="E35" s="163" t="str">
        <f>'TITLE PAGE'!D12</f>
        <v>Dry Year Annual Average</v>
      </c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</row>
    <row r="36" spans="1:36" ht="15.75" x14ac:dyDescent="0.25">
      <c r="A36" s="177"/>
      <c r="B36" s="196"/>
      <c r="C36" s="197"/>
      <c r="D36" s="292" t="str">
        <f>'TITLE PAGE'!B13</f>
        <v xml:space="preserve">Chosen Level of Service:  </v>
      </c>
      <c r="E36" s="170" t="str">
        <f>'TITLE PAGE'!D13</f>
        <v>No more than 3 in 100 Temporary Use Bans</v>
      </c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</row>
  </sheetData>
  <sheetProtection algorithmName="SHA-512" hashValue="AqlYvx/cS+fnHUUo/sMQn4uUJrsTg0wxrTecgwxOO+LVJXjcULhnoiVLeLVDlbP2pfTllBfXGVIOJO6ytIRXnQ==" saltValue="EK7nE1aVD7Czyp+J0ziyDw==" spinCount="100000" sheet="1" objects="1" scenarios="1" selectLockedCells="1" selectUnlockedCells="1"/>
  <mergeCells count="3">
    <mergeCell ref="B3:B12"/>
    <mergeCell ref="B13:B26"/>
    <mergeCell ref="B27:B28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5CA1EA8D44514C8C2547ACA6A977CA" ma:contentTypeVersion="4" ma:contentTypeDescription="Create a new document." ma:contentTypeScope="" ma:versionID="3cdd8a4a08fc687bf0b55e5a8c255cb8">
  <xsd:schema xmlns:xsd="http://www.w3.org/2001/XMLSchema" xmlns:xs="http://www.w3.org/2001/XMLSchema" xmlns:p="http://schemas.microsoft.com/office/2006/metadata/properties" xmlns:ns2="3d2cf0cd-f524-4152-8aab-4099e63f8139" targetNamespace="http://schemas.microsoft.com/office/2006/metadata/properties" ma:root="true" ma:fieldsID="e1262b774809abeb13b128c0306711d3" ns2:_="">
    <xsd:import namespace="3d2cf0cd-f524-4152-8aab-4099e63f8139"/>
    <xsd:element name="properties">
      <xsd:complexType>
        <xsd:sequence>
          <xsd:element name="documentManagement">
            <xsd:complexType>
              <xsd:all>
                <xsd:element ref="ns2:Stage" minOccurs="0"/>
                <xsd:element ref="ns2:DocType" minOccurs="0"/>
                <xsd:element ref="ns2:Company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cf0cd-f524-4152-8aab-4099e63f8139" elementFormDefault="qualified">
    <xsd:import namespace="http://schemas.microsoft.com/office/2006/documentManagement/types"/>
    <xsd:import namespace="http://schemas.microsoft.com/office/infopath/2007/PartnerControls"/>
    <xsd:element name="Stage" ma:index="8" nillable="true" ma:displayName="Stage" ma:format="RadioButtons" ma:internalName="Stage">
      <xsd:simpleType>
        <xsd:restriction base="dms:Choice">
          <xsd:enumeration value="Final WRMP"/>
          <xsd:enumeration value="Draft WRMP"/>
          <xsd:enumeration value="n/a"/>
        </xsd:restriction>
      </xsd:simpleType>
    </xsd:element>
    <xsd:element name="DocType" ma:index="9" nillable="true" ma:displayName="DocType" ma:format="RadioButtons" ma:internalName="DocType">
      <xsd:simpleType>
        <xsd:restriction base="dms:Choice">
          <xsd:enumeration value="Narrative"/>
          <xsd:enumeration value="Tables"/>
          <xsd:enumeration value="Market Information"/>
          <xsd:enumeration value="n/a"/>
        </xsd:restriction>
      </xsd:simpleType>
    </xsd:element>
    <xsd:element name="Company" ma:index="10" nillable="true" ma:displayName="Company" ma:default="ST" ma:format="RadioButtons" ma:internalName="Company">
      <xsd:simpleType>
        <xsd:restriction base="dms:Choice">
          <xsd:enumeration value="ST"/>
          <xsd:enumeration value="HD"/>
          <xsd:enumeration value="DVW"/>
          <xsd:enumeration value="Non specific"/>
          <xsd:enumeration value="n/a"/>
        </xsd:restriction>
      </xsd:simpleType>
    </xsd:element>
    <xsd:element name="Sensitivity" ma:index="11" nillable="true" ma:displayName="Sensitivity" ma:format="RadioButtons" ma:internalName="Sensitivity">
      <xsd:simpleType>
        <xsd:restriction base="dms:Choice">
          <xsd:enumeration value="Official"/>
          <xsd:enumeration value="Public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3d2cf0cd-f524-4152-8aab-4099e63f8139">Tables</DocType>
    <Company xmlns="3d2cf0cd-f524-4152-8aab-4099e63f8139">ST</Company>
    <Stage xmlns="3d2cf0cd-f524-4152-8aab-4099e63f8139">Final WRMP</Stage>
    <Sensitivity xmlns="3d2cf0cd-f524-4152-8aab-4099e63f8139">Public</Sensitivity>
  </documentManagement>
</p:properties>
</file>

<file path=customXml/itemProps1.xml><?xml version="1.0" encoding="utf-8"?>
<ds:datastoreItem xmlns:ds="http://schemas.openxmlformats.org/officeDocument/2006/customXml" ds:itemID="{17BBA6FE-8FAE-473B-B22A-350394567D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75197A-C2F6-4F7F-AA33-8D2A8834F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cf0cd-f524-4152-8aab-4099e63f8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A3553B-B511-45E7-A943-C96C46FC7FD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d2cf0cd-f524-4152-8aab-4099e63f813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TITLE PAGE</vt:lpstr>
      <vt:lpstr>WRZ summary</vt:lpstr>
      <vt:lpstr>1. BL Licences</vt:lpstr>
      <vt:lpstr>2. BL Supply</vt:lpstr>
      <vt:lpstr>3. BL Demand</vt:lpstr>
      <vt:lpstr>4. BL SDB</vt:lpstr>
      <vt:lpstr>5. Feasible Options </vt:lpstr>
      <vt:lpstr>6. Preferred (Scenario Yr)</vt:lpstr>
      <vt:lpstr>7. FP Supply</vt:lpstr>
      <vt:lpstr>8. FP Demand</vt:lpstr>
      <vt:lpstr>9. FP SDB</vt:lpstr>
      <vt:lpstr>10. Drought plan links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2018-07-21T22:12:16Z</dcterms:created>
  <dcterms:modified xsi:type="dcterms:W3CDTF">2019-08-14T19:11:35Z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0x010100E55CA1EA8D44514C8C2547ACA6A977CA</vt:lpwstr>
  </property>
  <property fmtid="{D5CDD505-2E9C-101B-9397-08002B2CF9AE}" pid="3" name="Order">
    <vt:r8>8000</vt:r8>
  </property>
</Properties>
</file>