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YRYhvzWyzO8Z7gEFz8BP6ht7IxjcOoz64h3v61bVZJLqBECyjyP09nK+6tEOZMhX+vvkCzF9AA22vT5tk0pFHQ==" workbookSaltValue="iIOc37UMJ7O8uyyiJc3rqQ==" workbookSpinCount="100000" lockStructure="1"/>
  <bookViews>
    <workbookView xWindow="0" yWindow="0" windowWidth="25200" windowHeight="11685" tabRatio="846"/>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10. Drought plan links" sheetId="13" r:id="rId12"/>
  </sheets>
  <externalReferences>
    <externalReference r:id="rId13"/>
    <externalReference r:id="rId14"/>
  </externalReferences>
  <definedNames>
    <definedName name="Source_Types" localSheetId="11">'[1]WRP1a BL Licences'!$C$1109:$C$1112</definedName>
    <definedName name="Source_Types">'[2]WRP1a BL Licences'!$C$1028:$C$1031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6" i="14" l="1"/>
  <c r="M224" i="14"/>
  <c r="DW236" i="14"/>
  <c r="DV236" i="14"/>
  <c r="DU236" i="14"/>
  <c r="DT236" i="14"/>
  <c r="DS236" i="14"/>
  <c r="DR236" i="14"/>
  <c r="DQ236" i="14"/>
  <c r="DP236" i="14"/>
  <c r="DO236" i="14"/>
  <c r="DN236" i="14"/>
  <c r="DM236" i="14"/>
  <c r="DL236" i="14"/>
  <c r="DK236" i="14"/>
  <c r="DJ236" i="14"/>
  <c r="DI236" i="14"/>
  <c r="DH236" i="14"/>
  <c r="DG236" i="14"/>
  <c r="DF236" i="14"/>
  <c r="DE236" i="14"/>
  <c r="DD236" i="14"/>
  <c r="DC236" i="14"/>
  <c r="DB236" i="14"/>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I224" i="14"/>
  <c r="DW183" i="14" l="1"/>
  <c r="DV183" i="14"/>
  <c r="DU183" i="14"/>
  <c r="DT183" i="14"/>
  <c r="DS183" i="14"/>
  <c r="DR183" i="14"/>
  <c r="DQ183" i="14"/>
  <c r="DP183" i="14"/>
  <c r="DO183" i="14"/>
  <c r="DN183" i="14"/>
  <c r="DM183" i="14"/>
  <c r="DL183" i="14"/>
  <c r="DK183" i="14"/>
  <c r="DJ183" i="14"/>
  <c r="DI183" i="14"/>
  <c r="DH183" i="14"/>
  <c r="DG183" i="14"/>
  <c r="DF183" i="14"/>
  <c r="DE183" i="14"/>
  <c r="DD183" i="14"/>
  <c r="DC183" i="14"/>
  <c r="DB183" i="14"/>
  <c r="DA183" i="14"/>
  <c r="CZ183" i="14"/>
  <c r="CY183" i="14"/>
  <c r="CX183" i="14"/>
  <c r="CW183" i="14"/>
  <c r="CV183" i="14"/>
  <c r="CU183" i="14"/>
  <c r="CT183" i="14"/>
  <c r="CS183" i="14"/>
  <c r="CR183" i="14"/>
  <c r="CQ183" i="14"/>
  <c r="CP183" i="14"/>
  <c r="CO183" i="14"/>
  <c r="CN183" i="14"/>
  <c r="CM183" i="14"/>
  <c r="CL183" i="14"/>
  <c r="CK183" i="14"/>
  <c r="CJ183" i="14"/>
  <c r="CI183" i="14"/>
  <c r="CH183" i="14"/>
  <c r="CG183" i="14"/>
  <c r="CF183" i="14"/>
  <c r="CE183" i="14"/>
  <c r="CD183" i="14"/>
  <c r="CC183" i="14"/>
  <c r="CB183" i="14"/>
  <c r="CA183" i="14"/>
  <c r="BZ183" i="14"/>
  <c r="BY183" i="14"/>
  <c r="BX183" i="14"/>
  <c r="BW183" i="14"/>
  <c r="BV183" i="14"/>
  <c r="BU183" i="14"/>
  <c r="BT183" i="14"/>
  <c r="BS183" i="14"/>
  <c r="BR183" i="14"/>
  <c r="BQ183" i="14"/>
  <c r="BP183" i="14"/>
  <c r="BO183" i="14"/>
  <c r="BN183" i="14"/>
  <c r="BM183" i="14"/>
  <c r="BL183" i="14"/>
  <c r="BK183" i="14"/>
  <c r="BJ183" i="14"/>
  <c r="BI183" i="14"/>
  <c r="BH183" i="14"/>
  <c r="BG183" i="14"/>
  <c r="BF183" i="14"/>
  <c r="BE183" i="14"/>
  <c r="BD183" i="14"/>
  <c r="BC183" i="14"/>
  <c r="BB183" i="14"/>
  <c r="BA183" i="14"/>
  <c r="AZ183" i="14"/>
  <c r="AY183" i="14"/>
  <c r="AX183" i="14"/>
  <c r="AW183" i="14"/>
  <c r="AV183" i="14"/>
  <c r="AU183" i="14"/>
  <c r="AT183" i="14"/>
  <c r="AS183" i="14"/>
  <c r="AR183" i="14"/>
  <c r="AQ183" i="14"/>
  <c r="AP183" i="14"/>
  <c r="AO183" i="14"/>
  <c r="AN183" i="14"/>
  <c r="AM183" i="14"/>
  <c r="AL183" i="14"/>
  <c r="AK183" i="14"/>
  <c r="AJ183" i="14"/>
  <c r="AI183" i="14"/>
  <c r="AH183" i="14"/>
  <c r="AG183" i="14"/>
  <c r="AF183" i="14"/>
  <c r="AE183" i="14"/>
  <c r="AD183" i="14"/>
  <c r="AC183" i="14"/>
  <c r="AB183" i="14"/>
  <c r="AA183" i="14"/>
  <c r="Z183" i="14"/>
  <c r="Y183" i="14"/>
  <c r="X183" i="14"/>
  <c r="I171" i="14"/>
  <c r="DW204" i="14" l="1"/>
  <c r="DV204" i="14"/>
  <c r="DU204" i="14"/>
  <c r="DT204" i="14"/>
  <c r="DS204" i="14"/>
  <c r="DR204" i="14"/>
  <c r="DQ204" i="14"/>
  <c r="DP204" i="14"/>
  <c r="DO204" i="14"/>
  <c r="DN204" i="14"/>
  <c r="DM204" i="14"/>
  <c r="DL204" i="14"/>
  <c r="DK204" i="14"/>
  <c r="DJ204" i="14"/>
  <c r="DI204" i="14"/>
  <c r="DH204" i="14"/>
  <c r="DG204" i="14"/>
  <c r="DF204" i="14"/>
  <c r="DE204" i="14"/>
  <c r="DD204" i="14"/>
  <c r="DC204" i="14"/>
  <c r="DB204" i="14"/>
  <c r="DA204" i="14"/>
  <c r="CZ204" i="14"/>
  <c r="CY204" i="14"/>
  <c r="CX204" i="14"/>
  <c r="CW204" i="14"/>
  <c r="CV204" i="14"/>
  <c r="CU204" i="14"/>
  <c r="CT204" i="14"/>
  <c r="CS204" i="14"/>
  <c r="CR204" i="14"/>
  <c r="CQ204" i="14"/>
  <c r="CP204" i="14"/>
  <c r="CO204" i="14"/>
  <c r="CN204" i="14"/>
  <c r="CM204" i="14"/>
  <c r="CL204" i="14"/>
  <c r="CK204" i="14"/>
  <c r="CJ204" i="14"/>
  <c r="CI204" i="14"/>
  <c r="CH204" i="14"/>
  <c r="CG204" i="14"/>
  <c r="CF204" i="14"/>
  <c r="CE204" i="14"/>
  <c r="CD204" i="14"/>
  <c r="CC204" i="14"/>
  <c r="CB204" i="14"/>
  <c r="CA204" i="14"/>
  <c r="BZ204" i="14"/>
  <c r="BY204" i="14"/>
  <c r="BX204" i="14"/>
  <c r="BW204" i="14"/>
  <c r="BV204" i="14"/>
  <c r="BU204" i="14"/>
  <c r="BT204" i="14"/>
  <c r="BS204" i="14"/>
  <c r="BR204" i="14"/>
  <c r="BQ204" i="14"/>
  <c r="BP204" i="14"/>
  <c r="BO204" i="14"/>
  <c r="BN204" i="14"/>
  <c r="BM204" i="14"/>
  <c r="BL204" i="14"/>
  <c r="BK204" i="14"/>
  <c r="BJ204" i="14"/>
  <c r="BI204" i="14"/>
  <c r="BH204" i="14"/>
  <c r="BG204" i="14"/>
  <c r="BF204" i="14"/>
  <c r="BE204" i="14"/>
  <c r="BD204" i="14"/>
  <c r="BC204" i="14"/>
  <c r="BB204"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I192" i="14"/>
  <c r="K6" i="10" l="1"/>
  <c r="J6" i="10"/>
  <c r="I6" i="10"/>
  <c r="K5" i="10"/>
  <c r="J5" i="10"/>
  <c r="I5" i="10"/>
  <c r="H6" i="10"/>
  <c r="H5" i="10"/>
  <c r="C247" i="14" l="1"/>
  <c r="D247" i="14"/>
  <c r="C248" i="14"/>
  <c r="D248" i="14"/>
  <c r="C249" i="14"/>
  <c r="D249" i="14"/>
  <c r="C250" i="14"/>
  <c r="D250" i="14"/>
  <c r="D246" i="14"/>
  <c r="C246" i="14"/>
  <c r="DV237" i="14" l="1"/>
  <c r="DU237" i="14"/>
  <c r="DR237" i="14"/>
  <c r="DN237" i="14"/>
  <c r="DM237" i="14"/>
  <c r="DJ237" i="14"/>
  <c r="DF237" i="14"/>
  <c r="DE237" i="14"/>
  <c r="DB237" i="14"/>
  <c r="CX237" i="14"/>
  <c r="CW237" i="14"/>
  <c r="CT237" i="14"/>
  <c r="CP237" i="14"/>
  <c r="CO237" i="14"/>
  <c r="CL237" i="14"/>
  <c r="CH237" i="14"/>
  <c r="CG237" i="14"/>
  <c r="CD237" i="14"/>
  <c r="BZ237" i="14"/>
  <c r="BY237" i="14"/>
  <c r="BV237" i="14"/>
  <c r="BR237" i="14"/>
  <c r="BQ237" i="14"/>
  <c r="BN237" i="14"/>
  <c r="BJ237" i="14"/>
  <c r="BI237" i="14"/>
  <c r="BF237" i="14"/>
  <c r="BB237" i="14"/>
  <c r="BA237" i="14"/>
  <c r="AX237" i="14"/>
  <c r="AT237" i="14"/>
  <c r="AS237" i="14"/>
  <c r="AP237" i="14"/>
  <c r="AL237" i="14"/>
  <c r="AK237" i="14"/>
  <c r="AH237" i="14"/>
  <c r="AD237" i="14"/>
  <c r="AC237" i="14"/>
  <c r="AA237" i="14"/>
  <c r="Z237" i="14"/>
  <c r="DV223" i="14"/>
  <c r="DU223" i="14"/>
  <c r="DS223" i="14"/>
  <c r="DR223" i="14"/>
  <c r="DN223" i="14"/>
  <c r="DM223" i="14"/>
  <c r="DK223" i="14"/>
  <c r="DJ223" i="14"/>
  <c r="DF223" i="14"/>
  <c r="DE223" i="14"/>
  <c r="DC223" i="14"/>
  <c r="DB223" i="14"/>
  <c r="CX223" i="14"/>
  <c r="CW223" i="14"/>
  <c r="CU223" i="14"/>
  <c r="CT223" i="14"/>
  <c r="CP223" i="14"/>
  <c r="CO223" i="14"/>
  <c r="CM223" i="14"/>
  <c r="CL223" i="14"/>
  <c r="CH223" i="14"/>
  <c r="CG223" i="14"/>
  <c r="CE223" i="14"/>
  <c r="CD223" i="14"/>
  <c r="BZ223" i="14"/>
  <c r="BY223" i="14"/>
  <c r="BW223" i="14"/>
  <c r="BV223" i="14"/>
  <c r="BR223" i="14"/>
  <c r="BQ223" i="14"/>
  <c r="BO223" i="14"/>
  <c r="BN223" i="14"/>
  <c r="BJ223" i="14"/>
  <c r="BI223" i="14"/>
  <c r="BG223" i="14"/>
  <c r="BF223" i="14"/>
  <c r="BB223" i="14"/>
  <c r="BA223" i="14"/>
  <c r="AY223" i="14"/>
  <c r="AX223" i="14"/>
  <c r="AT223" i="14"/>
  <c r="AS223" i="14"/>
  <c r="AQ223" i="14"/>
  <c r="AP223" i="14"/>
  <c r="AL223" i="14"/>
  <c r="AK223" i="14"/>
  <c r="AI223" i="14"/>
  <c r="AH223" i="14"/>
  <c r="AD223" i="14"/>
  <c r="AC223" i="14"/>
  <c r="AA223" i="14"/>
  <c r="Z223" i="14"/>
  <c r="DV222" i="14"/>
  <c r="DU222" i="14"/>
  <c r="DS222" i="14"/>
  <c r="DR222" i="14"/>
  <c r="DN222" i="14"/>
  <c r="DM222" i="14"/>
  <c r="DK222" i="14"/>
  <c r="DJ222" i="14"/>
  <c r="DI222" i="14"/>
  <c r="DF222" i="14"/>
  <c r="DE222" i="14"/>
  <c r="DC222" i="14"/>
  <c r="DB222" i="14"/>
  <c r="DA222" i="14"/>
  <c r="CX222" i="14"/>
  <c r="CW222" i="14"/>
  <c r="CU222" i="14"/>
  <c r="CT222" i="14"/>
  <c r="CS222" i="14"/>
  <c r="CP222" i="14"/>
  <c r="CO222" i="14"/>
  <c r="CM222" i="14"/>
  <c r="CL222" i="14"/>
  <c r="CK222" i="14"/>
  <c r="CH222" i="14"/>
  <c r="CG222" i="14"/>
  <c r="CE222" i="14"/>
  <c r="CD222" i="14"/>
  <c r="CC222" i="14"/>
  <c r="BZ222" i="14"/>
  <c r="BY222" i="14"/>
  <c r="BW222" i="14"/>
  <c r="BV222" i="14"/>
  <c r="BU222" i="14"/>
  <c r="BR222" i="14"/>
  <c r="BQ222" i="14"/>
  <c r="BO222" i="14"/>
  <c r="BN222" i="14"/>
  <c r="BM222" i="14"/>
  <c r="BJ222" i="14"/>
  <c r="BI222" i="14"/>
  <c r="BG222" i="14"/>
  <c r="BF222" i="14"/>
  <c r="BE222" i="14"/>
  <c r="BB222" i="14"/>
  <c r="BA222" i="14"/>
  <c r="AY222" i="14"/>
  <c r="AX222" i="14"/>
  <c r="AW222" i="14"/>
  <c r="AT222" i="14"/>
  <c r="AS222" i="14"/>
  <c r="AQ222" i="14"/>
  <c r="AP222" i="14"/>
  <c r="AO222" i="14"/>
  <c r="AL222" i="14"/>
  <c r="AK222" i="14"/>
  <c r="AI222" i="14"/>
  <c r="AH222" i="14"/>
  <c r="AG222" i="14"/>
  <c r="AD222" i="14"/>
  <c r="AC222" i="14"/>
  <c r="AA222" i="14"/>
  <c r="Z222" i="14"/>
  <c r="Y222" i="14"/>
  <c r="DV221" i="14"/>
  <c r="DU221" i="14"/>
  <c r="DS221" i="14"/>
  <c r="DR221" i="14"/>
  <c r="DQ221" i="14"/>
  <c r="DN221" i="14"/>
  <c r="DM221" i="14"/>
  <c r="DL221" i="14"/>
  <c r="DK221" i="14"/>
  <c r="DJ221" i="14"/>
  <c r="DI221" i="14"/>
  <c r="DF221" i="14"/>
  <c r="DE221" i="14"/>
  <c r="DD221" i="14"/>
  <c r="DC221" i="14"/>
  <c r="DB221" i="14"/>
  <c r="DA221" i="14"/>
  <c r="CX221" i="14"/>
  <c r="CW221" i="14"/>
  <c r="CV221" i="14"/>
  <c r="CU221" i="14"/>
  <c r="CT221" i="14"/>
  <c r="CS221" i="14"/>
  <c r="CP221" i="14"/>
  <c r="CO221" i="14"/>
  <c r="CN221" i="14"/>
  <c r="CM221" i="14"/>
  <c r="CL221" i="14"/>
  <c r="CK221" i="14"/>
  <c r="CH221" i="14"/>
  <c r="CG221" i="14"/>
  <c r="CF221" i="14"/>
  <c r="CE221" i="14"/>
  <c r="CD221" i="14"/>
  <c r="CC221" i="14"/>
  <c r="BZ221" i="14"/>
  <c r="BY221" i="14"/>
  <c r="BX221" i="14"/>
  <c r="BW221" i="14"/>
  <c r="BV221" i="14"/>
  <c r="BU221" i="14"/>
  <c r="BR221" i="14"/>
  <c r="BQ221" i="14"/>
  <c r="BP221" i="14"/>
  <c r="BO221" i="14"/>
  <c r="BN221" i="14"/>
  <c r="BM221" i="14"/>
  <c r="BJ221" i="14"/>
  <c r="BI221" i="14"/>
  <c r="BH221" i="14"/>
  <c r="BG221" i="14"/>
  <c r="BF221" i="14"/>
  <c r="BE221" i="14"/>
  <c r="BB221" i="14"/>
  <c r="BA221" i="14"/>
  <c r="AZ221" i="14"/>
  <c r="AY221" i="14"/>
  <c r="AX221" i="14"/>
  <c r="AW221" i="14"/>
  <c r="AU221" i="14"/>
  <c r="AT221" i="14"/>
  <c r="AS221" i="14"/>
  <c r="AR221" i="14"/>
  <c r="AQ221" i="14"/>
  <c r="AP221" i="14"/>
  <c r="AO221" i="14"/>
  <c r="AM221" i="14"/>
  <c r="AL221" i="14"/>
  <c r="AK221" i="14"/>
  <c r="AJ221" i="14"/>
  <c r="AI221" i="14"/>
  <c r="AH221" i="14"/>
  <c r="AG221" i="14"/>
  <c r="AE221" i="14"/>
  <c r="AD221" i="14"/>
  <c r="AC221" i="14"/>
  <c r="AB221" i="14"/>
  <c r="AA221" i="14"/>
  <c r="Z221" i="14"/>
  <c r="Y221" i="14"/>
  <c r="DW220" i="14"/>
  <c r="DV220" i="14"/>
  <c r="DU220" i="14"/>
  <c r="DT220" i="14"/>
  <c r="DS220" i="14"/>
  <c r="DR220" i="14"/>
  <c r="DQ220" i="14"/>
  <c r="DO220" i="14"/>
  <c r="DN220" i="14"/>
  <c r="DM220" i="14"/>
  <c r="DL220" i="14"/>
  <c r="DK220" i="14"/>
  <c r="DJ220" i="14"/>
  <c r="DI220" i="14"/>
  <c r="DG220" i="14"/>
  <c r="DF220" i="14"/>
  <c r="DE220" i="14"/>
  <c r="DD220" i="14"/>
  <c r="DC220" i="14"/>
  <c r="DB220" i="14"/>
  <c r="DA220" i="14"/>
  <c r="CY220" i="14"/>
  <c r="CX220" i="14"/>
  <c r="CW220" i="14"/>
  <c r="CV220" i="14"/>
  <c r="CU220" i="14"/>
  <c r="CT220" i="14"/>
  <c r="CS220" i="14"/>
  <c r="CQ220" i="14"/>
  <c r="CP220" i="14"/>
  <c r="CO220" i="14"/>
  <c r="CN220" i="14"/>
  <c r="CM220" i="14"/>
  <c r="CL220" i="14"/>
  <c r="CK220" i="14"/>
  <c r="CI220" i="14"/>
  <c r="CH220" i="14"/>
  <c r="CG220" i="14"/>
  <c r="CF220" i="14"/>
  <c r="CE220" i="14"/>
  <c r="CD220" i="14"/>
  <c r="CC220" i="14"/>
  <c r="CA220" i="14"/>
  <c r="BZ220" i="14"/>
  <c r="BY220" i="14"/>
  <c r="BX220" i="14"/>
  <c r="BW220" i="14"/>
  <c r="BV220" i="14"/>
  <c r="BU220" i="14"/>
  <c r="BS220" i="14"/>
  <c r="BR220" i="14"/>
  <c r="BQ220" i="14"/>
  <c r="BP220" i="14"/>
  <c r="BO220" i="14"/>
  <c r="BN220" i="14"/>
  <c r="BM220" i="14"/>
  <c r="BK220" i="14"/>
  <c r="BJ220" i="14"/>
  <c r="BI220" i="14"/>
  <c r="BH220" i="14"/>
  <c r="BG220" i="14"/>
  <c r="BF220" i="14"/>
  <c r="BE220" i="14"/>
  <c r="BC220" i="14"/>
  <c r="BB220" i="14"/>
  <c r="BA220" i="14"/>
  <c r="AZ220" i="14"/>
  <c r="AY220" i="14"/>
  <c r="AX220" i="14"/>
  <c r="AW220" i="14"/>
  <c r="AU220" i="14"/>
  <c r="AT220" i="14"/>
  <c r="AS220" i="14"/>
  <c r="AR220" i="14"/>
  <c r="AQ220" i="14"/>
  <c r="AP220" i="14"/>
  <c r="AO220" i="14"/>
  <c r="AM220" i="14"/>
  <c r="AL220" i="14"/>
  <c r="AK220" i="14"/>
  <c r="AJ220" i="14"/>
  <c r="AI220" i="14"/>
  <c r="AH220" i="14"/>
  <c r="AG220" i="14"/>
  <c r="AE220" i="14"/>
  <c r="AD220" i="14"/>
  <c r="AC220" i="14"/>
  <c r="AB220" i="14"/>
  <c r="AA220" i="14"/>
  <c r="Z220" i="14"/>
  <c r="Y220" i="14"/>
  <c r="DW219" i="14"/>
  <c r="DV219" i="14"/>
  <c r="DU219" i="14"/>
  <c r="DT219" i="14"/>
  <c r="DS219" i="14"/>
  <c r="DR219" i="14"/>
  <c r="DQ219" i="14"/>
  <c r="DO219" i="14"/>
  <c r="DN219" i="14"/>
  <c r="DM219" i="14"/>
  <c r="DL219" i="14"/>
  <c r="DK219" i="14"/>
  <c r="DJ219" i="14"/>
  <c r="DI219" i="14"/>
  <c r="DG219" i="14"/>
  <c r="DF219" i="14"/>
  <c r="DE219" i="14"/>
  <c r="DD219" i="14"/>
  <c r="DC219" i="14"/>
  <c r="DB219" i="14"/>
  <c r="DA219" i="14"/>
  <c r="CY219" i="14"/>
  <c r="CX219" i="14"/>
  <c r="CW219" i="14"/>
  <c r="CV219" i="14"/>
  <c r="CU219" i="14"/>
  <c r="CT219" i="14"/>
  <c r="CS219" i="14"/>
  <c r="CQ219" i="14"/>
  <c r="CP219" i="14"/>
  <c r="CO219" i="14"/>
  <c r="CN219" i="14"/>
  <c r="CM219" i="14"/>
  <c r="CL219" i="14"/>
  <c r="CK219" i="14"/>
  <c r="CI219" i="14"/>
  <c r="CH219" i="14"/>
  <c r="CG219" i="14"/>
  <c r="CF219" i="14"/>
  <c r="CE219" i="14"/>
  <c r="CD219" i="14"/>
  <c r="CC219" i="14"/>
  <c r="CA219" i="14"/>
  <c r="BZ219" i="14"/>
  <c r="BY219" i="14"/>
  <c r="BX219" i="14"/>
  <c r="BW219" i="14"/>
  <c r="BV219" i="14"/>
  <c r="BU219" i="14"/>
  <c r="BS219" i="14"/>
  <c r="BR219" i="14"/>
  <c r="BQ219" i="14"/>
  <c r="BP219" i="14"/>
  <c r="BO219" i="14"/>
  <c r="BN219" i="14"/>
  <c r="BM219" i="14"/>
  <c r="BK219" i="14"/>
  <c r="BJ219" i="14"/>
  <c r="BI219" i="14"/>
  <c r="BH219" i="14"/>
  <c r="BG219" i="14"/>
  <c r="BF219" i="14"/>
  <c r="BE219" i="14"/>
  <c r="BC219" i="14"/>
  <c r="BB219" i="14"/>
  <c r="BA219" i="14"/>
  <c r="AZ219" i="14"/>
  <c r="AY219" i="14"/>
  <c r="AX219" i="14"/>
  <c r="AW219" i="14"/>
  <c r="AU219" i="14"/>
  <c r="AT219" i="14"/>
  <c r="AS219" i="14"/>
  <c r="AR219" i="14"/>
  <c r="AQ219" i="14"/>
  <c r="AP219" i="14"/>
  <c r="AO219" i="14"/>
  <c r="AM219" i="14"/>
  <c r="AL219" i="14"/>
  <c r="AK219" i="14"/>
  <c r="AJ219" i="14"/>
  <c r="AI219" i="14"/>
  <c r="AH219" i="14"/>
  <c r="AG219" i="14"/>
  <c r="AE219" i="14"/>
  <c r="AD219" i="14"/>
  <c r="AC219" i="14"/>
  <c r="AB219" i="14"/>
  <c r="AA219" i="14"/>
  <c r="Z219" i="14"/>
  <c r="Y219" i="14"/>
  <c r="DW218" i="14"/>
  <c r="DV218" i="14"/>
  <c r="DU218" i="14"/>
  <c r="DT218" i="14"/>
  <c r="DS218" i="14"/>
  <c r="DR218" i="14"/>
  <c r="DQ218" i="14"/>
  <c r="DP218" i="14"/>
  <c r="DO218" i="14"/>
  <c r="DN218" i="14"/>
  <c r="DM218" i="14"/>
  <c r="DL218" i="14"/>
  <c r="DK218" i="14"/>
  <c r="DJ218" i="14"/>
  <c r="DI218" i="14"/>
  <c r="DH218" i="14"/>
  <c r="DG218" i="14"/>
  <c r="DF218" i="14"/>
  <c r="DE218" i="14"/>
  <c r="DD218" i="14"/>
  <c r="DC218" i="14"/>
  <c r="DB218" i="14"/>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I206" i="14"/>
  <c r="DW205" i="14"/>
  <c r="DV205" i="14"/>
  <c r="DU205" i="14"/>
  <c r="DT205" i="14"/>
  <c r="DS205" i="14"/>
  <c r="DQ205" i="14"/>
  <c r="DP205" i="14"/>
  <c r="DO205" i="14"/>
  <c r="DN205" i="14"/>
  <c r="DM205" i="14"/>
  <c r="DL205" i="14"/>
  <c r="DK205" i="14"/>
  <c r="DI205" i="14"/>
  <c r="DH205" i="14"/>
  <c r="DG205" i="14"/>
  <c r="DF205" i="14"/>
  <c r="DE205" i="14"/>
  <c r="DD205" i="14"/>
  <c r="DC205" i="14"/>
  <c r="DA205" i="14"/>
  <c r="CZ205" i="14"/>
  <c r="CY205" i="14"/>
  <c r="CX205" i="14"/>
  <c r="CW205" i="14"/>
  <c r="CV205" i="14"/>
  <c r="CU205" i="14"/>
  <c r="CS205" i="14"/>
  <c r="CR205" i="14"/>
  <c r="CQ205" i="14"/>
  <c r="CP205" i="14"/>
  <c r="CO205" i="14"/>
  <c r="CN205" i="14"/>
  <c r="CM205" i="14"/>
  <c r="CK205" i="14"/>
  <c r="CJ205" i="14"/>
  <c r="CI205" i="14"/>
  <c r="CH205" i="14"/>
  <c r="CG205" i="14"/>
  <c r="CF205" i="14"/>
  <c r="CE205" i="14"/>
  <c r="CC205" i="14"/>
  <c r="CB205" i="14"/>
  <c r="CA205" i="14"/>
  <c r="BZ205" i="14"/>
  <c r="BY205" i="14"/>
  <c r="BX205" i="14"/>
  <c r="BW205" i="14"/>
  <c r="BV205" i="14"/>
  <c r="BU205" i="14"/>
  <c r="BT205" i="14"/>
  <c r="BS205" i="14"/>
  <c r="BR205" i="14"/>
  <c r="BQ205" i="14"/>
  <c r="BP205" i="14"/>
  <c r="BO205" i="14"/>
  <c r="BN205" i="14"/>
  <c r="BM205" i="14"/>
  <c r="BL205" i="14"/>
  <c r="BK205" i="14"/>
  <c r="BJ205" i="14"/>
  <c r="BI205" i="14"/>
  <c r="BH205" i="14"/>
  <c r="BG205" i="14"/>
  <c r="BF205" i="14"/>
  <c r="BE205" i="14"/>
  <c r="BD205" i="14"/>
  <c r="BC205" i="14"/>
  <c r="BB205" i="14"/>
  <c r="BA205" i="14"/>
  <c r="AZ205" i="14"/>
  <c r="AY205" i="14"/>
  <c r="AX205" i="14"/>
  <c r="AW205" i="14"/>
  <c r="AV205" i="14"/>
  <c r="AU205" i="14"/>
  <c r="AT205" i="14"/>
  <c r="AS205" i="14"/>
  <c r="AR205" i="14"/>
  <c r="AQ205" i="14"/>
  <c r="AP205" i="14"/>
  <c r="AO205" i="14"/>
  <c r="AN205" i="14"/>
  <c r="AM205" i="14"/>
  <c r="AL205" i="14"/>
  <c r="AK205" i="14"/>
  <c r="AJ205" i="14"/>
  <c r="AI205" i="14"/>
  <c r="AH205" i="14"/>
  <c r="AG205" i="14"/>
  <c r="AF205" i="14"/>
  <c r="AE205" i="14"/>
  <c r="AD205" i="14"/>
  <c r="AC205" i="14"/>
  <c r="AB205" i="14"/>
  <c r="AA205" i="14"/>
  <c r="Z205" i="14"/>
  <c r="Y205" i="14"/>
  <c r="X205" i="14"/>
  <c r="DW191" i="14"/>
  <c r="DV191" i="14"/>
  <c r="DU191" i="14"/>
  <c r="DT191" i="14"/>
  <c r="DS191" i="14"/>
  <c r="DR191" i="14"/>
  <c r="DQ191" i="14"/>
  <c r="DP191" i="14"/>
  <c r="DO191" i="14"/>
  <c r="DN191" i="14"/>
  <c r="DM191" i="14"/>
  <c r="DL191" i="14"/>
  <c r="DK191" i="14"/>
  <c r="DJ191" i="14"/>
  <c r="DI191" i="14"/>
  <c r="DH191" i="14"/>
  <c r="DG191" i="14"/>
  <c r="DF191" i="14"/>
  <c r="DE191" i="14"/>
  <c r="DD191" i="14"/>
  <c r="DC191" i="14"/>
  <c r="DB191" i="14"/>
  <c r="DA191" i="14"/>
  <c r="CZ191" i="14"/>
  <c r="CY191" i="14"/>
  <c r="CX191" i="14"/>
  <c r="CW191" i="14"/>
  <c r="CV191" i="14"/>
  <c r="CU191" i="14"/>
  <c r="CT191" i="14"/>
  <c r="CS191" i="14"/>
  <c r="CR191" i="14"/>
  <c r="CQ191" i="14"/>
  <c r="CP191" i="14"/>
  <c r="CO191" i="14"/>
  <c r="CN191" i="14"/>
  <c r="CM191" i="14"/>
  <c r="CL191" i="14"/>
  <c r="CK191" i="14"/>
  <c r="CJ191" i="14"/>
  <c r="CI191" i="14"/>
  <c r="CH191" i="14"/>
  <c r="CG191" i="14"/>
  <c r="CF191" i="14"/>
  <c r="CE191" i="14"/>
  <c r="CD191" i="14"/>
  <c r="CC191" i="14"/>
  <c r="CB191" i="14"/>
  <c r="CA191" i="14"/>
  <c r="BZ191" i="14"/>
  <c r="BY191" i="14"/>
  <c r="BX191" i="14"/>
  <c r="BW191" i="14"/>
  <c r="BV191" i="14"/>
  <c r="BU191" i="14"/>
  <c r="BT191" i="14"/>
  <c r="BS191" i="14"/>
  <c r="BR191" i="14"/>
  <c r="BQ191" i="14"/>
  <c r="BP191" i="14"/>
  <c r="BO191" i="14"/>
  <c r="BN191" i="14"/>
  <c r="BM191" i="14"/>
  <c r="BL191" i="14"/>
  <c r="BK191" i="14"/>
  <c r="BJ191" i="14"/>
  <c r="BI191" i="14"/>
  <c r="BH191" i="14"/>
  <c r="BG191" i="14"/>
  <c r="BF191" i="14"/>
  <c r="BE191" i="14"/>
  <c r="BD191" i="14"/>
  <c r="BC191" i="14"/>
  <c r="BB191" i="14"/>
  <c r="BA191" i="14"/>
  <c r="AZ191" i="14"/>
  <c r="AY191" i="14"/>
  <c r="AX191" i="14"/>
  <c r="AW191" i="14"/>
  <c r="AV191" i="14"/>
  <c r="AU191" i="14"/>
  <c r="AT191" i="14"/>
  <c r="AS191" i="14"/>
  <c r="AR191" i="14"/>
  <c r="AQ191" i="14"/>
  <c r="AP191" i="14"/>
  <c r="AO191" i="14"/>
  <c r="AN191" i="14"/>
  <c r="AM191" i="14"/>
  <c r="AL191" i="14"/>
  <c r="AK191" i="14"/>
  <c r="AJ191" i="14"/>
  <c r="AI191" i="14"/>
  <c r="AH191" i="14"/>
  <c r="AG191" i="14"/>
  <c r="AF191" i="14"/>
  <c r="AE191" i="14"/>
  <c r="AD191" i="14"/>
  <c r="AC191" i="14"/>
  <c r="AB191" i="14"/>
  <c r="AA191" i="14"/>
  <c r="Z191" i="14"/>
  <c r="Y191" i="14"/>
  <c r="X191" i="14"/>
  <c r="DW190" i="14"/>
  <c r="DV190" i="14"/>
  <c r="DU190" i="14"/>
  <c r="DT190" i="14"/>
  <c r="DS190" i="14"/>
  <c r="DR190" i="14"/>
  <c r="DQ190" i="14"/>
  <c r="DP190" i="14"/>
  <c r="DO190" i="14"/>
  <c r="DN190" i="14"/>
  <c r="DM190" i="14"/>
  <c r="DL190" i="14"/>
  <c r="DK190" i="14"/>
  <c r="DJ190" i="14"/>
  <c r="DI190" i="14"/>
  <c r="DH190" i="14"/>
  <c r="DG190" i="14"/>
  <c r="DF190" i="14"/>
  <c r="DE190" i="14"/>
  <c r="DD190" i="14"/>
  <c r="DC190" i="14"/>
  <c r="DB190" i="14"/>
  <c r="DA190" i="14"/>
  <c r="CZ190" i="14"/>
  <c r="CY190" i="14"/>
  <c r="CX190" i="14"/>
  <c r="CW190" i="14"/>
  <c r="CV190" i="14"/>
  <c r="CU190" i="14"/>
  <c r="CT190" i="14"/>
  <c r="CS190" i="14"/>
  <c r="CR190" i="14"/>
  <c r="CQ190" i="14"/>
  <c r="CP190" i="14"/>
  <c r="CO190" i="14"/>
  <c r="CN190" i="14"/>
  <c r="CM190" i="14"/>
  <c r="CL190" i="14"/>
  <c r="CK190" i="14"/>
  <c r="CJ190" i="14"/>
  <c r="CI190" i="14"/>
  <c r="CH190" i="14"/>
  <c r="CG190" i="14"/>
  <c r="CF190" i="14"/>
  <c r="CE190" i="14"/>
  <c r="CD190" i="14"/>
  <c r="CC190" i="14"/>
  <c r="CB190" i="14"/>
  <c r="CA190" i="14"/>
  <c r="BZ190" i="14"/>
  <c r="BY190" i="14"/>
  <c r="BX190" i="14"/>
  <c r="BW190" i="14"/>
  <c r="BV190" i="14"/>
  <c r="BU190" i="14"/>
  <c r="BT190" i="14"/>
  <c r="BS190" i="14"/>
  <c r="BR190" i="14"/>
  <c r="BQ190" i="14"/>
  <c r="BP190" i="14"/>
  <c r="BO190" i="14"/>
  <c r="BN190" i="14"/>
  <c r="BM190" i="14"/>
  <c r="BL190" i="14"/>
  <c r="BK190" i="14"/>
  <c r="BJ190" i="14"/>
  <c r="BI190" i="14"/>
  <c r="BH190" i="14"/>
  <c r="BG190" i="14"/>
  <c r="BF190" i="14"/>
  <c r="BE190" i="14"/>
  <c r="BD190" i="14"/>
  <c r="BC190" i="14"/>
  <c r="BB190"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DW189" i="14"/>
  <c r="DV189" i="14"/>
  <c r="DU189" i="14"/>
  <c r="DT189" i="14"/>
  <c r="DS189" i="14"/>
  <c r="DR189" i="14"/>
  <c r="DQ189" i="14"/>
  <c r="DP189" i="14"/>
  <c r="DO189" i="14"/>
  <c r="DN189" i="14"/>
  <c r="DM189" i="14"/>
  <c r="DL189" i="14"/>
  <c r="DK189" i="14"/>
  <c r="DJ189" i="14"/>
  <c r="DI189" i="14"/>
  <c r="DH189" i="14"/>
  <c r="DG189" i="14"/>
  <c r="DF189" i="14"/>
  <c r="DE189" i="14"/>
  <c r="DD189" i="14"/>
  <c r="DC189" i="14"/>
  <c r="DB189" i="14"/>
  <c r="DA189" i="14"/>
  <c r="CZ189" i="14"/>
  <c r="CY189" i="14"/>
  <c r="CX189" i="14"/>
  <c r="CW189" i="14"/>
  <c r="CV189" i="14"/>
  <c r="CU189" i="14"/>
  <c r="CT189" i="14"/>
  <c r="CS189" i="14"/>
  <c r="CR189" i="14"/>
  <c r="CQ189" i="14"/>
  <c r="CP189" i="14"/>
  <c r="CO189" i="14"/>
  <c r="CN189" i="14"/>
  <c r="CM189" i="14"/>
  <c r="CL189" i="14"/>
  <c r="CK189" i="14"/>
  <c r="CJ189" i="14"/>
  <c r="CI189" i="14"/>
  <c r="CH189" i="14"/>
  <c r="CG189" i="14"/>
  <c r="CF189" i="14"/>
  <c r="CE189" i="14"/>
  <c r="CD189" i="14"/>
  <c r="CC189" i="14"/>
  <c r="CB189" i="14"/>
  <c r="CA189" i="14"/>
  <c r="BZ189" i="14"/>
  <c r="BY189" i="14"/>
  <c r="BX189" i="14"/>
  <c r="BW189" i="14"/>
  <c r="BV189" i="14"/>
  <c r="BU189" i="14"/>
  <c r="BT189" i="14"/>
  <c r="BS189" i="14"/>
  <c r="BR189" i="14"/>
  <c r="BQ189" i="14"/>
  <c r="BP189" i="14"/>
  <c r="BO189" i="14"/>
  <c r="BN189" i="14"/>
  <c r="BM189" i="14"/>
  <c r="BL189" i="14"/>
  <c r="BK189" i="14"/>
  <c r="BJ189" i="14"/>
  <c r="BI189" i="14"/>
  <c r="BH189" i="14"/>
  <c r="BG189" i="14"/>
  <c r="BF189" i="14"/>
  <c r="BE189" i="14"/>
  <c r="BD189" i="14"/>
  <c r="BC189" i="14"/>
  <c r="BB189" i="14"/>
  <c r="BA189" i="14"/>
  <c r="AZ189" i="14"/>
  <c r="AY189" i="14"/>
  <c r="AX189" i="14"/>
  <c r="AW189" i="14"/>
  <c r="AV189" i="14"/>
  <c r="AU189" i="14"/>
  <c r="AT189" i="14"/>
  <c r="AS189" i="14"/>
  <c r="AR189" i="14"/>
  <c r="AQ189" i="14"/>
  <c r="AP189" i="14"/>
  <c r="AO189" i="14"/>
  <c r="AN189" i="14"/>
  <c r="AM189" i="14"/>
  <c r="AL189" i="14"/>
  <c r="AK189" i="14"/>
  <c r="AJ189" i="14"/>
  <c r="AI189" i="14"/>
  <c r="AH189" i="14"/>
  <c r="AG189" i="14"/>
  <c r="AF189" i="14"/>
  <c r="AE189" i="14"/>
  <c r="AD189" i="14"/>
  <c r="AC189" i="14"/>
  <c r="AB189" i="14"/>
  <c r="AA189" i="14"/>
  <c r="Z189" i="14"/>
  <c r="Y189" i="14"/>
  <c r="X189" i="14"/>
  <c r="DW187" i="14"/>
  <c r="DV187" i="14"/>
  <c r="DU187" i="14"/>
  <c r="DT187" i="14"/>
  <c r="DS187" i="14"/>
  <c r="DR187" i="14"/>
  <c r="DQ187" i="14"/>
  <c r="DP187" i="14"/>
  <c r="DO187" i="14"/>
  <c r="DN187" i="14"/>
  <c r="DM187" i="14"/>
  <c r="DL187" i="14"/>
  <c r="DK187" i="14"/>
  <c r="DJ187" i="14"/>
  <c r="DI187" i="14"/>
  <c r="DH187" i="14"/>
  <c r="DG187" i="14"/>
  <c r="DF187" i="14"/>
  <c r="DE187" i="14"/>
  <c r="DD187" i="14"/>
  <c r="DC187" i="14"/>
  <c r="DB187" i="14"/>
  <c r="DA187" i="14"/>
  <c r="CZ187" i="14"/>
  <c r="CY187" i="14"/>
  <c r="CX187" i="14"/>
  <c r="CW187" i="14"/>
  <c r="CV187" i="14"/>
  <c r="CU187" i="14"/>
  <c r="CT187" i="14"/>
  <c r="CS187" i="14"/>
  <c r="CR187" i="14"/>
  <c r="CQ187" i="14"/>
  <c r="CP187" i="14"/>
  <c r="CO187" i="14"/>
  <c r="CN187" i="14"/>
  <c r="CM187" i="14"/>
  <c r="CL187" i="14"/>
  <c r="CK187" i="14"/>
  <c r="CJ187" i="14"/>
  <c r="CI187" i="14"/>
  <c r="CH187" i="14"/>
  <c r="CG187" i="14"/>
  <c r="CF187" i="14"/>
  <c r="CE187" i="14"/>
  <c r="CD187" i="14"/>
  <c r="CC187" i="14"/>
  <c r="CB187" i="14"/>
  <c r="CA187" i="14"/>
  <c r="BZ187" i="14"/>
  <c r="BY187" i="14"/>
  <c r="BX187" i="14"/>
  <c r="BW187" i="14"/>
  <c r="BV187" i="14"/>
  <c r="BU187" i="14"/>
  <c r="BT187" i="14"/>
  <c r="BS187" i="14"/>
  <c r="BR187" i="14"/>
  <c r="BQ187" i="14"/>
  <c r="BP187" i="14"/>
  <c r="BO187" i="14"/>
  <c r="BN187" i="14"/>
  <c r="BM187" i="14"/>
  <c r="BL187" i="14"/>
  <c r="BK187" i="14"/>
  <c r="BJ187" i="14"/>
  <c r="BI187" i="14"/>
  <c r="BH187" i="14"/>
  <c r="BG187" i="14"/>
  <c r="BF187" i="14"/>
  <c r="BE187" i="14"/>
  <c r="BD187" i="14"/>
  <c r="BC187" i="14"/>
  <c r="BB187" i="14"/>
  <c r="BA187" i="14"/>
  <c r="AZ187" i="14"/>
  <c r="AY187" i="14"/>
  <c r="AX187" i="14"/>
  <c r="AW187" i="14"/>
  <c r="AV187" i="14"/>
  <c r="AU187" i="14"/>
  <c r="AT187" i="14"/>
  <c r="AS187" i="14"/>
  <c r="AR187" i="14"/>
  <c r="AQ187" i="14"/>
  <c r="AP187" i="14"/>
  <c r="AO187" i="14"/>
  <c r="AN187" i="14"/>
  <c r="AM187" i="14"/>
  <c r="AL187" i="14"/>
  <c r="AK187" i="14"/>
  <c r="AJ187" i="14"/>
  <c r="AI187" i="14"/>
  <c r="AH187" i="14"/>
  <c r="AG187" i="14"/>
  <c r="AF187" i="14"/>
  <c r="AE187" i="14"/>
  <c r="AD187" i="14"/>
  <c r="AC187" i="14"/>
  <c r="AB187" i="14"/>
  <c r="AA187" i="14"/>
  <c r="Z187" i="14"/>
  <c r="Y187" i="14"/>
  <c r="X187" i="14"/>
  <c r="DW186" i="14"/>
  <c r="DV186" i="14"/>
  <c r="DU186" i="14"/>
  <c r="DT186" i="14"/>
  <c r="DS186" i="14"/>
  <c r="DR186" i="14"/>
  <c r="DQ186" i="14"/>
  <c r="DP186" i="14"/>
  <c r="DO186" i="14"/>
  <c r="DN186" i="14"/>
  <c r="DM186" i="14"/>
  <c r="DL186" i="14"/>
  <c r="DK186" i="14"/>
  <c r="DJ186" i="14"/>
  <c r="DI186" i="14"/>
  <c r="DH186" i="14"/>
  <c r="DG186" i="14"/>
  <c r="DF186" i="14"/>
  <c r="DE186" i="14"/>
  <c r="DD186" i="14"/>
  <c r="DC186" i="14"/>
  <c r="DB186" i="14"/>
  <c r="DA186" i="14"/>
  <c r="CZ186" i="14"/>
  <c r="CY186" i="14"/>
  <c r="CX186" i="14"/>
  <c r="CW186" i="14"/>
  <c r="CV186" i="14"/>
  <c r="CU186" i="14"/>
  <c r="CT186" i="14"/>
  <c r="CS186" i="14"/>
  <c r="CR186" i="14"/>
  <c r="CQ186" i="14"/>
  <c r="CP186" i="14"/>
  <c r="CO186" i="14"/>
  <c r="CN186" i="14"/>
  <c r="CM186" i="14"/>
  <c r="CL186" i="14"/>
  <c r="CK186" i="14"/>
  <c r="CJ186" i="14"/>
  <c r="CI186" i="14"/>
  <c r="CH186" i="14"/>
  <c r="CG186" i="14"/>
  <c r="CF186" i="14"/>
  <c r="CE186" i="14"/>
  <c r="CD186" i="14"/>
  <c r="CC186" i="14"/>
  <c r="CB186" i="14"/>
  <c r="CA186" i="14"/>
  <c r="BZ186" i="14"/>
  <c r="BY186" i="14"/>
  <c r="BX186" i="14"/>
  <c r="BW186" i="14"/>
  <c r="BV186" i="14"/>
  <c r="BU186" i="14"/>
  <c r="BT186" i="14"/>
  <c r="BS186" i="14"/>
  <c r="BR186" i="14"/>
  <c r="BQ186" i="14"/>
  <c r="BP186" i="14"/>
  <c r="BO186" i="14"/>
  <c r="BN186" i="14"/>
  <c r="BM186" i="14"/>
  <c r="BL186" i="14"/>
  <c r="BK186" i="14"/>
  <c r="BJ186" i="14"/>
  <c r="BI186" i="14"/>
  <c r="BH186" i="14"/>
  <c r="BG186" i="14"/>
  <c r="BF186" i="14"/>
  <c r="BE186" i="14"/>
  <c r="BD186" i="14"/>
  <c r="BC186" i="14"/>
  <c r="BB186" i="14"/>
  <c r="BA186" i="14"/>
  <c r="AZ186" i="14"/>
  <c r="AY186" i="14"/>
  <c r="AX186" i="14"/>
  <c r="AW186" i="14"/>
  <c r="AV186" i="14"/>
  <c r="AU186" i="14"/>
  <c r="AT186" i="14"/>
  <c r="AS186" i="14"/>
  <c r="AR186" i="14"/>
  <c r="AQ186" i="14"/>
  <c r="AP186" i="14"/>
  <c r="AO186" i="14"/>
  <c r="AN186" i="14"/>
  <c r="AM186" i="14"/>
  <c r="AL186" i="14"/>
  <c r="AK186" i="14"/>
  <c r="AJ186" i="14"/>
  <c r="AI186" i="14"/>
  <c r="AH186" i="14"/>
  <c r="AG186" i="14"/>
  <c r="AF186" i="14"/>
  <c r="AE186" i="14"/>
  <c r="AD186" i="14"/>
  <c r="AC186" i="14"/>
  <c r="AB186" i="14"/>
  <c r="AA186" i="14"/>
  <c r="Z186" i="14"/>
  <c r="Y186" i="14"/>
  <c r="X186" i="14"/>
  <c r="DW184" i="14"/>
  <c r="DV184" i="14"/>
  <c r="DU184" i="14"/>
  <c r="DT184" i="14"/>
  <c r="DS184" i="14"/>
  <c r="DR184" i="14"/>
  <c r="DQ184" i="14"/>
  <c r="DP184" i="14"/>
  <c r="DO184" i="14"/>
  <c r="DN184" i="14"/>
  <c r="DM184" i="14"/>
  <c r="DL184" i="14"/>
  <c r="DK184" i="14"/>
  <c r="DJ184" i="14"/>
  <c r="DI184" i="14"/>
  <c r="DH184" i="14"/>
  <c r="DG184" i="14"/>
  <c r="DF184" i="14"/>
  <c r="DE184" i="14"/>
  <c r="DD184" i="14"/>
  <c r="DC184" i="14"/>
  <c r="DB184" i="14"/>
  <c r="DA184" i="14"/>
  <c r="CZ184" i="14"/>
  <c r="CY184" i="14"/>
  <c r="CX184" i="14"/>
  <c r="CW184" i="14"/>
  <c r="CV184" i="14"/>
  <c r="CU184" i="14"/>
  <c r="CT184" i="14"/>
  <c r="CS184" i="14"/>
  <c r="CR184" i="14"/>
  <c r="CQ184" i="14"/>
  <c r="CP184" i="14"/>
  <c r="CO184" i="14"/>
  <c r="CN184" i="14"/>
  <c r="CM184" i="14"/>
  <c r="CL184" i="14"/>
  <c r="CK184" i="14"/>
  <c r="CJ184" i="14"/>
  <c r="CI184" i="14"/>
  <c r="CH184" i="14"/>
  <c r="CG184" i="14"/>
  <c r="CF184" i="14"/>
  <c r="CE184" i="14"/>
  <c r="CD184" i="14"/>
  <c r="CC184" i="14"/>
  <c r="CB184" i="14"/>
  <c r="CA184" i="14"/>
  <c r="BZ184" i="14"/>
  <c r="BY184" i="14"/>
  <c r="BX184" i="14"/>
  <c r="BW184" i="14"/>
  <c r="BV184" i="14"/>
  <c r="BU184" i="14"/>
  <c r="BT184" i="14"/>
  <c r="BS184" i="14"/>
  <c r="BR184" i="14"/>
  <c r="BQ184" i="14"/>
  <c r="BP184" i="14"/>
  <c r="BO184" i="14"/>
  <c r="BN184" i="14"/>
  <c r="BM184" i="14"/>
  <c r="BL184" i="14"/>
  <c r="BK184" i="14"/>
  <c r="BJ184" i="14"/>
  <c r="BI184" i="14"/>
  <c r="BH184" i="14"/>
  <c r="BG184" i="14"/>
  <c r="BF184" i="14"/>
  <c r="BE184" i="14"/>
  <c r="BD184" i="14"/>
  <c r="BC184" i="14"/>
  <c r="BB184"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DW170" i="14"/>
  <c r="DV170" i="14"/>
  <c r="DU170" i="14"/>
  <c r="DT170" i="14"/>
  <c r="DS170" i="14"/>
  <c r="DR170" i="14"/>
  <c r="DQ170" i="14"/>
  <c r="DP170" i="14"/>
  <c r="DO170" i="14"/>
  <c r="DN170" i="14"/>
  <c r="DM170" i="14"/>
  <c r="DL170" i="14"/>
  <c r="DK170" i="14"/>
  <c r="DJ170" i="14"/>
  <c r="DI170" i="14"/>
  <c r="DH170" i="14"/>
  <c r="DG170" i="14"/>
  <c r="DF170" i="14"/>
  <c r="DE170" i="14"/>
  <c r="DD170" i="14"/>
  <c r="DC170" i="14"/>
  <c r="DB170" i="14"/>
  <c r="DA170" i="14"/>
  <c r="CZ170" i="14"/>
  <c r="DW157" i="14"/>
  <c r="DV157" i="14"/>
  <c r="DU157" i="14"/>
  <c r="DT157" i="14"/>
  <c r="DS157" i="14"/>
  <c r="DR157" i="14"/>
  <c r="DQ157" i="14"/>
  <c r="DP157" i="14"/>
  <c r="DO157" i="14"/>
  <c r="DN157" i="14"/>
  <c r="DM157" i="14"/>
  <c r="DL157" i="14"/>
  <c r="DK157" i="14"/>
  <c r="DJ157" i="14"/>
  <c r="DI157" i="14"/>
  <c r="DH157" i="14"/>
  <c r="DG157" i="14"/>
  <c r="DF157" i="14"/>
  <c r="DE157" i="14"/>
  <c r="DD157" i="14"/>
  <c r="DC157" i="14"/>
  <c r="DB157" i="14"/>
  <c r="DA157" i="14"/>
  <c r="CZ157" i="14"/>
  <c r="CY157" i="14"/>
  <c r="CX157" i="14"/>
  <c r="CW157" i="14"/>
  <c r="CV157" i="14"/>
  <c r="CU157" i="14"/>
  <c r="CT157" i="14"/>
  <c r="CS157" i="14"/>
  <c r="CR157" i="14"/>
  <c r="CQ157" i="14"/>
  <c r="CP157" i="14"/>
  <c r="CO157" i="14"/>
  <c r="CN157" i="14"/>
  <c r="CM157" i="14"/>
  <c r="CL157" i="14"/>
  <c r="CK157" i="14"/>
  <c r="CJ157" i="14"/>
  <c r="CI157" i="14"/>
  <c r="CH157" i="14"/>
  <c r="CG157" i="14"/>
  <c r="CF157" i="14"/>
  <c r="CE157" i="14"/>
  <c r="CD157" i="14"/>
  <c r="CC157" i="14"/>
  <c r="CB157" i="14"/>
  <c r="CA157" i="14"/>
  <c r="BZ157" i="14"/>
  <c r="BY157" i="14"/>
  <c r="BX157" i="14"/>
  <c r="BW157" i="14"/>
  <c r="BV157" i="14"/>
  <c r="BU157" i="14"/>
  <c r="BT157" i="14"/>
  <c r="BS157" i="14"/>
  <c r="BR157" i="14"/>
  <c r="BQ157" i="14"/>
  <c r="BP157" i="14"/>
  <c r="BO157" i="14"/>
  <c r="BN157" i="14"/>
  <c r="BM157" i="14"/>
  <c r="BL157" i="14"/>
  <c r="BK157" i="14"/>
  <c r="BJ157" i="14"/>
  <c r="BI157" i="14"/>
  <c r="BH157" i="14"/>
  <c r="BG157" i="14"/>
  <c r="BF157" i="14"/>
  <c r="BE157" i="14"/>
  <c r="BD157" i="14"/>
  <c r="BC157" i="14"/>
  <c r="BB157" i="14"/>
  <c r="BA157" i="14"/>
  <c r="AZ157" i="14"/>
  <c r="AY157" i="14"/>
  <c r="AX157" i="14"/>
  <c r="AW157" i="14"/>
  <c r="AV157" i="14"/>
  <c r="AU157" i="14"/>
  <c r="AT157" i="14"/>
  <c r="AS157" i="14"/>
  <c r="AR157" i="14"/>
  <c r="AQ157" i="14"/>
  <c r="AP157" i="14"/>
  <c r="AO157" i="14"/>
  <c r="AN157" i="14"/>
  <c r="AM157" i="14"/>
  <c r="AL157" i="14"/>
  <c r="AK157" i="14"/>
  <c r="AJ157" i="14"/>
  <c r="AI157" i="14"/>
  <c r="AH157" i="14"/>
  <c r="AG157" i="14"/>
  <c r="AF157" i="14"/>
  <c r="AE157" i="14"/>
  <c r="AD157" i="14"/>
  <c r="AC157" i="14"/>
  <c r="AB157" i="14"/>
  <c r="AA157" i="14"/>
  <c r="Z157" i="14"/>
  <c r="Y157" i="14"/>
  <c r="X157" i="14"/>
  <c r="DW155" i="14"/>
  <c r="DV155" i="14"/>
  <c r="DU155" i="14"/>
  <c r="DT155" i="14"/>
  <c r="DS155" i="14"/>
  <c r="DR155" i="14"/>
  <c r="DQ155" i="14"/>
  <c r="DP155" i="14"/>
  <c r="DO155" i="14"/>
  <c r="DN155" i="14"/>
  <c r="DM155" i="14"/>
  <c r="DL155" i="14"/>
  <c r="DK155" i="14"/>
  <c r="DJ155" i="14"/>
  <c r="DI155" i="14"/>
  <c r="DH155" i="14"/>
  <c r="DG155" i="14"/>
  <c r="DF155" i="14"/>
  <c r="DE155" i="14"/>
  <c r="DD155" i="14"/>
  <c r="DC155" i="14"/>
  <c r="DB155" i="14"/>
  <c r="DA155" i="14"/>
  <c r="CZ155" i="14"/>
  <c r="CY155" i="14"/>
  <c r="CX155" i="14"/>
  <c r="CW155" i="14"/>
  <c r="CV155" i="14"/>
  <c r="CU155" i="14"/>
  <c r="CT155" i="14"/>
  <c r="CS155" i="14"/>
  <c r="CR155" i="14"/>
  <c r="CQ155" i="14"/>
  <c r="CP155" i="14"/>
  <c r="CO155" i="14"/>
  <c r="CN155" i="14"/>
  <c r="CM155" i="14"/>
  <c r="CL155" i="14"/>
  <c r="CK155" i="14"/>
  <c r="CJ155" i="14"/>
  <c r="CI155" i="14"/>
  <c r="CH155" i="14"/>
  <c r="CG155" i="14"/>
  <c r="CF155" i="14"/>
  <c r="CE155" i="14"/>
  <c r="CD155" i="14"/>
  <c r="CC155" i="14"/>
  <c r="CB155" i="14"/>
  <c r="CA155" i="14"/>
  <c r="BZ155" i="14"/>
  <c r="BY155" i="14"/>
  <c r="BX155" i="14"/>
  <c r="BW155" i="14"/>
  <c r="BV155" i="14"/>
  <c r="BU155" i="14"/>
  <c r="BT155" i="14"/>
  <c r="BS155" i="14"/>
  <c r="BR155" i="14"/>
  <c r="BQ155" i="14"/>
  <c r="BP155" i="14"/>
  <c r="BO155" i="14"/>
  <c r="BN155" i="14"/>
  <c r="BM155" i="14"/>
  <c r="BL155" i="14"/>
  <c r="BK155" i="14"/>
  <c r="BJ155" i="14"/>
  <c r="BI155" i="14"/>
  <c r="BH155" i="14"/>
  <c r="BG155" i="14"/>
  <c r="BF155" i="14"/>
  <c r="BE155" i="14"/>
  <c r="BD155" i="14"/>
  <c r="BC155" i="14"/>
  <c r="BB155" i="14"/>
  <c r="BA155" i="14"/>
  <c r="AZ155" i="14"/>
  <c r="AY155" i="14"/>
  <c r="AX155" i="14"/>
  <c r="AW155" i="14"/>
  <c r="AV155" i="14"/>
  <c r="AU155" i="14"/>
  <c r="AT155" i="14"/>
  <c r="AS155" i="14"/>
  <c r="AR155" i="14"/>
  <c r="AQ155" i="14"/>
  <c r="AP155" i="14"/>
  <c r="AO155" i="14"/>
  <c r="AN155" i="14"/>
  <c r="AM155" i="14"/>
  <c r="AL155" i="14"/>
  <c r="AK155" i="14"/>
  <c r="AJ155" i="14"/>
  <c r="AI155" i="14"/>
  <c r="AH155" i="14"/>
  <c r="AG155" i="14"/>
  <c r="AF155" i="14"/>
  <c r="AE155" i="14"/>
  <c r="AD155" i="14"/>
  <c r="AC155" i="14"/>
  <c r="AB155" i="14"/>
  <c r="AA155" i="14"/>
  <c r="Z155" i="14"/>
  <c r="Y155" i="14"/>
  <c r="X155" i="14"/>
  <c r="I143" i="14"/>
  <c r="DW142" i="14"/>
  <c r="DV142" i="14"/>
  <c r="DU142" i="14"/>
  <c r="DT142" i="14"/>
  <c r="DS142" i="14"/>
  <c r="DR142" i="14"/>
  <c r="DQ142" i="14"/>
  <c r="DP142" i="14"/>
  <c r="DO142" i="14"/>
  <c r="DN142" i="14"/>
  <c r="DM142" i="14"/>
  <c r="DL142" i="14"/>
  <c r="DK142" i="14"/>
  <c r="DJ142" i="14"/>
  <c r="DI142" i="14"/>
  <c r="DH142" i="14"/>
  <c r="DG142" i="14"/>
  <c r="DF142" i="14"/>
  <c r="DE142" i="14"/>
  <c r="DD142" i="14"/>
  <c r="DC142" i="14"/>
  <c r="DB142" i="14"/>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I130" i="14"/>
  <c r="DW129" i="14"/>
  <c r="DV129" i="14"/>
  <c r="DU129" i="14"/>
  <c r="DT129" i="14"/>
  <c r="DS129" i="14"/>
  <c r="DR129" i="14"/>
  <c r="DQ129" i="14"/>
  <c r="DP129" i="14"/>
  <c r="DO129" i="14"/>
  <c r="DN129" i="14"/>
  <c r="DM129" i="14"/>
  <c r="DL129" i="14"/>
  <c r="DK129" i="14"/>
  <c r="DJ129" i="14"/>
  <c r="DI129" i="14"/>
  <c r="DH129" i="14"/>
  <c r="DG129" i="14"/>
  <c r="DF129" i="14"/>
  <c r="DE129" i="14"/>
  <c r="DD129" i="14"/>
  <c r="DC129" i="14"/>
  <c r="DB129" i="14"/>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DW128" i="14"/>
  <c r="DV128" i="14"/>
  <c r="DU128" i="14"/>
  <c r="DT128" i="14"/>
  <c r="DS128" i="14"/>
  <c r="DR128" i="14"/>
  <c r="DQ128" i="14"/>
  <c r="DP128" i="14"/>
  <c r="DO128" i="14"/>
  <c r="DN128" i="14"/>
  <c r="DM128" i="14"/>
  <c r="DL128" i="14"/>
  <c r="DK128" i="14"/>
  <c r="DJ128" i="14"/>
  <c r="DI128" i="14"/>
  <c r="DH128" i="14"/>
  <c r="DG128" i="14"/>
  <c r="DF128" i="14"/>
  <c r="DE128" i="14"/>
  <c r="DD128" i="14"/>
  <c r="DC128" i="14"/>
  <c r="DB128" i="14"/>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DW127" i="14"/>
  <c r="DV127" i="14"/>
  <c r="DU127" i="14"/>
  <c r="DT127" i="14"/>
  <c r="DS127" i="14"/>
  <c r="DR127" i="14"/>
  <c r="DQ127" i="14"/>
  <c r="DP127" i="14"/>
  <c r="DO127" i="14"/>
  <c r="DN127" i="14"/>
  <c r="DM127" i="14"/>
  <c r="DL127" i="14"/>
  <c r="DK127" i="14"/>
  <c r="DJ127" i="14"/>
  <c r="DI127" i="14"/>
  <c r="DH127" i="14"/>
  <c r="DG127" i="14"/>
  <c r="DF127" i="14"/>
  <c r="DE127" i="14"/>
  <c r="DD127" i="14"/>
  <c r="DC127" i="14"/>
  <c r="DB127" i="14"/>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DW126" i="14"/>
  <c r="DV126" i="14"/>
  <c r="DU126" i="14"/>
  <c r="DT126" i="14"/>
  <c r="DS126" i="14"/>
  <c r="DR126" i="14"/>
  <c r="DQ126" i="14"/>
  <c r="DP126" i="14"/>
  <c r="DO126" i="14"/>
  <c r="DN126" i="14"/>
  <c r="DM126" i="14"/>
  <c r="DL126" i="14"/>
  <c r="DK126" i="14"/>
  <c r="DJ126" i="14"/>
  <c r="DI126" i="14"/>
  <c r="DH126" i="14"/>
  <c r="DG126" i="14"/>
  <c r="DF126" i="14"/>
  <c r="DE126" i="14"/>
  <c r="DD126" i="14"/>
  <c r="DC126" i="14"/>
  <c r="DB126" i="14"/>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DW125" i="14"/>
  <c r="DV125" i="14"/>
  <c r="DU125" i="14"/>
  <c r="DT125" i="14"/>
  <c r="DS125" i="14"/>
  <c r="DR125" i="14"/>
  <c r="DQ125" i="14"/>
  <c r="DP125" i="14"/>
  <c r="DO125" i="14"/>
  <c r="DN125" i="14"/>
  <c r="DM125" i="14"/>
  <c r="DL125" i="14"/>
  <c r="DK125" i="14"/>
  <c r="DJ125" i="14"/>
  <c r="DI125" i="14"/>
  <c r="DH125" i="14"/>
  <c r="DG125" i="14"/>
  <c r="DF125" i="14"/>
  <c r="DE125" i="14"/>
  <c r="DD125" i="14"/>
  <c r="DC125" i="14"/>
  <c r="DB125" i="14"/>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I113" i="14"/>
  <c r="DW112" i="14"/>
  <c r="DV112" i="14"/>
  <c r="DU112" i="14"/>
  <c r="DT112" i="14"/>
  <c r="DS112" i="14"/>
  <c r="DR112" i="14"/>
  <c r="DQ112" i="14"/>
  <c r="DP112" i="14"/>
  <c r="DO112" i="14"/>
  <c r="DN112" i="14"/>
  <c r="DM112" i="14"/>
  <c r="DL112" i="14"/>
  <c r="DK112" i="14"/>
  <c r="DJ112" i="14"/>
  <c r="DI112" i="14"/>
  <c r="DH112" i="14"/>
  <c r="DG112" i="14"/>
  <c r="DF112" i="14"/>
  <c r="DE112" i="14"/>
  <c r="DD112" i="14"/>
  <c r="DC112" i="14"/>
  <c r="DB112" i="14"/>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I100" i="14"/>
  <c r="DW99" i="14"/>
  <c r="DV99" i="14"/>
  <c r="DU99" i="14"/>
  <c r="DT99" i="14"/>
  <c r="DS99" i="14"/>
  <c r="DR99" i="14"/>
  <c r="DQ99" i="14"/>
  <c r="DP99" i="14"/>
  <c r="DO99" i="14"/>
  <c r="DN99" i="14"/>
  <c r="DM99" i="14"/>
  <c r="DL99" i="14"/>
  <c r="DK99" i="14"/>
  <c r="DJ99" i="14"/>
  <c r="DI99" i="14"/>
  <c r="DH99" i="14"/>
  <c r="DG99" i="14"/>
  <c r="DF99" i="14"/>
  <c r="DE99" i="14"/>
  <c r="DD99" i="14"/>
  <c r="DC99" i="14"/>
  <c r="DB99" i="14"/>
  <c r="DA99" i="14"/>
  <c r="CZ99" i="14"/>
  <c r="CY99" i="14"/>
  <c r="CX99" i="14"/>
  <c r="CW99" i="14"/>
  <c r="CV99" i="14"/>
  <c r="CU99" i="14"/>
  <c r="CT99" i="14"/>
  <c r="CS99" i="14"/>
  <c r="CR99" i="14"/>
  <c r="CQ99" i="14"/>
  <c r="CP99" i="14"/>
  <c r="CO99" i="14"/>
  <c r="CN99" i="14"/>
  <c r="CM99" i="14"/>
  <c r="CL99" i="14"/>
  <c r="CK99" i="14"/>
  <c r="CJ99" i="14"/>
  <c r="CI99" i="14"/>
  <c r="CH99" i="14"/>
  <c r="CG99" i="14"/>
  <c r="CF99" i="14"/>
  <c r="CE99" i="14"/>
  <c r="CD99" i="14"/>
  <c r="CC99" i="14"/>
  <c r="CB99" i="14"/>
  <c r="CA99" i="14"/>
  <c r="BZ99" i="14"/>
  <c r="BY99" i="14"/>
  <c r="BX99" i="14"/>
  <c r="BW99" i="14"/>
  <c r="BV99" i="14"/>
  <c r="BU99" i="14"/>
  <c r="BT99" i="14"/>
  <c r="BS99" i="14"/>
  <c r="BR99" i="14"/>
  <c r="BQ99" i="14"/>
  <c r="BP99" i="14"/>
  <c r="BO99" i="14"/>
  <c r="BN99" i="14"/>
  <c r="BM99" i="14"/>
  <c r="BL99" i="14"/>
  <c r="BK99" i="14"/>
  <c r="BJ99" i="14"/>
  <c r="BI99" i="14"/>
  <c r="BH99" i="14"/>
  <c r="BG99" i="14"/>
  <c r="BF99" i="14"/>
  <c r="BE99" i="14"/>
  <c r="BD99" i="14"/>
  <c r="BC99" i="14"/>
  <c r="BB99" i="14"/>
  <c r="BA99" i="14"/>
  <c r="AZ99" i="14"/>
  <c r="AY99" i="14"/>
  <c r="AX99" i="14"/>
  <c r="AW99" i="14"/>
  <c r="AV99" i="14"/>
  <c r="AU99" i="14"/>
  <c r="AT99" i="14"/>
  <c r="AS99" i="14"/>
  <c r="AR99" i="14"/>
  <c r="AQ99" i="14"/>
  <c r="AP99" i="14"/>
  <c r="AO99" i="14"/>
  <c r="AN99" i="14"/>
  <c r="AM99" i="14"/>
  <c r="AL99" i="14"/>
  <c r="AK99" i="14"/>
  <c r="AJ99" i="14"/>
  <c r="AI99" i="14"/>
  <c r="AH99" i="14"/>
  <c r="AG99" i="14"/>
  <c r="AF99" i="14"/>
  <c r="AE99" i="14"/>
  <c r="AD99" i="14"/>
  <c r="AC99" i="14"/>
  <c r="AB99" i="14"/>
  <c r="AA99" i="14"/>
  <c r="Z99" i="14"/>
  <c r="Y99" i="14"/>
  <c r="X99" i="14"/>
  <c r="I87" i="14"/>
  <c r="DW86" i="14"/>
  <c r="DV86" i="14"/>
  <c r="DU86" i="14"/>
  <c r="DT86" i="14"/>
  <c r="DS86" i="14"/>
  <c r="DR86" i="14"/>
  <c r="DQ86" i="14"/>
  <c r="DP86" i="14"/>
  <c r="DO86" i="14"/>
  <c r="DN86" i="14"/>
  <c r="DM86" i="14"/>
  <c r="DL86" i="14"/>
  <c r="DK86" i="14"/>
  <c r="DJ86" i="14"/>
  <c r="DI86" i="14"/>
  <c r="DH86" i="14"/>
  <c r="DG86" i="14"/>
  <c r="DF86" i="14"/>
  <c r="DE86" i="14"/>
  <c r="DD86" i="14"/>
  <c r="DC86" i="14"/>
  <c r="DB86" i="14"/>
  <c r="DA86" i="14"/>
  <c r="CZ86" i="14"/>
  <c r="CY86" i="14"/>
  <c r="CX86" i="14"/>
  <c r="CW86" i="14"/>
  <c r="CV86" i="14"/>
  <c r="CU86" i="14"/>
  <c r="CT86" i="14"/>
  <c r="CS86" i="14"/>
  <c r="CR86" i="14"/>
  <c r="CQ86" i="14"/>
  <c r="CP86" i="14"/>
  <c r="CO86" i="14"/>
  <c r="CN86" i="14"/>
  <c r="CM86" i="14"/>
  <c r="CL86" i="14"/>
  <c r="CK86" i="14"/>
  <c r="CJ86" i="14"/>
  <c r="CI86" i="14"/>
  <c r="CH86" i="14"/>
  <c r="CG86" i="14"/>
  <c r="CF86" i="14"/>
  <c r="CE86" i="14"/>
  <c r="CD86" i="14"/>
  <c r="CC86" i="14"/>
  <c r="CB86" i="14"/>
  <c r="CA86" i="14"/>
  <c r="BZ86" i="14"/>
  <c r="BY86" i="14"/>
  <c r="BX86" i="14"/>
  <c r="BW86" i="14"/>
  <c r="BV86" i="14"/>
  <c r="BU86" i="14"/>
  <c r="BT86" i="14"/>
  <c r="BS86" i="14"/>
  <c r="BR86" i="14"/>
  <c r="BQ86" i="14"/>
  <c r="BP86" i="14"/>
  <c r="BO86" i="14"/>
  <c r="BN86" i="14"/>
  <c r="BM86" i="14"/>
  <c r="BL86" i="14"/>
  <c r="BK86" i="14"/>
  <c r="BJ86" i="14"/>
  <c r="BI86" i="14"/>
  <c r="BH86" i="14"/>
  <c r="BG86" i="14"/>
  <c r="BF86" i="14"/>
  <c r="BE86" i="14"/>
  <c r="BD86" i="14"/>
  <c r="BC86" i="14"/>
  <c r="BB86"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I74" i="14"/>
  <c r="DW73" i="14"/>
  <c r="DV73" i="14"/>
  <c r="DU73" i="14"/>
  <c r="DT73" i="14"/>
  <c r="DS73" i="14"/>
  <c r="DR73" i="14"/>
  <c r="DQ73" i="14"/>
  <c r="DP73" i="14"/>
  <c r="DO73" i="14"/>
  <c r="DN73" i="14"/>
  <c r="DM73" i="14"/>
  <c r="DL73" i="14"/>
  <c r="DK73" i="14"/>
  <c r="DJ73" i="14"/>
  <c r="DI73" i="14"/>
  <c r="DH73" i="14"/>
  <c r="DG73" i="14"/>
  <c r="DF73" i="14"/>
  <c r="DE73" i="14"/>
  <c r="DD73" i="14"/>
  <c r="DC73" i="14"/>
  <c r="DB73" i="14"/>
  <c r="DA73" i="14"/>
  <c r="CZ73" i="14"/>
  <c r="CY73" i="14"/>
  <c r="CX73" i="14"/>
  <c r="CW73" i="14"/>
  <c r="CV73" i="14"/>
  <c r="CU73" i="14"/>
  <c r="CT73" i="14"/>
  <c r="CS73" i="14"/>
  <c r="CR73" i="14"/>
  <c r="CQ73" i="14"/>
  <c r="CP73" i="14"/>
  <c r="CO73" i="14"/>
  <c r="CN73" i="14"/>
  <c r="CM73" i="14"/>
  <c r="CL73" i="14"/>
  <c r="CK73" i="14"/>
  <c r="CJ73" i="14"/>
  <c r="CI73" i="14"/>
  <c r="CH73" i="14"/>
  <c r="CG73" i="14"/>
  <c r="CF73" i="14"/>
  <c r="CE73" i="14"/>
  <c r="CD73" i="14"/>
  <c r="CC73" i="14"/>
  <c r="CB73" i="14"/>
  <c r="CA73" i="14"/>
  <c r="BZ73" i="14"/>
  <c r="BY73" i="14"/>
  <c r="BX73" i="14"/>
  <c r="BW73" i="14"/>
  <c r="BV73" i="14"/>
  <c r="BU73" i="14"/>
  <c r="BT73" i="14"/>
  <c r="BS73" i="14"/>
  <c r="BR73" i="14"/>
  <c r="BQ73" i="14"/>
  <c r="BP73" i="14"/>
  <c r="BO73" i="14"/>
  <c r="BN73" i="14"/>
  <c r="BM73" i="14"/>
  <c r="BL73" i="14"/>
  <c r="BK73" i="14"/>
  <c r="BJ73" i="14"/>
  <c r="BI73" i="14"/>
  <c r="BH73" i="14"/>
  <c r="BG73" i="14"/>
  <c r="BF73" i="14"/>
  <c r="BE73" i="14"/>
  <c r="BD73" i="14"/>
  <c r="BC73" i="14"/>
  <c r="BB73" i="14"/>
  <c r="BA73" i="14"/>
  <c r="AZ73" i="14"/>
  <c r="AY73" i="14"/>
  <c r="AX73" i="14"/>
  <c r="AW73" i="14"/>
  <c r="AV73" i="14"/>
  <c r="AU73" i="14"/>
  <c r="AT73" i="14"/>
  <c r="AS73" i="14"/>
  <c r="AR73" i="14"/>
  <c r="AQ73" i="14"/>
  <c r="AP73" i="14"/>
  <c r="AO73" i="14"/>
  <c r="AN73" i="14"/>
  <c r="AM73" i="14"/>
  <c r="AL73" i="14"/>
  <c r="AK73" i="14"/>
  <c r="AJ73" i="14"/>
  <c r="AI73" i="14"/>
  <c r="AH73" i="14"/>
  <c r="AG73" i="14"/>
  <c r="AF73" i="14"/>
  <c r="AE73" i="14"/>
  <c r="AD73" i="14"/>
  <c r="AC73" i="14"/>
  <c r="AB73" i="14"/>
  <c r="AA73" i="14"/>
  <c r="Z73" i="14"/>
  <c r="Y73" i="14"/>
  <c r="X73" i="14"/>
  <c r="I61" i="14"/>
  <c r="DW60" i="14"/>
  <c r="DV60" i="14"/>
  <c r="DU60" i="14"/>
  <c r="DT60" i="14"/>
  <c r="DS60" i="14"/>
  <c r="DR60" i="14"/>
  <c r="DQ60" i="14"/>
  <c r="DP60" i="14"/>
  <c r="DO60" i="14"/>
  <c r="DN60" i="14"/>
  <c r="DM60" i="14"/>
  <c r="DL60" i="14"/>
  <c r="DK60" i="14"/>
  <c r="DJ60" i="14"/>
  <c r="DI60" i="14"/>
  <c r="DH60" i="14"/>
  <c r="DG60" i="14"/>
  <c r="DF60" i="14"/>
  <c r="DE60" i="14"/>
  <c r="DD60" i="14"/>
  <c r="DC60" i="14"/>
  <c r="DB60" i="14"/>
  <c r="DA60" i="14"/>
  <c r="CZ60" i="14"/>
  <c r="CY60" i="14"/>
  <c r="CX60" i="14"/>
  <c r="CW60" i="14"/>
  <c r="CV60" i="14"/>
  <c r="CU60" i="14"/>
  <c r="CT60" i="14"/>
  <c r="CS60" i="14"/>
  <c r="CR60" i="14"/>
  <c r="CQ60" i="14"/>
  <c r="CP60" i="14"/>
  <c r="CO60" i="14"/>
  <c r="CN60" i="14"/>
  <c r="CM60" i="14"/>
  <c r="CL60" i="14"/>
  <c r="CK60" i="14"/>
  <c r="CJ60" i="14"/>
  <c r="CI60" i="14"/>
  <c r="CH60" i="14"/>
  <c r="CG60" i="14"/>
  <c r="CF60" i="14"/>
  <c r="CE60" i="14"/>
  <c r="CD60" i="14"/>
  <c r="CC60" i="14"/>
  <c r="CB60" i="14"/>
  <c r="CA60" i="14"/>
  <c r="BZ60" i="14"/>
  <c r="BY60" i="14"/>
  <c r="BX60" i="14"/>
  <c r="BW60" i="14"/>
  <c r="BV60" i="14"/>
  <c r="BU60" i="14"/>
  <c r="BT60" i="14"/>
  <c r="BS60" i="14"/>
  <c r="BR60" i="14"/>
  <c r="BQ60" i="14"/>
  <c r="BP60" i="14"/>
  <c r="BO60" i="14"/>
  <c r="BN60" i="14"/>
  <c r="BM60" i="14"/>
  <c r="BL60" i="14"/>
  <c r="BK60" i="14"/>
  <c r="BJ60" i="14"/>
  <c r="BI60" i="14"/>
  <c r="BH60" i="14"/>
  <c r="BG60" i="14"/>
  <c r="BF60" i="14"/>
  <c r="BE60" i="14"/>
  <c r="BD60" i="14"/>
  <c r="BC60"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I48" i="14"/>
  <c r="DW47" i="14"/>
  <c r="DV47" i="14"/>
  <c r="DU47" i="14"/>
  <c r="DT47" i="14"/>
  <c r="DS47" i="14"/>
  <c r="DR47" i="14"/>
  <c r="DQ47" i="14"/>
  <c r="DP47" i="14"/>
  <c r="DO47" i="14"/>
  <c r="DN47" i="14"/>
  <c r="DM47" i="14"/>
  <c r="DL47" i="14"/>
  <c r="DK47" i="14"/>
  <c r="DJ47" i="14"/>
  <c r="DI47" i="14"/>
  <c r="DH47" i="14"/>
  <c r="DG47" i="14"/>
  <c r="DF47" i="14"/>
  <c r="DE47" i="14"/>
  <c r="DD47" i="14"/>
  <c r="DC47" i="14"/>
  <c r="DB47" i="14"/>
  <c r="DA47" i="14"/>
  <c r="CZ47" i="14"/>
  <c r="CY47" i="14"/>
  <c r="CX47" i="14"/>
  <c r="CW47" i="14"/>
  <c r="CV47" i="14"/>
  <c r="CU47" i="14"/>
  <c r="CT47" i="14"/>
  <c r="CS47" i="14"/>
  <c r="CR47" i="14"/>
  <c r="CQ47" i="14"/>
  <c r="CP47" i="14"/>
  <c r="CO47" i="14"/>
  <c r="CN47" i="14"/>
  <c r="CM47" i="14"/>
  <c r="CL47" i="14"/>
  <c r="CK47" i="14"/>
  <c r="CJ47" i="14"/>
  <c r="CI47" i="14"/>
  <c r="CH47" i="14"/>
  <c r="CG47" i="14"/>
  <c r="CF47" i="14"/>
  <c r="CE47" i="14"/>
  <c r="CD47" i="14"/>
  <c r="CC47" i="14"/>
  <c r="CB47" i="14"/>
  <c r="CA47" i="14"/>
  <c r="BZ47" i="14"/>
  <c r="BY47" i="14"/>
  <c r="BX47" i="14"/>
  <c r="BW47" i="14"/>
  <c r="BV47" i="14"/>
  <c r="BU47" i="14"/>
  <c r="BT47" i="14"/>
  <c r="BS47" i="14"/>
  <c r="BR47" i="14"/>
  <c r="BQ47" i="14"/>
  <c r="BP47" i="14"/>
  <c r="BO47" i="14"/>
  <c r="BN47" i="14"/>
  <c r="BM47" i="14"/>
  <c r="BL47" i="14"/>
  <c r="BK47" i="14"/>
  <c r="BJ47" i="14"/>
  <c r="BI47" i="14"/>
  <c r="BH47" i="14"/>
  <c r="BG47" i="14"/>
  <c r="BF47" i="14"/>
  <c r="BE47" i="14"/>
  <c r="BD47" i="14"/>
  <c r="BC47" i="14"/>
  <c r="BB47" i="14"/>
  <c r="BA47" i="14"/>
  <c r="AZ47" i="14"/>
  <c r="AY47" i="14"/>
  <c r="AX47" i="14"/>
  <c r="AW47" i="14"/>
  <c r="AV47" i="14"/>
  <c r="AU47" i="14"/>
  <c r="AT47" i="14"/>
  <c r="AS47" i="14"/>
  <c r="AR47" i="14"/>
  <c r="AQ47" i="14"/>
  <c r="AP47" i="14"/>
  <c r="AO47" i="14"/>
  <c r="AN47" i="14"/>
  <c r="AM47" i="14"/>
  <c r="AL47" i="14"/>
  <c r="AK47" i="14"/>
  <c r="AJ47" i="14"/>
  <c r="AI47" i="14"/>
  <c r="AH47" i="14"/>
  <c r="AG47" i="14"/>
  <c r="AF47" i="14"/>
  <c r="AE47" i="14"/>
  <c r="AD47" i="14"/>
  <c r="AC47" i="14"/>
  <c r="AB47" i="14"/>
  <c r="AA47" i="14"/>
  <c r="Z47" i="14"/>
  <c r="Y47" i="14"/>
  <c r="X47" i="14"/>
  <c r="I35" i="14"/>
  <c r="DW34" i="14"/>
  <c r="DV34" i="14"/>
  <c r="DU34" i="14"/>
  <c r="DT34" i="14"/>
  <c r="DS34" i="14"/>
  <c r="DR34" i="14"/>
  <c r="DQ34" i="14"/>
  <c r="DP34" i="14"/>
  <c r="DO34" i="14"/>
  <c r="DN34" i="14"/>
  <c r="DM34" i="14"/>
  <c r="DL34" i="14"/>
  <c r="DK34" i="14"/>
  <c r="DJ34" i="14"/>
  <c r="DI34" i="14"/>
  <c r="DH34" i="14"/>
  <c r="DG34" i="14"/>
  <c r="DF34" i="14"/>
  <c r="DE34" i="14"/>
  <c r="DD34" i="14"/>
  <c r="DC34" i="14"/>
  <c r="DB34" i="14"/>
  <c r="DA34" i="14"/>
  <c r="CZ34" i="14"/>
  <c r="CY34" i="14"/>
  <c r="CX34" i="14"/>
  <c r="CW34" i="14"/>
  <c r="CV34" i="14"/>
  <c r="CU34" i="14"/>
  <c r="CT34" i="14"/>
  <c r="CS34" i="14"/>
  <c r="CR34" i="14"/>
  <c r="CQ34" i="14"/>
  <c r="CP34" i="14"/>
  <c r="CO34" i="14"/>
  <c r="CN34" i="14"/>
  <c r="CM34" i="14"/>
  <c r="CL34" i="14"/>
  <c r="CK34" i="14"/>
  <c r="CJ34" i="14"/>
  <c r="CI34" i="14"/>
  <c r="CH34" i="14"/>
  <c r="CG34" i="14"/>
  <c r="CF34" i="14"/>
  <c r="CE34" i="14"/>
  <c r="CD34" i="14"/>
  <c r="CC34" i="14"/>
  <c r="CB34" i="14"/>
  <c r="CA34" i="14"/>
  <c r="BZ34" i="14"/>
  <c r="BY34" i="14"/>
  <c r="BX34" i="14"/>
  <c r="BW34" i="14"/>
  <c r="BV34" i="14"/>
  <c r="BU34" i="14"/>
  <c r="BT34" i="14"/>
  <c r="BS34" i="14"/>
  <c r="BR34" i="14"/>
  <c r="BQ34" i="14"/>
  <c r="BP34" i="14"/>
  <c r="BO34" i="14"/>
  <c r="BN34" i="14"/>
  <c r="BM34" i="14"/>
  <c r="BL34" i="14"/>
  <c r="BK34" i="14"/>
  <c r="BJ34" i="14"/>
  <c r="BI34" i="14"/>
  <c r="BH34" i="14"/>
  <c r="BG34" i="14"/>
  <c r="BF34" i="14"/>
  <c r="BE34" i="14"/>
  <c r="BD34" i="14"/>
  <c r="BC34" i="14"/>
  <c r="BB34"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DW33" i="14"/>
  <c r="DV33" i="14"/>
  <c r="DU33" i="14"/>
  <c r="DT33" i="14"/>
  <c r="DS33" i="14"/>
  <c r="DR33" i="14"/>
  <c r="DQ33" i="14"/>
  <c r="DP33" i="14"/>
  <c r="DO33" i="14"/>
  <c r="DN33" i="14"/>
  <c r="DM33" i="14"/>
  <c r="DL33" i="14"/>
  <c r="DK33" i="14"/>
  <c r="DJ33" i="14"/>
  <c r="DI33" i="14"/>
  <c r="DH33" i="14"/>
  <c r="DG33" i="14"/>
  <c r="DF33" i="14"/>
  <c r="DE33" i="14"/>
  <c r="DD33" i="14"/>
  <c r="DC33" i="14"/>
  <c r="DB33" i="14"/>
  <c r="DA33" i="14"/>
  <c r="CZ33" i="14"/>
  <c r="CY33" i="14"/>
  <c r="CX33" i="14"/>
  <c r="CW33" i="14"/>
  <c r="CV33" i="14"/>
  <c r="CU33" i="14"/>
  <c r="CT33" i="14"/>
  <c r="CS33" i="14"/>
  <c r="CR33" i="14"/>
  <c r="CQ33" i="14"/>
  <c r="CP33" i="14"/>
  <c r="CO33" i="14"/>
  <c r="CN33" i="14"/>
  <c r="CM33" i="14"/>
  <c r="CL33" i="14"/>
  <c r="CK33" i="14"/>
  <c r="CJ33" i="14"/>
  <c r="CI33" i="14"/>
  <c r="CH33" i="14"/>
  <c r="CG33" i="14"/>
  <c r="CF33" i="14"/>
  <c r="CE33" i="14"/>
  <c r="CD33" i="14"/>
  <c r="CC33" i="14"/>
  <c r="CB33" i="14"/>
  <c r="CA33" i="14"/>
  <c r="BZ33" i="14"/>
  <c r="BY33" i="14"/>
  <c r="BX33" i="14"/>
  <c r="BW33" i="14"/>
  <c r="BV33" i="14"/>
  <c r="BU33" i="14"/>
  <c r="BT33" i="14"/>
  <c r="BS33" i="14"/>
  <c r="BR33" i="14"/>
  <c r="BQ33" i="14"/>
  <c r="BP33" i="14"/>
  <c r="BO33" i="14"/>
  <c r="BN33" i="14"/>
  <c r="BM33" i="14"/>
  <c r="BL33" i="14"/>
  <c r="BK33" i="14"/>
  <c r="BJ33" i="14"/>
  <c r="BI33" i="14"/>
  <c r="BH33" i="14"/>
  <c r="BG33" i="14"/>
  <c r="BF33" i="14"/>
  <c r="BE33" i="14"/>
  <c r="BD33" i="14"/>
  <c r="BC33" i="14"/>
  <c r="BB33" i="14"/>
  <c r="BA33" i="14"/>
  <c r="AZ33" i="14"/>
  <c r="AY33"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DW32" i="14"/>
  <c r="DV32" i="14"/>
  <c r="DU32" i="14"/>
  <c r="DT32" i="14"/>
  <c r="DS32" i="14"/>
  <c r="DR32" i="14"/>
  <c r="DQ32" i="14"/>
  <c r="DP32" i="14"/>
  <c r="DO32" i="14"/>
  <c r="DN32" i="14"/>
  <c r="DM32" i="14"/>
  <c r="DL32" i="14"/>
  <c r="DK32" i="14"/>
  <c r="DJ32" i="14"/>
  <c r="DI32" i="14"/>
  <c r="DH32" i="14"/>
  <c r="DG32" i="14"/>
  <c r="DF32" i="14"/>
  <c r="DE32" i="14"/>
  <c r="DD32" i="14"/>
  <c r="DC32" i="14"/>
  <c r="DB32" i="14"/>
  <c r="DA32" i="14"/>
  <c r="CZ32" i="14"/>
  <c r="CY32" i="14"/>
  <c r="CX32" i="14"/>
  <c r="CW32" i="14"/>
  <c r="CV32" i="14"/>
  <c r="CU32" i="14"/>
  <c r="CT32" i="14"/>
  <c r="CS32" i="14"/>
  <c r="CR32" i="14"/>
  <c r="CQ32" i="14"/>
  <c r="CP32" i="14"/>
  <c r="CO32" i="14"/>
  <c r="CN32" i="14"/>
  <c r="CM32" i="14"/>
  <c r="CL32" i="14"/>
  <c r="CK32" i="14"/>
  <c r="CJ32" i="14"/>
  <c r="CI32" i="14"/>
  <c r="CH32" i="14"/>
  <c r="CG32" i="14"/>
  <c r="CF32" i="14"/>
  <c r="CE32" i="14"/>
  <c r="CD32" i="14"/>
  <c r="CC32" i="14"/>
  <c r="CB32" i="14"/>
  <c r="CA32" i="14"/>
  <c r="BZ32" i="14"/>
  <c r="BY32" i="14"/>
  <c r="BX32" i="14"/>
  <c r="BW32" i="14"/>
  <c r="BV32" i="14"/>
  <c r="BU32" i="14"/>
  <c r="BT32" i="14"/>
  <c r="BS32" i="14"/>
  <c r="BR32" i="14"/>
  <c r="BQ32" i="14"/>
  <c r="BP32" i="14"/>
  <c r="BO32" i="14"/>
  <c r="BN32" i="14"/>
  <c r="BM32" i="14"/>
  <c r="BL32" i="14"/>
  <c r="BK32" i="14"/>
  <c r="BJ32" i="14"/>
  <c r="BI32" i="14"/>
  <c r="BH32" i="14"/>
  <c r="BG32" i="14"/>
  <c r="BF32" i="14"/>
  <c r="BE32" i="14"/>
  <c r="BD32" i="14"/>
  <c r="BC32" i="14"/>
  <c r="BB32"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I20" i="14"/>
  <c r="DW19" i="14"/>
  <c r="DV19" i="14"/>
  <c r="DU19" i="14"/>
  <c r="DT19" i="14"/>
  <c r="DS19" i="14"/>
  <c r="DR19" i="14"/>
  <c r="DQ19" i="14"/>
  <c r="DP19" i="14"/>
  <c r="DO19" i="14"/>
  <c r="DN19" i="14"/>
  <c r="DM19" i="14"/>
  <c r="DL19" i="14"/>
  <c r="DK19" i="14"/>
  <c r="DJ19" i="14"/>
  <c r="DI19" i="14"/>
  <c r="DH19" i="14"/>
  <c r="DG19" i="14"/>
  <c r="DF19" i="14"/>
  <c r="DE19" i="14"/>
  <c r="DD19" i="14"/>
  <c r="DC19" i="14"/>
  <c r="DB19" i="14"/>
  <c r="DA19" i="14"/>
  <c r="CZ19" i="14"/>
  <c r="CY19" i="14"/>
  <c r="CX19" i="14"/>
  <c r="CW19" i="14"/>
  <c r="CV19" i="14"/>
  <c r="CU19" i="14"/>
  <c r="CT19" i="14"/>
  <c r="CS19" i="14"/>
  <c r="CR19" i="14"/>
  <c r="CQ19" i="14"/>
  <c r="CP19" i="14"/>
  <c r="CO19" i="14"/>
  <c r="CN19" i="14"/>
  <c r="CM19" i="14"/>
  <c r="CL19" i="14"/>
  <c r="CK19" i="14"/>
  <c r="CJ19" i="14"/>
  <c r="CI19" i="14"/>
  <c r="CH19" i="14"/>
  <c r="CG19" i="14"/>
  <c r="CF19" i="14"/>
  <c r="CE19" i="14"/>
  <c r="CD19" i="14"/>
  <c r="CC19" i="14"/>
  <c r="CB19" i="14"/>
  <c r="CA19" i="14"/>
  <c r="BZ19" i="14"/>
  <c r="BY19" i="14"/>
  <c r="BX19" i="14"/>
  <c r="BW19" i="14"/>
  <c r="BV19" i="14"/>
  <c r="BU19" i="14"/>
  <c r="BT19" i="14"/>
  <c r="BS19" i="14"/>
  <c r="BR19" i="14"/>
  <c r="BQ19" i="14"/>
  <c r="BP19" i="14"/>
  <c r="BO19" i="14"/>
  <c r="BN19" i="14"/>
  <c r="BM19" i="14"/>
  <c r="BL19" i="14"/>
  <c r="BK19" i="14"/>
  <c r="BJ19" i="14"/>
  <c r="BI19" i="14"/>
  <c r="BH19" i="14"/>
  <c r="BG19" i="14"/>
  <c r="BF19" i="14"/>
  <c r="BE19" i="14"/>
  <c r="BD19" i="14"/>
  <c r="BC19" i="14"/>
  <c r="BB19" i="14"/>
  <c r="BA19" i="14"/>
  <c r="AZ19" i="14"/>
  <c r="AY19" i="14"/>
  <c r="AX19" i="14"/>
  <c r="AW19" i="14"/>
  <c r="AV19" i="14"/>
  <c r="AU19"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I7" i="14"/>
  <c r="DW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S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Y3" i="14"/>
  <c r="Z3" i="14" s="1"/>
  <c r="AA3" i="14" l="1"/>
  <c r="Y2" i="14"/>
  <c r="DQ237" i="14"/>
  <c r="DI237" i="14"/>
  <c r="DA237" i="14"/>
  <c r="CS237" i="14"/>
  <c r="CK237" i="14"/>
  <c r="CC237" i="14"/>
  <c r="BU237" i="14"/>
  <c r="BM237" i="14"/>
  <c r="BE237" i="14"/>
  <c r="AW237" i="14"/>
  <c r="AO237" i="14"/>
  <c r="AG237" i="14"/>
  <c r="Y237" i="14"/>
  <c r="DQ223" i="14"/>
  <c r="DI223" i="14"/>
  <c r="DA223" i="14"/>
  <c r="CS223" i="14"/>
  <c r="CK223" i="14"/>
  <c r="CC223" i="14"/>
  <c r="BU223" i="14"/>
  <c r="BM223" i="14"/>
  <c r="BE223" i="14"/>
  <c r="AW223" i="14"/>
  <c r="AO223" i="14"/>
  <c r="AG223" i="14"/>
  <c r="Y223" i="14"/>
  <c r="DQ222" i="14"/>
  <c r="DP237" i="14"/>
  <c r="DH237" i="14"/>
  <c r="CZ237" i="14"/>
  <c r="CR237" i="14"/>
  <c r="CJ237" i="14"/>
  <c r="CB237" i="14"/>
  <c r="BT237" i="14"/>
  <c r="BL237" i="14"/>
  <c r="BD237" i="14"/>
  <c r="AV237" i="14"/>
  <c r="AN237" i="14"/>
  <c r="AF237" i="14"/>
  <c r="X237" i="14"/>
  <c r="DP223" i="14"/>
  <c r="DH223" i="14"/>
  <c r="CZ223" i="14"/>
  <c r="CR223" i="14"/>
  <c r="CJ223" i="14"/>
  <c r="CB223" i="14"/>
  <c r="BT223" i="14"/>
  <c r="BL223" i="14"/>
  <c r="BD223" i="14"/>
  <c r="AV223" i="14"/>
  <c r="AN223" i="14"/>
  <c r="AF223" i="14"/>
  <c r="X223" i="14"/>
  <c r="DP222" i="14"/>
  <c r="DH222" i="14"/>
  <c r="CZ222" i="14"/>
  <c r="CR222" i="14"/>
  <c r="CJ222" i="14"/>
  <c r="CB222" i="14"/>
  <c r="BT222" i="14"/>
  <c r="BL222" i="14"/>
  <c r="BD222" i="14"/>
  <c r="AV222" i="14"/>
  <c r="AN222" i="14"/>
  <c r="AF222" i="14"/>
  <c r="X222" i="14"/>
  <c r="DP221" i="14"/>
  <c r="DH221" i="14"/>
  <c r="CZ221" i="14"/>
  <c r="CR221" i="14"/>
  <c r="CJ221" i="14"/>
  <c r="CB221" i="14"/>
  <c r="BT221" i="14"/>
  <c r="BL221" i="14"/>
  <c r="BD221" i="14"/>
  <c r="AV221" i="14"/>
  <c r="AN221" i="14"/>
  <c r="AF221" i="14"/>
  <c r="X221" i="14"/>
  <c r="DP220" i="14"/>
  <c r="DH220" i="14"/>
  <c r="CZ220" i="14"/>
  <c r="CR220" i="14"/>
  <c r="CJ220" i="14"/>
  <c r="CB220" i="14"/>
  <c r="BT220" i="14"/>
  <c r="BL220" i="14"/>
  <c r="BD220" i="14"/>
  <c r="AV220" i="14"/>
  <c r="AN220" i="14"/>
  <c r="AF220" i="14"/>
  <c r="X220" i="14"/>
  <c r="DP219" i="14"/>
  <c r="DH219" i="14"/>
  <c r="CZ219" i="14"/>
  <c r="CR219" i="14"/>
  <c r="CJ219" i="14"/>
  <c r="CB219" i="14"/>
  <c r="BT219" i="14"/>
  <c r="BL219" i="14"/>
  <c r="BD219" i="14"/>
  <c r="AV219" i="14"/>
  <c r="AN219" i="14"/>
  <c r="AF219" i="14"/>
  <c r="X219" i="14"/>
  <c r="DR205" i="14"/>
  <c r="DJ205" i="14"/>
  <c r="DB205" i="14"/>
  <c r="CT205" i="14"/>
  <c r="CL205" i="14"/>
  <c r="CD205" i="14"/>
  <c r="DW237" i="14"/>
  <c r="DO237" i="14"/>
  <c r="DG237" i="14"/>
  <c r="CY237" i="14"/>
  <c r="CQ237" i="14"/>
  <c r="CI237" i="14"/>
  <c r="CA237" i="14"/>
  <c r="BS237" i="14"/>
  <c r="BK237" i="14"/>
  <c r="BC237" i="14"/>
  <c r="AU237" i="14"/>
  <c r="AM237" i="14"/>
  <c r="AE237" i="14"/>
  <c r="DW223" i="14"/>
  <c r="DO223" i="14"/>
  <c r="DG223" i="14"/>
  <c r="CY223" i="14"/>
  <c r="CQ223" i="14"/>
  <c r="CI223" i="14"/>
  <c r="CA223" i="14"/>
  <c r="BS223" i="14"/>
  <c r="BK223" i="14"/>
  <c r="BC223" i="14"/>
  <c r="AU223" i="14"/>
  <c r="AM223" i="14"/>
  <c r="AE223" i="14"/>
  <c r="DW222" i="14"/>
  <c r="DO222" i="14"/>
  <c r="DG222" i="14"/>
  <c r="CY222" i="14"/>
  <c r="CQ222" i="14"/>
  <c r="CI222" i="14"/>
  <c r="CA222" i="14"/>
  <c r="BS222" i="14"/>
  <c r="BK222" i="14"/>
  <c r="BC222" i="14"/>
  <c r="AU222" i="14"/>
  <c r="AM222" i="14"/>
  <c r="AE222" i="14"/>
  <c r="DW221" i="14"/>
  <c r="DO221" i="14"/>
  <c r="DG221" i="14"/>
  <c r="CY221" i="14"/>
  <c r="CQ221" i="14"/>
  <c r="CI221" i="14"/>
  <c r="CA221" i="14"/>
  <c r="BS221" i="14"/>
  <c r="BK221" i="14"/>
  <c r="BC221" i="14"/>
  <c r="DT237" i="14"/>
  <c r="DL237" i="14"/>
  <c r="DD237" i="14"/>
  <c r="CV237" i="14"/>
  <c r="CN237" i="14"/>
  <c r="CF237" i="14"/>
  <c r="BX237" i="14"/>
  <c r="BP237" i="14"/>
  <c r="BH237" i="14"/>
  <c r="AZ237" i="14"/>
  <c r="AR237" i="14"/>
  <c r="AJ237" i="14"/>
  <c r="AB237" i="14"/>
  <c r="DT223" i="14"/>
  <c r="DL223" i="14"/>
  <c r="DD223" i="14"/>
  <c r="CV223" i="14"/>
  <c r="CN223" i="14"/>
  <c r="CF223" i="14"/>
  <c r="BX223" i="14"/>
  <c r="BP223" i="14"/>
  <c r="BH223" i="14"/>
  <c r="AZ223" i="14"/>
  <c r="AR223" i="14"/>
  <c r="AJ223" i="14"/>
  <c r="AB223" i="14"/>
  <c r="DT222" i="14"/>
  <c r="DL222" i="14"/>
  <c r="DD222" i="14"/>
  <c r="CV222" i="14"/>
  <c r="CN222" i="14"/>
  <c r="CF222" i="14"/>
  <c r="BX222" i="14"/>
  <c r="BP222" i="14"/>
  <c r="BH222" i="14"/>
  <c r="AZ222" i="14"/>
  <c r="AR222" i="14"/>
  <c r="AJ222" i="14"/>
  <c r="AB222" i="14"/>
  <c r="DT221" i="14"/>
  <c r="DS237" i="14"/>
  <c r="DK237" i="14"/>
  <c r="DC237" i="14"/>
  <c r="CU237" i="14"/>
  <c r="CM237" i="14"/>
  <c r="CE237" i="14"/>
  <c r="BW237" i="14"/>
  <c r="BO237" i="14"/>
  <c r="BG237" i="14"/>
  <c r="AY237" i="14"/>
  <c r="AQ237" i="14"/>
  <c r="AI237" i="14"/>
  <c r="Z2" i="14" l="1"/>
  <c r="AB3" i="14"/>
  <c r="AA2" i="14" l="1"/>
  <c r="AC3" i="14"/>
  <c r="AB2" i="14" l="1"/>
  <c r="AD3" i="14"/>
  <c r="AC2" i="14"/>
  <c r="AE3" i="14" l="1"/>
  <c r="AD2" i="14"/>
  <c r="AF3" i="14" l="1"/>
  <c r="AE2" i="14"/>
  <c r="AG3" i="14" l="1"/>
  <c r="AF2" i="14"/>
  <c r="H3" i="9"/>
  <c r="AH3" i="14" l="1"/>
  <c r="AG2" i="14"/>
  <c r="I8" i="11"/>
  <c r="J8" i="11"/>
  <c r="K8" i="11"/>
  <c r="AI3" i="14" l="1"/>
  <c r="AH2" i="14"/>
  <c r="M3" i="9"/>
  <c r="N3" i="9"/>
  <c r="O3" i="9"/>
  <c r="P3" i="9"/>
  <c r="Q3" i="9"/>
  <c r="R3" i="9"/>
  <c r="S3" i="9"/>
  <c r="T3" i="9"/>
  <c r="U3" i="9"/>
  <c r="V3" i="9"/>
  <c r="W3" i="9"/>
  <c r="X3" i="9"/>
  <c r="Y3" i="9"/>
  <c r="Z3" i="9"/>
  <c r="AA3" i="9"/>
  <c r="AB3" i="9"/>
  <c r="AC3" i="9"/>
  <c r="AD3" i="9"/>
  <c r="AE3" i="9"/>
  <c r="AF3" i="9"/>
  <c r="AG3" i="9"/>
  <c r="AH3" i="9"/>
  <c r="AI3" i="9"/>
  <c r="AJ3" i="9"/>
  <c r="I3" i="9"/>
  <c r="J3" i="9"/>
  <c r="K3" i="9"/>
  <c r="L3" i="9"/>
  <c r="AJ3" i="14" l="1"/>
  <c r="AI2" i="14"/>
  <c r="AK3" i="14" l="1"/>
  <c r="AJ2" i="14"/>
  <c r="AL3" i="14" l="1"/>
  <c r="AK2" i="14"/>
  <c r="AM3" i="14" l="1"/>
  <c r="AL2" i="14"/>
  <c r="L58" i="5"/>
  <c r="H53" i="5"/>
  <c r="H14" i="3"/>
  <c r="H37" i="3"/>
  <c r="H31" i="3"/>
  <c r="H27" i="3"/>
  <c r="H24" i="3"/>
  <c r="H17" i="3"/>
  <c r="H11" i="3"/>
  <c r="AJ3" i="6"/>
  <c r="AI3" i="6"/>
  <c r="AH3" i="6"/>
  <c r="AG3" i="6"/>
  <c r="AF3" i="6"/>
  <c r="AE3" i="6"/>
  <c r="AD3" i="6"/>
  <c r="AC3" i="6"/>
  <c r="AB3" i="6"/>
  <c r="AA3" i="6"/>
  <c r="Z3" i="6"/>
  <c r="Y3" i="6"/>
  <c r="X3" i="6"/>
  <c r="W3" i="6"/>
  <c r="V3" i="6"/>
  <c r="U3" i="6"/>
  <c r="T3" i="6"/>
  <c r="S3" i="6"/>
  <c r="R3" i="6"/>
  <c r="Q3" i="6"/>
  <c r="P3" i="6"/>
  <c r="O3" i="6"/>
  <c r="N3" i="6"/>
  <c r="M3" i="6"/>
  <c r="L3" i="6"/>
  <c r="K3" i="6"/>
  <c r="J3" i="6"/>
  <c r="I3" i="6"/>
  <c r="H3" i="6"/>
  <c r="L20" i="4"/>
  <c r="M20" i="4"/>
  <c r="M18" i="4" s="1"/>
  <c r="N20" i="4"/>
  <c r="N18" i="4" s="1"/>
  <c r="O20" i="4"/>
  <c r="O18" i="4" s="1"/>
  <c r="P20" i="4"/>
  <c r="P18" i="4" s="1"/>
  <c r="Q20" i="4"/>
  <c r="Q18" i="4" s="1"/>
  <c r="R20" i="4"/>
  <c r="R18" i="4" s="1"/>
  <c r="S20" i="4"/>
  <c r="S18" i="4" s="1"/>
  <c r="T20" i="4"/>
  <c r="T18" i="4" s="1"/>
  <c r="U20" i="4"/>
  <c r="U18" i="4" s="1"/>
  <c r="V20" i="4"/>
  <c r="V18" i="4" s="1"/>
  <c r="W20" i="4"/>
  <c r="W18" i="4" s="1"/>
  <c r="X20" i="4"/>
  <c r="X18" i="4" s="1"/>
  <c r="Y20" i="4"/>
  <c r="Y18" i="4" s="1"/>
  <c r="Z20" i="4"/>
  <c r="Z18" i="4" s="1"/>
  <c r="AA20" i="4"/>
  <c r="AA18" i="4" s="1"/>
  <c r="AB20" i="4"/>
  <c r="AC20" i="4"/>
  <c r="AC18" i="4" s="1"/>
  <c r="AD20" i="4"/>
  <c r="AD18" i="4" s="1"/>
  <c r="AE20" i="4"/>
  <c r="AE18" i="4" s="1"/>
  <c r="AF20" i="4"/>
  <c r="AF18" i="4" s="1"/>
  <c r="AG20" i="4"/>
  <c r="AG18" i="4" s="1"/>
  <c r="AH20" i="4"/>
  <c r="AH18" i="4" s="1"/>
  <c r="AI20" i="4"/>
  <c r="AI18" i="4" s="1"/>
  <c r="AJ20" i="4"/>
  <c r="D3" i="2"/>
  <c r="E18" i="1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1" i="8"/>
  <c r="C81" i="8"/>
  <c r="D80" i="8"/>
  <c r="C80" i="8"/>
  <c r="D79" i="8"/>
  <c r="C79" i="8"/>
  <c r="D78" i="8"/>
  <c r="C78" i="8"/>
  <c r="D77" i="8"/>
  <c r="C7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49" i="3"/>
  <c r="E53" i="3"/>
  <c r="E52" i="3"/>
  <c r="E51" i="3"/>
  <c r="E50" i="3"/>
  <c r="I45" i="3"/>
  <c r="H45" i="3"/>
  <c r="I41" i="3"/>
  <c r="H41" i="3"/>
  <c r="I4" i="3"/>
  <c r="H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T60" i="10"/>
  <c r="S60" i="10"/>
  <c r="R60" i="10"/>
  <c r="Q60" i="10"/>
  <c r="P60" i="10"/>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3" i="8"/>
  <c r="AJ36" i="10" s="1"/>
  <c r="AI73" i="8"/>
  <c r="AI36" i="10" s="1"/>
  <c r="AH73" i="8"/>
  <c r="AH36" i="10" s="1"/>
  <c r="AG73" i="8"/>
  <c r="AG36" i="10" s="1"/>
  <c r="AF73" i="8"/>
  <c r="AF36" i="10" s="1"/>
  <c r="AE73" i="8"/>
  <c r="AE36" i="10" s="1"/>
  <c r="AD73" i="8"/>
  <c r="AD36" i="10" s="1"/>
  <c r="AC73" i="8"/>
  <c r="AC36" i="10" s="1"/>
  <c r="AB73" i="8"/>
  <c r="AB36" i="10" s="1"/>
  <c r="AA73" i="8"/>
  <c r="AA36" i="10" s="1"/>
  <c r="Z73" i="8"/>
  <c r="Z36" i="10" s="1"/>
  <c r="Y73" i="8"/>
  <c r="Y36" i="10" s="1"/>
  <c r="X73" i="8"/>
  <c r="X36" i="10" s="1"/>
  <c r="W73" i="8"/>
  <c r="W36" i="10" s="1"/>
  <c r="V73" i="8"/>
  <c r="V36" i="10" s="1"/>
  <c r="U73" i="8"/>
  <c r="U36" i="10" s="1"/>
  <c r="T73" i="8"/>
  <c r="T36" i="10" s="1"/>
  <c r="S73" i="8"/>
  <c r="S36" i="10" s="1"/>
  <c r="R73" i="8"/>
  <c r="R36" i="10" s="1"/>
  <c r="Q73" i="8"/>
  <c r="Q36" i="10" s="1"/>
  <c r="P73" i="8"/>
  <c r="P36" i="10" s="1"/>
  <c r="O73" i="8"/>
  <c r="O36" i="10" s="1"/>
  <c r="N73" i="8"/>
  <c r="N36" i="10" s="1"/>
  <c r="M73" i="8"/>
  <c r="M36" i="10" s="1"/>
  <c r="L73" i="8"/>
  <c r="L36" i="10" s="1"/>
  <c r="K73" i="8"/>
  <c r="K36" i="10" s="1"/>
  <c r="J73" i="8"/>
  <c r="J36" i="10" s="1"/>
  <c r="I73" i="8"/>
  <c r="I36" i="10" s="1"/>
  <c r="H73" i="8"/>
  <c r="H36" i="10" s="1"/>
  <c r="AJ70" i="8"/>
  <c r="AJ35" i="10" s="1"/>
  <c r="AI70" i="8"/>
  <c r="AI35" i="10" s="1"/>
  <c r="AH70" i="8"/>
  <c r="AH35" i="10" s="1"/>
  <c r="AG70" i="8"/>
  <c r="AG35" i="10" s="1"/>
  <c r="AF70" i="8"/>
  <c r="AF35" i="10" s="1"/>
  <c r="AE70" i="8"/>
  <c r="AE35" i="10" s="1"/>
  <c r="AD70" i="8"/>
  <c r="AD35" i="10" s="1"/>
  <c r="AC70" i="8"/>
  <c r="AC35" i="10" s="1"/>
  <c r="AB70" i="8"/>
  <c r="AB35" i="10" s="1"/>
  <c r="AA70" i="8"/>
  <c r="AA35" i="10" s="1"/>
  <c r="Z70" i="8"/>
  <c r="Z35" i="10" s="1"/>
  <c r="Y70" i="8"/>
  <c r="Y35" i="10" s="1"/>
  <c r="X70" i="8"/>
  <c r="X35" i="10" s="1"/>
  <c r="W70" i="8"/>
  <c r="W35" i="10" s="1"/>
  <c r="V70" i="8"/>
  <c r="V35" i="10" s="1"/>
  <c r="U70" i="8"/>
  <c r="U35" i="10" s="1"/>
  <c r="T70" i="8"/>
  <c r="S70" i="8"/>
  <c r="R70" i="8"/>
  <c r="Q70" i="8"/>
  <c r="P70" i="8"/>
  <c r="O70" i="8"/>
  <c r="N70" i="8"/>
  <c r="M70" i="8"/>
  <c r="L70" i="8"/>
  <c r="K70" i="8"/>
  <c r="K35" i="10" s="1"/>
  <c r="J70" i="8"/>
  <c r="J35" i="10" s="1"/>
  <c r="I70" i="8"/>
  <c r="I35" i="10" s="1"/>
  <c r="H70" i="8"/>
  <c r="H35" i="10" s="1"/>
  <c r="AJ67" i="8"/>
  <c r="AJ34" i="10" s="1"/>
  <c r="AI67" i="8"/>
  <c r="AI34" i="10" s="1"/>
  <c r="AH67" i="8"/>
  <c r="AH34" i="10" s="1"/>
  <c r="AG67" i="8"/>
  <c r="AG34" i="10" s="1"/>
  <c r="AF67" i="8"/>
  <c r="AF34" i="10" s="1"/>
  <c r="AE67" i="8"/>
  <c r="AE34" i="10" s="1"/>
  <c r="AD67" i="8"/>
  <c r="AD34" i="10" s="1"/>
  <c r="AC67" i="8"/>
  <c r="AC34" i="10" s="1"/>
  <c r="AB67" i="8"/>
  <c r="AB34" i="10" s="1"/>
  <c r="AA67" i="8"/>
  <c r="AA34" i="10" s="1"/>
  <c r="Z67" i="8"/>
  <c r="Z34" i="10" s="1"/>
  <c r="Y67" i="8"/>
  <c r="Y34" i="10" s="1"/>
  <c r="X67" i="8"/>
  <c r="X34" i="10" s="1"/>
  <c r="W67" i="8"/>
  <c r="W34" i="10" s="1"/>
  <c r="V67" i="8"/>
  <c r="V34" i="10" s="1"/>
  <c r="U67" i="8"/>
  <c r="U34" i="10" s="1"/>
  <c r="T67" i="8"/>
  <c r="T34" i="10" s="1"/>
  <c r="S67" i="8"/>
  <c r="S34" i="10" s="1"/>
  <c r="R67" i="8"/>
  <c r="R34" i="10" s="1"/>
  <c r="Q67" i="8"/>
  <c r="Q34" i="10" s="1"/>
  <c r="P67" i="8"/>
  <c r="P34" i="10" s="1"/>
  <c r="O67" i="8"/>
  <c r="O34" i="10" s="1"/>
  <c r="N67" i="8"/>
  <c r="N34" i="10" s="1"/>
  <c r="M67" i="8"/>
  <c r="M34" i="10" s="1"/>
  <c r="L67" i="8"/>
  <c r="L34" i="10" s="1"/>
  <c r="K67" i="8"/>
  <c r="K34" i="10" s="1"/>
  <c r="J67" i="8"/>
  <c r="J34" i="10" s="1"/>
  <c r="I67" i="8"/>
  <c r="I34" i="10" s="1"/>
  <c r="H67" i="8"/>
  <c r="H34" i="10" s="1"/>
  <c r="AJ64" i="8"/>
  <c r="AJ33" i="10" s="1"/>
  <c r="AI64" i="8"/>
  <c r="AI33" i="10" s="1"/>
  <c r="AH64" i="8"/>
  <c r="AH33" i="10" s="1"/>
  <c r="AG64" i="8"/>
  <c r="AG33" i="10" s="1"/>
  <c r="AF64" i="8"/>
  <c r="AF33" i="10" s="1"/>
  <c r="AE64" i="8"/>
  <c r="AE33" i="10" s="1"/>
  <c r="AD64" i="8"/>
  <c r="AD33" i="10" s="1"/>
  <c r="AC64" i="8"/>
  <c r="AC33" i="10" s="1"/>
  <c r="AB64" i="8"/>
  <c r="AB33" i="10" s="1"/>
  <c r="AA64" i="8"/>
  <c r="AA33" i="10" s="1"/>
  <c r="Z64" i="8"/>
  <c r="Z33" i="10" s="1"/>
  <c r="Y64" i="8"/>
  <c r="Y33" i="10" s="1"/>
  <c r="X64" i="8"/>
  <c r="X33" i="10" s="1"/>
  <c r="W64" i="8"/>
  <c r="W33" i="10" s="1"/>
  <c r="V64" i="8"/>
  <c r="V33" i="10" s="1"/>
  <c r="U64" i="8"/>
  <c r="U33" i="10" s="1"/>
  <c r="T64" i="8"/>
  <c r="T33" i="10" s="1"/>
  <c r="S64" i="8"/>
  <c r="S33" i="10" s="1"/>
  <c r="R64" i="8"/>
  <c r="R33" i="10" s="1"/>
  <c r="Q64" i="8"/>
  <c r="Q33" i="10" s="1"/>
  <c r="P64" i="8"/>
  <c r="P33" i="10" s="1"/>
  <c r="O64" i="8"/>
  <c r="O33" i="10" s="1"/>
  <c r="N64" i="8"/>
  <c r="N33" i="10" s="1"/>
  <c r="M64" i="8"/>
  <c r="M33" i="10" s="1"/>
  <c r="L64" i="8"/>
  <c r="L33" i="10" s="1"/>
  <c r="K64" i="8"/>
  <c r="J64" i="8"/>
  <c r="J33" i="10" s="1"/>
  <c r="I64" i="8"/>
  <c r="I33" i="10" s="1"/>
  <c r="H64" i="8"/>
  <c r="H33" i="10" s="1"/>
  <c r="AJ61" i="8"/>
  <c r="AJ32" i="10" s="1"/>
  <c r="AI61" i="8"/>
  <c r="AI32" i="10" s="1"/>
  <c r="AH61" i="8"/>
  <c r="AH32" i="10" s="1"/>
  <c r="AG61" i="8"/>
  <c r="AG32" i="10" s="1"/>
  <c r="AF61" i="8"/>
  <c r="AF32" i="10" s="1"/>
  <c r="AE61" i="8"/>
  <c r="AE32" i="10" s="1"/>
  <c r="AD61" i="8"/>
  <c r="AD32" i="10" s="1"/>
  <c r="AC61" i="8"/>
  <c r="AC32" i="10" s="1"/>
  <c r="AB61" i="8"/>
  <c r="AB32" i="10" s="1"/>
  <c r="AA61" i="8"/>
  <c r="AA32" i="10" s="1"/>
  <c r="Z61" i="8"/>
  <c r="Z32" i="10" s="1"/>
  <c r="Y61" i="8"/>
  <c r="Y32" i="10" s="1"/>
  <c r="X61" i="8"/>
  <c r="X32" i="10" s="1"/>
  <c r="W61" i="8"/>
  <c r="W32" i="10" s="1"/>
  <c r="V61" i="8"/>
  <c r="V32" i="10" s="1"/>
  <c r="U61" i="8"/>
  <c r="U32" i="10" s="1"/>
  <c r="T61" i="8"/>
  <c r="T32" i="10" s="1"/>
  <c r="S61" i="8"/>
  <c r="S32" i="10" s="1"/>
  <c r="R61" i="8"/>
  <c r="R32" i="10" s="1"/>
  <c r="Q61" i="8"/>
  <c r="Q32" i="10" s="1"/>
  <c r="P61" i="8"/>
  <c r="P32" i="10" s="1"/>
  <c r="O61" i="8"/>
  <c r="O32" i="10" s="1"/>
  <c r="N61" i="8"/>
  <c r="N32" i="10" s="1"/>
  <c r="M61" i="8"/>
  <c r="M32" i="10" s="1"/>
  <c r="L61" i="8"/>
  <c r="L32" i="10" s="1"/>
  <c r="K61" i="8"/>
  <c r="K32" i="10" s="1"/>
  <c r="J61" i="8"/>
  <c r="J32" i="10" s="1"/>
  <c r="I61" i="8"/>
  <c r="I32" i="10" s="1"/>
  <c r="H61" i="8"/>
  <c r="H32" i="10" s="1"/>
  <c r="AJ58" i="8"/>
  <c r="AJ30" i="10" s="1"/>
  <c r="AI58" i="8"/>
  <c r="AI30" i="10" s="1"/>
  <c r="AH58" i="8"/>
  <c r="AH30" i="10" s="1"/>
  <c r="AG58" i="8"/>
  <c r="AG30" i="10" s="1"/>
  <c r="AF58" i="8"/>
  <c r="AF30" i="10" s="1"/>
  <c r="AE58" i="8"/>
  <c r="AE30" i="10" s="1"/>
  <c r="AD58" i="8"/>
  <c r="AD30" i="10" s="1"/>
  <c r="AC58" i="8"/>
  <c r="AC30" i="10" s="1"/>
  <c r="AB58" i="8"/>
  <c r="AB30" i="10" s="1"/>
  <c r="AA58" i="8"/>
  <c r="AA30" i="10" s="1"/>
  <c r="Z58" i="8"/>
  <c r="Z30" i="10" s="1"/>
  <c r="Y58" i="8"/>
  <c r="Y30" i="10" s="1"/>
  <c r="X58" i="8"/>
  <c r="X30" i="10" s="1"/>
  <c r="W58" i="8"/>
  <c r="W30" i="10" s="1"/>
  <c r="V58" i="8"/>
  <c r="V30" i="10" s="1"/>
  <c r="U58" i="8"/>
  <c r="U30" i="10" s="1"/>
  <c r="T58" i="8"/>
  <c r="T30" i="10" s="1"/>
  <c r="S58" i="8"/>
  <c r="S30" i="10" s="1"/>
  <c r="R58" i="8"/>
  <c r="R30" i="10" s="1"/>
  <c r="Q58" i="8"/>
  <c r="Q30" i="10" s="1"/>
  <c r="P58" i="8"/>
  <c r="P30" i="10" s="1"/>
  <c r="O58" i="8"/>
  <c r="O30" i="10" s="1"/>
  <c r="N58" i="8"/>
  <c r="N30" i="10" s="1"/>
  <c r="M58" i="8"/>
  <c r="M30" i="10" s="1"/>
  <c r="L58" i="8"/>
  <c r="L30" i="10" s="1"/>
  <c r="K58" i="8"/>
  <c r="K30" i="10" s="1"/>
  <c r="J58" i="8"/>
  <c r="J30" i="10" s="1"/>
  <c r="I58" i="8"/>
  <c r="I30" i="10"/>
  <c r="H58" i="8"/>
  <c r="H30" i="10" s="1"/>
  <c r="AJ55" i="8"/>
  <c r="AI55" i="8"/>
  <c r="AH55" i="8"/>
  <c r="AG55" i="8"/>
  <c r="AG6" i="10" s="1"/>
  <c r="AF55" i="8"/>
  <c r="AE55" i="8"/>
  <c r="AD55" i="8"/>
  <c r="AC55" i="8"/>
  <c r="AC6" i="10" s="1"/>
  <c r="AB55" i="8"/>
  <c r="AA55" i="8"/>
  <c r="Z55" i="8"/>
  <c r="Y55" i="8"/>
  <c r="Y6" i="10" s="1"/>
  <c r="X55" i="8"/>
  <c r="W55" i="8"/>
  <c r="V55" i="8"/>
  <c r="U55" i="8"/>
  <c r="U6" i="10" s="1"/>
  <c r="T55" i="8"/>
  <c r="S55" i="8"/>
  <c r="R55" i="8"/>
  <c r="Q55" i="8"/>
  <c r="P55" i="8"/>
  <c r="O55" i="8"/>
  <c r="N55" i="8"/>
  <c r="M55" i="8"/>
  <c r="L55" i="8"/>
  <c r="K55" i="8"/>
  <c r="J55" i="8"/>
  <c r="I55" i="8"/>
  <c r="H55" i="8"/>
  <c r="AJ51" i="8"/>
  <c r="AI51" i="8"/>
  <c r="AH51" i="8"/>
  <c r="AG51" i="8"/>
  <c r="AG5" i="10" s="1"/>
  <c r="AF51" i="8"/>
  <c r="AF5" i="10" s="1"/>
  <c r="AE51" i="8"/>
  <c r="AD51" i="8"/>
  <c r="AD5" i="10" s="1"/>
  <c r="AC51" i="8"/>
  <c r="AC5" i="10" s="1"/>
  <c r="AB51" i="8"/>
  <c r="AA51" i="8"/>
  <c r="Z51" i="8"/>
  <c r="Y51" i="8"/>
  <c r="Y5" i="10" s="1"/>
  <c r="X51" i="8"/>
  <c r="X5" i="10" s="1"/>
  <c r="W51" i="8"/>
  <c r="V51" i="8"/>
  <c r="U51" i="8"/>
  <c r="U5" i="10" s="1"/>
  <c r="T51" i="8"/>
  <c r="S51" i="8"/>
  <c r="R51" i="8"/>
  <c r="R5" i="10" s="1"/>
  <c r="Q51" i="8"/>
  <c r="Q5" i="10" s="1"/>
  <c r="P51" i="8"/>
  <c r="P5" i="10" s="1"/>
  <c r="O51" i="8"/>
  <c r="N51" i="8"/>
  <c r="N5" i="10" s="1"/>
  <c r="M51" i="8"/>
  <c r="M5" i="10" s="1"/>
  <c r="L51" i="8"/>
  <c r="K51" i="8"/>
  <c r="J51" i="8"/>
  <c r="I51" i="8"/>
  <c r="H51" i="8"/>
  <c r="AJ48" i="8"/>
  <c r="AJ4" i="10" s="1"/>
  <c r="AI48" i="8"/>
  <c r="AI4" i="10" s="1"/>
  <c r="AH48" i="8"/>
  <c r="AH4" i="10" s="1"/>
  <c r="AG48" i="8"/>
  <c r="AG4" i="10" s="1"/>
  <c r="AF48" i="8"/>
  <c r="AF4" i="10" s="1"/>
  <c r="AE48" i="8"/>
  <c r="AE4" i="10" s="1"/>
  <c r="AD48" i="8"/>
  <c r="AD4" i="10" s="1"/>
  <c r="AC48" i="8"/>
  <c r="AC4" i="10" s="1"/>
  <c r="AB48" i="8"/>
  <c r="AB4" i="10" s="1"/>
  <c r="AA48" i="8"/>
  <c r="AA4" i="10" s="1"/>
  <c r="Z48" i="8"/>
  <c r="Z4" i="10" s="1"/>
  <c r="Y48" i="8"/>
  <c r="Y4" i="10" s="1"/>
  <c r="X48" i="8"/>
  <c r="X4" i="10" s="1"/>
  <c r="W48" i="8"/>
  <c r="W4" i="10" s="1"/>
  <c r="V48" i="8"/>
  <c r="V4" i="10" s="1"/>
  <c r="U48" i="8"/>
  <c r="U4" i="10" s="1"/>
  <c r="T48" i="8"/>
  <c r="T4" i="10" s="1"/>
  <c r="S48" i="8"/>
  <c r="S4" i="10" s="1"/>
  <c r="R48" i="8"/>
  <c r="R4" i="10" s="1"/>
  <c r="Q48" i="8"/>
  <c r="Q4" i="10" s="1"/>
  <c r="P48" i="8"/>
  <c r="P4" i="10" s="1"/>
  <c r="O48" i="8"/>
  <c r="O4" i="10" s="1"/>
  <c r="N48" i="8"/>
  <c r="N4" i="10" s="1"/>
  <c r="M48" i="8"/>
  <c r="M4" i="10" s="1"/>
  <c r="L48" i="8"/>
  <c r="L4" i="10" s="1"/>
  <c r="K48" i="8"/>
  <c r="K4" i="10" s="1"/>
  <c r="J48" i="8"/>
  <c r="J4" i="10" s="1"/>
  <c r="I48" i="8"/>
  <c r="I4" i="10" s="1"/>
  <c r="H48" i="8"/>
  <c r="H4" i="10" s="1"/>
  <c r="AJ45" i="8"/>
  <c r="AJ3" i="10" s="1"/>
  <c r="AI45" i="8"/>
  <c r="AI3" i="10" s="1"/>
  <c r="AH45" i="8"/>
  <c r="AH3" i="10" s="1"/>
  <c r="AG45" i="8"/>
  <c r="AF45" i="8"/>
  <c r="AF3" i="10" s="1"/>
  <c r="AE45" i="8"/>
  <c r="AE3" i="10" s="1"/>
  <c r="AD45" i="8"/>
  <c r="AD3" i="10" s="1"/>
  <c r="AC45" i="8"/>
  <c r="AC3" i="10" s="1"/>
  <c r="AB45" i="8"/>
  <c r="AB3" i="10" s="1"/>
  <c r="AA45" i="8"/>
  <c r="AA3" i="10" s="1"/>
  <c r="Z45" i="8"/>
  <c r="Y45" i="8"/>
  <c r="Y3" i="10" s="1"/>
  <c r="X45" i="8"/>
  <c r="X3" i="10" s="1"/>
  <c r="W45" i="8"/>
  <c r="V45" i="8"/>
  <c r="V3" i="10" s="1"/>
  <c r="U45" i="8"/>
  <c r="U3" i="10" s="1"/>
  <c r="T45" i="8"/>
  <c r="T3" i="10" s="1"/>
  <c r="S45" i="8"/>
  <c r="S3" i="10" s="1"/>
  <c r="R45" i="8"/>
  <c r="R3" i="10" s="1"/>
  <c r="Q45" i="8"/>
  <c r="Q3" i="10" s="1"/>
  <c r="P45" i="8"/>
  <c r="P3" i="10" s="1"/>
  <c r="O45" i="8"/>
  <c r="O3" i="10" s="1"/>
  <c r="N45" i="8"/>
  <c r="N3" i="10" s="1"/>
  <c r="M45" i="8"/>
  <c r="M3" i="10" s="1"/>
  <c r="L45" i="8"/>
  <c r="L3" i="10" s="1"/>
  <c r="K45" i="8"/>
  <c r="K3" i="10" s="1"/>
  <c r="J45" i="8"/>
  <c r="I45" i="8"/>
  <c r="H45" i="8"/>
  <c r="H3" i="10" s="1"/>
  <c r="AJ41" i="8"/>
  <c r="AJ28" i="9" s="1"/>
  <c r="AI41" i="8"/>
  <c r="AI28" i="9" s="1"/>
  <c r="AH41" i="8"/>
  <c r="AH28" i="9" s="1"/>
  <c r="AG41" i="8"/>
  <c r="AG28" i="9" s="1"/>
  <c r="AF41" i="8"/>
  <c r="AF28" i="9" s="1"/>
  <c r="AE41" i="8"/>
  <c r="AE28" i="9" s="1"/>
  <c r="AD41" i="8"/>
  <c r="AD28" i="9" s="1"/>
  <c r="AC41" i="8"/>
  <c r="AC28" i="9" s="1"/>
  <c r="AB41" i="8"/>
  <c r="AB28" i="9" s="1"/>
  <c r="AA41" i="8"/>
  <c r="Z41" i="8"/>
  <c r="Z28" i="9" s="1"/>
  <c r="Y41" i="8"/>
  <c r="X41" i="8"/>
  <c r="X28" i="9" s="1"/>
  <c r="W41" i="8"/>
  <c r="W28" i="9" s="1"/>
  <c r="V41" i="8"/>
  <c r="U41" i="8"/>
  <c r="U28" i="9" s="1"/>
  <c r="T41" i="8"/>
  <c r="T28" i="9" s="1"/>
  <c r="S41" i="8"/>
  <c r="S28" i="9" s="1"/>
  <c r="R41" i="8"/>
  <c r="R28" i="9" s="1"/>
  <c r="Q41" i="8"/>
  <c r="Q28" i="9" s="1"/>
  <c r="P41" i="8"/>
  <c r="P28" i="9" s="1"/>
  <c r="O41" i="8"/>
  <c r="O28" i="9" s="1"/>
  <c r="N41" i="8"/>
  <c r="M41" i="8"/>
  <c r="L41" i="8"/>
  <c r="L28" i="9" s="1"/>
  <c r="K41" i="8"/>
  <c r="K28" i="9" s="1"/>
  <c r="J41" i="8"/>
  <c r="J28" i="9" s="1"/>
  <c r="I41" i="8"/>
  <c r="I28" i="9" s="1"/>
  <c r="H41" i="8"/>
  <c r="H28" i="9" s="1"/>
  <c r="AJ38" i="8"/>
  <c r="AI38" i="8"/>
  <c r="AH38" i="8"/>
  <c r="AG38" i="8"/>
  <c r="AF38" i="8"/>
  <c r="AE38" i="8"/>
  <c r="AD38" i="8"/>
  <c r="AC38" i="8"/>
  <c r="AC37" i="8" s="1"/>
  <c r="AB38" i="8"/>
  <c r="AA38" i="8"/>
  <c r="Z38" i="8"/>
  <c r="Y38" i="8"/>
  <c r="X38" i="8"/>
  <c r="W38" i="8"/>
  <c r="V38" i="8"/>
  <c r="U38" i="8"/>
  <c r="U37" i="8" s="1"/>
  <c r="T38" i="8"/>
  <c r="S38" i="8"/>
  <c r="R38" i="8"/>
  <c r="Q38" i="8"/>
  <c r="P38" i="8"/>
  <c r="O38" i="8"/>
  <c r="N38" i="8"/>
  <c r="M38" i="8"/>
  <c r="L38" i="8"/>
  <c r="K38" i="8"/>
  <c r="J38" i="8"/>
  <c r="I38" i="8"/>
  <c r="H38" i="8"/>
  <c r="AJ34" i="8"/>
  <c r="AI34" i="8"/>
  <c r="AI31" i="10" s="1"/>
  <c r="AH34" i="8"/>
  <c r="AH31" i="10" s="1"/>
  <c r="AG34" i="8"/>
  <c r="AG31" i="10" s="1"/>
  <c r="AF34" i="8"/>
  <c r="AF31" i="10" s="1"/>
  <c r="AE34" i="8"/>
  <c r="AE31" i="10" s="1"/>
  <c r="AD34" i="8"/>
  <c r="AD31" i="10" s="1"/>
  <c r="AC34" i="8"/>
  <c r="AC31" i="10" s="1"/>
  <c r="AB34" i="8"/>
  <c r="AB31" i="10" s="1"/>
  <c r="AA34" i="8"/>
  <c r="AA31" i="10" s="1"/>
  <c r="Z34" i="8"/>
  <c r="Z31" i="10" s="1"/>
  <c r="Y34" i="8"/>
  <c r="Y31" i="10" s="1"/>
  <c r="X34" i="8"/>
  <c r="X31" i="10" s="1"/>
  <c r="W34" i="8"/>
  <c r="W31" i="10" s="1"/>
  <c r="V34" i="8"/>
  <c r="V31" i="10" s="1"/>
  <c r="U34" i="8"/>
  <c r="U31" i="10" s="1"/>
  <c r="T34" i="8"/>
  <c r="T31" i="10" s="1"/>
  <c r="S34" i="8"/>
  <c r="S31" i="10" s="1"/>
  <c r="R34" i="8"/>
  <c r="R31" i="10" s="1"/>
  <c r="Q34" i="8"/>
  <c r="Q31" i="10" s="1"/>
  <c r="P34" i="8"/>
  <c r="P31" i="10" s="1"/>
  <c r="O34" i="8"/>
  <c r="O31" i="10" s="1"/>
  <c r="N34" i="8"/>
  <c r="N31" i="10" s="1"/>
  <c r="M34" i="8"/>
  <c r="M31" i="10" s="1"/>
  <c r="L34" i="8"/>
  <c r="L31" i="10" s="1"/>
  <c r="K34" i="8"/>
  <c r="K31" i="10" s="1"/>
  <c r="J34" i="8"/>
  <c r="J31" i="10" s="1"/>
  <c r="I34" i="8"/>
  <c r="I31" i="10" s="1"/>
  <c r="H34" i="8"/>
  <c r="AJ31" i="8"/>
  <c r="AJ37" i="10" s="1"/>
  <c r="AI31" i="8"/>
  <c r="AI37" i="10" s="1"/>
  <c r="AH31" i="8"/>
  <c r="AG31" i="8"/>
  <c r="AF31" i="8"/>
  <c r="AE31" i="8"/>
  <c r="AE37" i="10" s="1"/>
  <c r="AD31" i="8"/>
  <c r="AD37" i="10" s="1"/>
  <c r="AC31" i="8"/>
  <c r="AC37" i="10" s="1"/>
  <c r="AB31" i="8"/>
  <c r="AA31" i="8"/>
  <c r="Z31" i="8"/>
  <c r="Z37" i="10" s="1"/>
  <c r="Y31" i="8"/>
  <c r="Y37" i="10" s="1"/>
  <c r="X31" i="8"/>
  <c r="W31" i="8"/>
  <c r="V31" i="8"/>
  <c r="V37" i="10" s="1"/>
  <c r="U31" i="8"/>
  <c r="T31" i="8"/>
  <c r="S31" i="8"/>
  <c r="S37" i="10" s="1"/>
  <c r="R31" i="8"/>
  <c r="R37" i="10" s="1"/>
  <c r="Q31" i="8"/>
  <c r="Q37" i="10" s="1"/>
  <c r="P31" i="8"/>
  <c r="O31" i="8"/>
  <c r="O37" i="10" s="1"/>
  <c r="N31" i="8"/>
  <c r="N37" i="10" s="1"/>
  <c r="M31" i="8"/>
  <c r="M37" i="10" s="1"/>
  <c r="L31" i="8"/>
  <c r="L37" i="10" s="1"/>
  <c r="K31" i="8"/>
  <c r="J31" i="8"/>
  <c r="I31" i="8"/>
  <c r="I37" i="10" s="1"/>
  <c r="H31" i="8"/>
  <c r="H37" i="10" s="1"/>
  <c r="B30" i="8"/>
  <c r="B37" i="8" s="1"/>
  <c r="B44" i="8" s="1"/>
  <c r="B45" i="8" s="1"/>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4" i="8" s="1"/>
  <c r="B17" i="8" s="1"/>
  <c r="AJ8" i="6"/>
  <c r="AF21" i="2" s="1"/>
  <c r="AI8" i="6"/>
  <c r="AE21" i="2" s="1"/>
  <c r="AH8" i="6"/>
  <c r="AD21" i="2" s="1"/>
  <c r="AG8" i="6"/>
  <c r="AC21" i="2" s="1"/>
  <c r="AF8" i="6"/>
  <c r="AB21" i="2" s="1"/>
  <c r="AE8" i="6"/>
  <c r="AA21" i="2" s="1"/>
  <c r="AD8" i="6"/>
  <c r="Z21" i="2" s="1"/>
  <c r="AC8" i="6"/>
  <c r="Y21" i="2" s="1"/>
  <c r="AB8" i="6"/>
  <c r="X21" i="2" s="1"/>
  <c r="AA8" i="6"/>
  <c r="W21" i="2" s="1"/>
  <c r="Z8" i="6"/>
  <c r="V21" i="2" s="1"/>
  <c r="Y8" i="6"/>
  <c r="U21" i="2" s="1"/>
  <c r="X8" i="6"/>
  <c r="T21" i="2" s="1"/>
  <c r="W8" i="6"/>
  <c r="S21" i="2" s="1"/>
  <c r="V8" i="6"/>
  <c r="R21" i="2" s="1"/>
  <c r="U8" i="6"/>
  <c r="Q21" i="2" s="1"/>
  <c r="T8" i="6"/>
  <c r="P21" i="2" s="1"/>
  <c r="S8" i="6"/>
  <c r="O21" i="2" s="1"/>
  <c r="R8" i="6"/>
  <c r="N21" i="2" s="1"/>
  <c r="Q8" i="6"/>
  <c r="M21" i="2" s="1"/>
  <c r="P8" i="6"/>
  <c r="L21" i="2" s="1"/>
  <c r="O8" i="6"/>
  <c r="K21" i="2" s="1"/>
  <c r="N8" i="6"/>
  <c r="J21" i="2" s="1"/>
  <c r="M8" i="6"/>
  <c r="I21" i="2" s="1"/>
  <c r="L8" i="6"/>
  <c r="H21" i="2" s="1"/>
  <c r="K8" i="6"/>
  <c r="G21" i="2" s="1"/>
  <c r="J8" i="6"/>
  <c r="F21" i="2" s="1"/>
  <c r="I8" i="6"/>
  <c r="E21" i="2" s="1"/>
  <c r="H8" i="6"/>
  <c r="D21" i="2" s="1"/>
  <c r="H62" i="5"/>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K58" i="5"/>
  <c r="J58" i="5"/>
  <c r="I58" i="5"/>
  <c r="H58" i="5"/>
  <c r="I43" i="5"/>
  <c r="I62" i="5" s="1"/>
  <c r="AJ38" i="5"/>
  <c r="AF14" i="2" s="1"/>
  <c r="AI38" i="5"/>
  <c r="AE14" i="2" s="1"/>
  <c r="AH38" i="5"/>
  <c r="AD14" i="2" s="1"/>
  <c r="AG38" i="5"/>
  <c r="AC14" i="2" s="1"/>
  <c r="AF38" i="5"/>
  <c r="AB14" i="2" s="1"/>
  <c r="AE38" i="5"/>
  <c r="AD38" i="5"/>
  <c r="Z14" i="2" s="1"/>
  <c r="AC38" i="5"/>
  <c r="Y14" i="2" s="1"/>
  <c r="AB38" i="5"/>
  <c r="X14" i="2" s="1"/>
  <c r="AA38" i="5"/>
  <c r="W14" i="2" s="1"/>
  <c r="Z38" i="5"/>
  <c r="V14" i="2" s="1"/>
  <c r="Y38" i="5"/>
  <c r="U14" i="2" s="1"/>
  <c r="X38" i="5"/>
  <c r="T14" i="2" s="1"/>
  <c r="W38" i="5"/>
  <c r="S14" i="2" s="1"/>
  <c r="V38" i="5"/>
  <c r="R14" i="2" s="1"/>
  <c r="U38" i="5"/>
  <c r="Q14" i="2" s="1"/>
  <c r="T38" i="5"/>
  <c r="P14" i="2" s="1"/>
  <c r="S38" i="5"/>
  <c r="O14" i="2" s="1"/>
  <c r="R38" i="5"/>
  <c r="N14" i="2" s="1"/>
  <c r="Q38" i="5"/>
  <c r="M14" i="2" s="1"/>
  <c r="P38" i="5"/>
  <c r="L14" i="2" s="1"/>
  <c r="O38" i="5"/>
  <c r="K14" i="2" s="1"/>
  <c r="N38" i="5"/>
  <c r="J14" i="2" s="1"/>
  <c r="M38" i="5"/>
  <c r="I14" i="2" s="1"/>
  <c r="L38" i="5"/>
  <c r="H14" i="2" s="1"/>
  <c r="K38" i="5"/>
  <c r="G14" i="2" s="1"/>
  <c r="J38" i="5"/>
  <c r="F14" i="2" s="1"/>
  <c r="I38" i="5"/>
  <c r="E14" i="2" s="1"/>
  <c r="H38" i="5"/>
  <c r="D14" i="2" s="1"/>
  <c r="AJ10" i="5"/>
  <c r="AF8" i="2" s="1"/>
  <c r="AI10" i="5"/>
  <c r="AE8" i="2" s="1"/>
  <c r="AH10" i="5"/>
  <c r="AG10" i="5"/>
  <c r="AG21" i="5" s="1"/>
  <c r="AF10" i="5"/>
  <c r="AF21" i="5" s="1"/>
  <c r="AE10" i="5"/>
  <c r="AD10" i="5"/>
  <c r="Z8" i="2" s="1"/>
  <c r="AC10" i="5"/>
  <c r="Y8" i="2" s="1"/>
  <c r="AB10" i="5"/>
  <c r="X8" i="2" s="1"/>
  <c r="AA10" i="5"/>
  <c r="Z10" i="5"/>
  <c r="Z21" i="5" s="1"/>
  <c r="Y10" i="5"/>
  <c r="U8" i="2" s="1"/>
  <c r="X10" i="5"/>
  <c r="X21" i="5" s="1"/>
  <c r="W10" i="5"/>
  <c r="V10" i="5"/>
  <c r="V21" i="5" s="1"/>
  <c r="U10" i="5"/>
  <c r="T10" i="5"/>
  <c r="P8" i="2" s="1"/>
  <c r="S10" i="5"/>
  <c r="S21" i="5" s="1"/>
  <c r="R10" i="5"/>
  <c r="R21" i="5" s="1"/>
  <c r="Q10" i="5"/>
  <c r="Q21" i="5" s="1"/>
  <c r="P10" i="5"/>
  <c r="L8" i="2" s="1"/>
  <c r="O10" i="5"/>
  <c r="K8" i="2" s="1"/>
  <c r="N10" i="5"/>
  <c r="J8" i="2" s="1"/>
  <c r="M10" i="5"/>
  <c r="L10" i="5"/>
  <c r="K10" i="5"/>
  <c r="J10" i="5"/>
  <c r="J21" i="5" s="1"/>
  <c r="I10" i="5"/>
  <c r="I21" i="5" s="1"/>
  <c r="H10" i="5"/>
  <c r="AJ9" i="5"/>
  <c r="AI9" i="5"/>
  <c r="AI13" i="5" s="1"/>
  <c r="AH9" i="5"/>
  <c r="AH13" i="5" s="1"/>
  <c r="AG9" i="5"/>
  <c r="AC10" i="2" s="1"/>
  <c r="AF9" i="5"/>
  <c r="AE9" i="5"/>
  <c r="AA10" i="2" s="1"/>
  <c r="AD9" i="5"/>
  <c r="AC9" i="5"/>
  <c r="Y10" i="2" s="1"/>
  <c r="AB9" i="5"/>
  <c r="AA9" i="5"/>
  <c r="AA13" i="5" s="1"/>
  <c r="Z9" i="5"/>
  <c r="V10" i="2" s="1"/>
  <c r="Y9" i="5"/>
  <c r="U10" i="2" s="1"/>
  <c r="X9" i="5"/>
  <c r="X13" i="5" s="1"/>
  <c r="W9" i="5"/>
  <c r="W13" i="5" s="1"/>
  <c r="V9" i="5"/>
  <c r="V13" i="5" s="1"/>
  <c r="U9" i="5"/>
  <c r="Q10" i="2" s="1"/>
  <c r="T9" i="5"/>
  <c r="P10" i="2" s="1"/>
  <c r="S9" i="5"/>
  <c r="R9" i="5"/>
  <c r="Q9" i="5"/>
  <c r="Q13" i="5" s="1"/>
  <c r="P9" i="5"/>
  <c r="O9" i="5"/>
  <c r="O13" i="5" s="1"/>
  <c r="N9" i="5"/>
  <c r="N13" i="5" s="1"/>
  <c r="M9" i="5"/>
  <c r="M13" i="5" s="1"/>
  <c r="L9" i="5"/>
  <c r="L13" i="5" s="1"/>
  <c r="K9" i="5"/>
  <c r="K13" i="5" s="1"/>
  <c r="J9" i="5"/>
  <c r="I9" i="5"/>
  <c r="H9" i="5"/>
  <c r="H13" i="5"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AJ18" i="4"/>
  <c r="AB18" i="4"/>
  <c r="L18" i="4"/>
  <c r="K20" i="4"/>
  <c r="K18" i="4" s="1"/>
  <c r="J20" i="4"/>
  <c r="J18" i="4" s="1"/>
  <c r="I20" i="4"/>
  <c r="I18" i="4" s="1"/>
  <c r="H20" i="4"/>
  <c r="H18" i="4" s="1"/>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I7" i="4"/>
  <c r="AH7" i="4"/>
  <c r="AG7" i="4"/>
  <c r="AF7" i="4"/>
  <c r="AE7" i="4"/>
  <c r="AD7" i="4"/>
  <c r="AC7" i="4"/>
  <c r="AB7" i="4"/>
  <c r="AA7" i="4"/>
  <c r="Z7" i="4"/>
  <c r="Y7" i="4"/>
  <c r="X7" i="4"/>
  <c r="W7" i="4"/>
  <c r="V7" i="4"/>
  <c r="U7" i="4"/>
  <c r="T7" i="4"/>
  <c r="S7" i="4"/>
  <c r="R7" i="4"/>
  <c r="Q7" i="4"/>
  <c r="P7" i="4"/>
  <c r="O7" i="4"/>
  <c r="N7" i="4"/>
  <c r="M7" i="4"/>
  <c r="L7" i="4"/>
  <c r="K7" i="4"/>
  <c r="J7" i="4"/>
  <c r="I7" i="4"/>
  <c r="H7" i="4"/>
  <c r="AJ4" i="4"/>
  <c r="AI4" i="4"/>
  <c r="AH4" i="4"/>
  <c r="AG4" i="4"/>
  <c r="AF4" i="4"/>
  <c r="AE4" i="4"/>
  <c r="AD4" i="4"/>
  <c r="AC4" i="4"/>
  <c r="AB4" i="4"/>
  <c r="AA4" i="4"/>
  <c r="Z4" i="4"/>
  <c r="Y4" i="4"/>
  <c r="X4" i="4"/>
  <c r="W4" i="4"/>
  <c r="V4" i="4"/>
  <c r="U4" i="4"/>
  <c r="T4" i="4"/>
  <c r="S4" i="4"/>
  <c r="R4" i="4"/>
  <c r="Q4" i="4"/>
  <c r="P4" i="4"/>
  <c r="O4" i="4"/>
  <c r="N4" i="4"/>
  <c r="M4" i="4"/>
  <c r="L4" i="4"/>
  <c r="K4" i="4"/>
  <c r="J4" i="4"/>
  <c r="I4" i="4"/>
  <c r="H4" i="4"/>
  <c r="H4" i="9" s="1"/>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X28" i="2"/>
  <c r="W28" i="2"/>
  <c r="V28" i="2"/>
  <c r="U28" i="2"/>
  <c r="T28" i="2"/>
  <c r="S28" i="2"/>
  <c r="R28" i="2"/>
  <c r="Q28" i="2"/>
  <c r="P28" i="2"/>
  <c r="O28" i="2"/>
  <c r="N28" i="2"/>
  <c r="M28" i="2"/>
  <c r="L28" i="2"/>
  <c r="K28" i="2"/>
  <c r="J28" i="2"/>
  <c r="I28" i="2"/>
  <c r="H28" i="2"/>
  <c r="G28" i="2"/>
  <c r="F28" i="2"/>
  <c r="E28" i="2"/>
  <c r="D28" i="2"/>
  <c r="C28" i="2"/>
  <c r="F12" i="1"/>
  <c r="E12" i="1"/>
  <c r="T10" i="2"/>
  <c r="O6" i="10" l="1"/>
  <c r="O35" i="10"/>
  <c r="P35" i="10"/>
  <c r="P6" i="10"/>
  <c r="N35" i="10"/>
  <c r="N10" i="10" s="1"/>
  <c r="N21" i="10" s="1"/>
  <c r="N6" i="10"/>
  <c r="Q35" i="10"/>
  <c r="Q38" i="10" s="1"/>
  <c r="Q6" i="10"/>
  <c r="Q10" i="10" s="1"/>
  <c r="Q21" i="10" s="1"/>
  <c r="AB6" i="10"/>
  <c r="R35" i="10"/>
  <c r="R6" i="10"/>
  <c r="S35" i="10"/>
  <c r="S6" i="10"/>
  <c r="S3" i="11" s="1"/>
  <c r="V6" i="10"/>
  <c r="AD6" i="10"/>
  <c r="AD3" i="11" s="1"/>
  <c r="L35" i="10"/>
  <c r="L38" i="10" s="1"/>
  <c r="L6" i="10"/>
  <c r="T35" i="10"/>
  <c r="T6" i="10"/>
  <c r="W6" i="10"/>
  <c r="AE6" i="10"/>
  <c r="AE10" i="10" s="1"/>
  <c r="M35" i="10"/>
  <c r="M6" i="10"/>
  <c r="M10" i="10" s="1"/>
  <c r="M21" i="10" s="1"/>
  <c r="O5" i="10"/>
  <c r="O3" i="11" s="1"/>
  <c r="S5" i="10"/>
  <c r="L5" i="10"/>
  <c r="T5" i="10"/>
  <c r="AB5" i="10"/>
  <c r="AJ5" i="10"/>
  <c r="X6" i="10"/>
  <c r="X10" i="10" s="1"/>
  <c r="Z6" i="10"/>
  <c r="Z10" i="10" s="1"/>
  <c r="AH6" i="10"/>
  <c r="AH10" i="10" s="1"/>
  <c r="AA6" i="10"/>
  <c r="AI6" i="10"/>
  <c r="Z5" i="10"/>
  <c r="AH5" i="10"/>
  <c r="AA5" i="10"/>
  <c r="AA9" i="10" s="1"/>
  <c r="AI5" i="10"/>
  <c r="AI3" i="11" s="1"/>
  <c r="V5" i="10"/>
  <c r="V9" i="10" s="1"/>
  <c r="V13" i="10" s="1"/>
  <c r="AE5" i="10"/>
  <c r="AE3" i="11" s="1"/>
  <c r="AJ6" i="10"/>
  <c r="AJ10" i="10" s="1"/>
  <c r="AF6" i="10"/>
  <c r="AF10" i="10" s="1"/>
  <c r="W5" i="10"/>
  <c r="W9" i="10" s="1"/>
  <c r="W13" i="10" s="1"/>
  <c r="I59" i="5"/>
  <c r="R29" i="5"/>
  <c r="AD29" i="5"/>
  <c r="N8" i="2"/>
  <c r="J4" i="8"/>
  <c r="N4" i="8"/>
  <c r="R4" i="8"/>
  <c r="V4" i="8"/>
  <c r="Z4" i="8"/>
  <c r="AD4" i="8"/>
  <c r="AH4" i="8"/>
  <c r="K4" i="8"/>
  <c r="O4" i="8"/>
  <c r="S4" i="8"/>
  <c r="W4" i="8"/>
  <c r="AA4" i="8"/>
  <c r="AE4" i="8"/>
  <c r="AI4" i="8"/>
  <c r="H4" i="8"/>
  <c r="L4" i="8"/>
  <c r="P4" i="8"/>
  <c r="T4" i="8"/>
  <c r="X4" i="8"/>
  <c r="AB4" i="8"/>
  <c r="AF4" i="8"/>
  <c r="AJ4" i="8"/>
  <c r="N37" i="8"/>
  <c r="V37" i="8"/>
  <c r="I4" i="8"/>
  <c r="M4" i="8"/>
  <c r="Q4" i="8"/>
  <c r="U4" i="8"/>
  <c r="Y4" i="8"/>
  <c r="AC4" i="8"/>
  <c r="AG4" i="8"/>
  <c r="L37" i="8"/>
  <c r="T37" i="8"/>
  <c r="AB37" i="8"/>
  <c r="AJ37" i="8"/>
  <c r="AN3" i="14"/>
  <c r="AM2" i="14"/>
  <c r="AD8" i="10"/>
  <c r="I9" i="10"/>
  <c r="X17" i="8"/>
  <c r="H37" i="8"/>
  <c r="K10" i="2"/>
  <c r="V8" i="2"/>
  <c r="W37" i="8"/>
  <c r="AE37" i="8"/>
  <c r="T13" i="5"/>
  <c r="M12" i="2"/>
  <c r="Y12" i="2"/>
  <c r="S29" i="5"/>
  <c r="X30" i="8"/>
  <c r="I37" i="8"/>
  <c r="Q37" i="8"/>
  <c r="AE4" i="9"/>
  <c r="H7" i="10"/>
  <c r="P7" i="10"/>
  <c r="X7" i="10"/>
  <c r="AF7" i="10"/>
  <c r="AJ7" i="10"/>
  <c r="AE30" i="8"/>
  <c r="AI37" i="8"/>
  <c r="V28" i="9"/>
  <c r="T29" i="5"/>
  <c r="AD30" i="8"/>
  <c r="R30" i="8"/>
  <c r="R4" i="9"/>
  <c r="V4" i="9"/>
  <c r="AH4" i="9"/>
  <c r="I8" i="9"/>
  <c r="M8" i="9"/>
  <c r="Q8" i="9"/>
  <c r="U8" i="9"/>
  <c r="Y8" i="9"/>
  <c r="AC8" i="9"/>
  <c r="AG8" i="9"/>
  <c r="J17" i="8"/>
  <c r="J13" i="9" s="1"/>
  <c r="N17" i="8"/>
  <c r="N13" i="9" s="1"/>
  <c r="K7" i="10"/>
  <c r="S7" i="10"/>
  <c r="Q9" i="10"/>
  <c r="O30" i="8"/>
  <c r="K4" i="9"/>
  <c r="O4" i="9"/>
  <c r="S4" i="9"/>
  <c r="W4" i="9"/>
  <c r="AA4" i="9"/>
  <c r="AI4" i="9"/>
  <c r="J8" i="9"/>
  <c r="R8" i="9"/>
  <c r="V8" i="9"/>
  <c r="Z8" i="9"/>
  <c r="AH8" i="9"/>
  <c r="B31" i="8"/>
  <c r="B34" i="8" s="1"/>
  <c r="AI30" i="8"/>
  <c r="AE13" i="5"/>
  <c r="U17" i="8"/>
  <c r="U13" i="9" s="1"/>
  <c r="AG37" i="8"/>
  <c r="H12" i="5"/>
  <c r="H12" i="2"/>
  <c r="P12" i="2"/>
  <c r="X12" i="2"/>
  <c r="AF12" i="5"/>
  <c r="AD10" i="2"/>
  <c r="H29" i="5"/>
  <c r="K17" i="8"/>
  <c r="K13" i="9" s="1"/>
  <c r="O17" i="8"/>
  <c r="S17" i="8"/>
  <c r="S13" i="9" s="1"/>
  <c r="AA17" i="8"/>
  <c r="AA13" i="9" s="1"/>
  <c r="AE17" i="8"/>
  <c r="AI17" i="8"/>
  <c r="AI13" i="9" s="1"/>
  <c r="J30" i="8"/>
  <c r="AG9" i="10"/>
  <c r="AG13" i="10" s="1"/>
  <c r="O7" i="10"/>
  <c r="J8" i="10"/>
  <c r="R8" i="10"/>
  <c r="AH8" i="10"/>
  <c r="U9" i="10"/>
  <c r="U13" i="10" s="1"/>
  <c r="S8" i="10"/>
  <c r="Y7" i="10"/>
  <c r="L7" i="10"/>
  <c r="O8" i="10"/>
  <c r="AB7" i="10"/>
  <c r="W8" i="10"/>
  <c r="M7" i="10"/>
  <c r="AJ38" i="10"/>
  <c r="P8" i="10"/>
  <c r="Z38" i="10"/>
  <c r="O10" i="2"/>
  <c r="J37" i="10"/>
  <c r="J38" i="10" s="1"/>
  <c r="F15" i="2" s="1"/>
  <c r="N7" i="10"/>
  <c r="R7" i="10"/>
  <c r="AD7" i="10"/>
  <c r="AH7" i="10"/>
  <c r="Q8" i="10"/>
  <c r="U8" i="10"/>
  <c r="AB8" i="2"/>
  <c r="AC7" i="10"/>
  <c r="L8" i="10"/>
  <c r="X8" i="10"/>
  <c r="S13" i="5"/>
  <c r="N30" i="8"/>
  <c r="E8" i="2"/>
  <c r="I29" i="5"/>
  <c r="O37" i="8"/>
  <c r="S37" i="8"/>
  <c r="T10" i="10"/>
  <c r="T21" i="10" s="1"/>
  <c r="AC10" i="10"/>
  <c r="I8" i="10"/>
  <c r="V30" i="8"/>
  <c r="H27" i="9"/>
  <c r="R37" i="8"/>
  <c r="AC9" i="10"/>
  <c r="AC13" i="10" s="1"/>
  <c r="W10" i="10"/>
  <c r="AI7" i="10"/>
  <c r="L9" i="10"/>
  <c r="L13" i="10" s="1"/>
  <c r="I61" i="5"/>
  <c r="X29" i="5"/>
  <c r="T44" i="8"/>
  <c r="AB21" i="5"/>
  <c r="E12" i="2"/>
  <c r="I12" i="2"/>
  <c r="AC12" i="2"/>
  <c r="AF29" i="5"/>
  <c r="G12" i="2"/>
  <c r="K12" i="2"/>
  <c r="O16" i="2"/>
  <c r="AA12" i="5"/>
  <c r="AA12" i="2"/>
  <c r="AE12" i="2"/>
  <c r="F16" i="2"/>
  <c r="N12" i="5"/>
  <c r="N12" i="2"/>
  <c r="V12" i="5"/>
  <c r="V16" i="2"/>
  <c r="Z12" i="2"/>
  <c r="AH12" i="5"/>
  <c r="K29" i="5"/>
  <c r="W29" i="5"/>
  <c r="AA29" i="5"/>
  <c r="H38" i="10"/>
  <c r="D15" i="2" s="1"/>
  <c r="AG3" i="10"/>
  <c r="AG7" i="10" s="1"/>
  <c r="AG44" i="8"/>
  <c r="AF16" i="2"/>
  <c r="R10" i="2"/>
  <c r="V29" i="5"/>
  <c r="L21" i="5"/>
  <c r="L29" i="5"/>
  <c r="U37" i="10"/>
  <c r="U38" i="10" s="1"/>
  <c r="U30" i="8"/>
  <c r="AG37" i="10"/>
  <c r="AG38" i="10" s="1"/>
  <c r="AG30" i="8"/>
  <c r="AJ31" i="10"/>
  <c r="AJ30" i="8"/>
  <c r="Y8" i="10"/>
  <c r="V38" i="10"/>
  <c r="AA8" i="2"/>
  <c r="AE29" i="5"/>
  <c r="T37" i="10"/>
  <c r="T38" i="10" s="1"/>
  <c r="T30" i="8"/>
  <c r="H53" i="10"/>
  <c r="H59" i="10"/>
  <c r="H62" i="10"/>
  <c r="I43" i="10"/>
  <c r="O8" i="2"/>
  <c r="X16" i="2"/>
  <c r="H21" i="5"/>
  <c r="D8" i="2"/>
  <c r="P21" i="5"/>
  <c r="P29" i="5"/>
  <c r="H30" i="8"/>
  <c r="J3" i="10"/>
  <c r="J7" i="10" s="1"/>
  <c r="J44" i="8"/>
  <c r="Z3" i="10"/>
  <c r="Z7" i="10" s="1"/>
  <c r="Z44" i="8"/>
  <c r="AB12" i="5"/>
  <c r="Z29" i="5"/>
  <c r="Q30" i="8"/>
  <c r="H61" i="10"/>
  <c r="AI8" i="10"/>
  <c r="N28" i="9"/>
  <c r="AE21" i="5"/>
  <c r="F12" i="2"/>
  <c r="R17" i="8"/>
  <c r="R13" i="9" s="1"/>
  <c r="Z17" i="8"/>
  <c r="Z13" i="9" s="1"/>
  <c r="AH30" i="8"/>
  <c r="AH37" i="10"/>
  <c r="AH38" i="10" s="1"/>
  <c r="Y28" i="9"/>
  <c r="Y37" i="8"/>
  <c r="W3" i="10"/>
  <c r="W44" i="8"/>
  <c r="M9" i="10"/>
  <c r="Y9" i="10"/>
  <c r="P10" i="10"/>
  <c r="P21" i="10" s="1"/>
  <c r="AE38" i="10"/>
  <c r="L12" i="5"/>
  <c r="M30" i="8"/>
  <c r="X37" i="10"/>
  <c r="X38" i="10" s="1"/>
  <c r="O21" i="5"/>
  <c r="AF12" i="2"/>
  <c r="W37" i="10"/>
  <c r="W38" i="10" s="1"/>
  <c r="W30" i="8"/>
  <c r="AA37" i="10"/>
  <c r="AA38" i="10" s="1"/>
  <c r="AA30" i="8"/>
  <c r="AI44" i="8"/>
  <c r="O10" i="10"/>
  <c r="M8" i="10"/>
  <c r="Z8" i="10"/>
  <c r="AB10" i="10"/>
  <c r="H10" i="3"/>
  <c r="H17" i="4" s="1"/>
  <c r="H21" i="9" s="1"/>
  <c r="H4" i="11" s="1"/>
  <c r="M4" i="9"/>
  <c r="Q4" i="9"/>
  <c r="U4" i="9"/>
  <c r="Y4" i="9"/>
  <c r="AC4" i="9"/>
  <c r="AG4" i="9"/>
  <c r="H8" i="9"/>
  <c r="L8" i="9"/>
  <c r="P8" i="9"/>
  <c r="T8" i="9"/>
  <c r="X8" i="9"/>
  <c r="AB8" i="9"/>
  <c r="AF8" i="9"/>
  <c r="AJ8" i="9"/>
  <c r="I17" i="8"/>
  <c r="I13" i="9" s="1"/>
  <c r="M17" i="8"/>
  <c r="M13" i="9" s="1"/>
  <c r="Q17" i="8"/>
  <c r="Q13" i="9" s="1"/>
  <c r="Y17" i="8"/>
  <c r="Y13" i="9" s="1"/>
  <c r="AC17" i="8"/>
  <c r="AC13" i="9" s="1"/>
  <c r="AG17" i="8"/>
  <c r="AG13" i="9" s="1"/>
  <c r="H17" i="8"/>
  <c r="H13" i="9" s="1"/>
  <c r="L17" i="8"/>
  <c r="L13" i="9" s="1"/>
  <c r="T17" i="8"/>
  <c r="T13" i="9" s="1"/>
  <c r="AF17" i="8"/>
  <c r="AF13" i="9" s="1"/>
  <c r="AA8" i="10"/>
  <c r="P9" i="10"/>
  <c r="N4" i="9"/>
  <c r="AD4" i="9"/>
  <c r="AF4" i="9"/>
  <c r="J4" i="9"/>
  <c r="S16" i="2"/>
  <c r="W12" i="5"/>
  <c r="S12" i="2"/>
  <c r="AH29" i="5"/>
  <c r="AD8" i="2"/>
  <c r="P37" i="10"/>
  <c r="P38" i="10" s="1"/>
  <c r="P30" i="8"/>
  <c r="AA28" i="9"/>
  <c r="AA37" i="8"/>
  <c r="H10" i="10"/>
  <c r="H21" i="10" s="1"/>
  <c r="H44" i="8"/>
  <c r="AC44" i="8"/>
  <c r="S30" i="8"/>
  <c r="L16" i="2"/>
  <c r="L12" i="2"/>
  <c r="P12" i="5"/>
  <c r="F10" i="2"/>
  <c r="J13" i="5"/>
  <c r="J10" i="2"/>
  <c r="N29" i="5"/>
  <c r="O38" i="10"/>
  <c r="U44" i="8"/>
  <c r="M10" i="2"/>
  <c r="R12" i="2"/>
  <c r="B38" i="8"/>
  <c r="B41" i="8" s="1"/>
  <c r="U13" i="5"/>
  <c r="AD12" i="5"/>
  <c r="X37" i="8"/>
  <c r="AD44" i="8"/>
  <c r="L30" i="8"/>
  <c r="AE8" i="10"/>
  <c r="T7" i="10"/>
  <c r="P13" i="5"/>
  <c r="L10" i="2"/>
  <c r="X10" i="2"/>
  <c r="AB13" i="5"/>
  <c r="AB29" i="5"/>
  <c r="AF13" i="5"/>
  <c r="AB10" i="2"/>
  <c r="Q8" i="2"/>
  <c r="U21" i="5"/>
  <c r="Y21" i="5"/>
  <c r="Y29" i="5"/>
  <c r="I53" i="5"/>
  <c r="I39" i="5" s="1"/>
  <c r="J43" i="5"/>
  <c r="J59" i="5" s="1"/>
  <c r="K37" i="10"/>
  <c r="K3" i="11" s="1"/>
  <c r="K30" i="8"/>
  <c r="J27" i="9"/>
  <c r="J37" i="8"/>
  <c r="N27" i="9"/>
  <c r="R27" i="9"/>
  <c r="V27" i="9"/>
  <c r="Z27" i="9"/>
  <c r="Z37" i="8"/>
  <c r="AD27" i="9"/>
  <c r="AD37" i="8"/>
  <c r="AH27" i="9"/>
  <c r="AH37" i="8"/>
  <c r="M28" i="9"/>
  <c r="M37" i="8"/>
  <c r="I3" i="10"/>
  <c r="I44" i="8"/>
  <c r="AF9" i="10"/>
  <c r="AF13" i="10" s="1"/>
  <c r="AF44" i="8"/>
  <c r="AJ9" i="10"/>
  <c r="AJ44" i="8"/>
  <c r="R44" i="8"/>
  <c r="X4" i="9"/>
  <c r="W21" i="5"/>
  <c r="S8" i="2"/>
  <c r="T27" i="9"/>
  <c r="AF27" i="9"/>
  <c r="H8" i="10"/>
  <c r="L44" i="8"/>
  <c r="AB4" i="9"/>
  <c r="AE13" i="9"/>
  <c r="L27" i="9"/>
  <c r="P27" i="9"/>
  <c r="X27" i="9"/>
  <c r="AB27" i="9"/>
  <c r="AJ27" i="9"/>
  <c r="Z13" i="5"/>
  <c r="AF37" i="8"/>
  <c r="P37" i="8"/>
  <c r="AC30" i="8"/>
  <c r="I30" i="8"/>
  <c r="N44" i="8"/>
  <c r="K37" i="8"/>
  <c r="H8" i="2"/>
  <c r="U12" i="2"/>
  <c r="Y12" i="5"/>
  <c r="I8" i="2"/>
  <c r="M21" i="5"/>
  <c r="R38" i="10"/>
  <c r="T8" i="10"/>
  <c r="I27" i="9"/>
  <c r="M27" i="9"/>
  <c r="Q27" i="9"/>
  <c r="U27" i="9"/>
  <c r="Y27" i="9"/>
  <c r="AC27" i="9"/>
  <c r="AG27" i="9"/>
  <c r="AA7" i="10"/>
  <c r="AF8" i="10"/>
  <c r="AJ8" i="10"/>
  <c r="AI21" i="5"/>
  <c r="AJ29" i="5"/>
  <c r="AC38" i="10"/>
  <c r="K27" i="9"/>
  <c r="O27" i="9"/>
  <c r="S27" i="9"/>
  <c r="W27" i="9"/>
  <c r="AA27" i="9"/>
  <c r="AE27" i="9"/>
  <c r="AI27" i="9"/>
  <c r="V10" i="10"/>
  <c r="U10" i="10"/>
  <c r="R3" i="11"/>
  <c r="M44" i="8"/>
  <c r="X44" i="8"/>
  <c r="Y44" i="8"/>
  <c r="X9" i="10"/>
  <c r="X13" i="10" s="1"/>
  <c r="N9" i="10"/>
  <c r="N13" i="10" s="1"/>
  <c r="P44" i="8"/>
  <c r="T9" i="10"/>
  <c r="T13" i="10" s="1"/>
  <c r="Q44" i="8"/>
  <c r="N3" i="11"/>
  <c r="AI38" i="10"/>
  <c r="AG13" i="5"/>
  <c r="H39" i="5"/>
  <c r="O29" i="5"/>
  <c r="K12" i="5"/>
  <c r="J29" i="5"/>
  <c r="S12" i="5"/>
  <c r="O12" i="5"/>
  <c r="H10" i="2"/>
  <c r="W12" i="2"/>
  <c r="V12" i="2"/>
  <c r="J12" i="2"/>
  <c r="J12" i="5"/>
  <c r="E10" i="2"/>
  <c r="I13" i="5"/>
  <c r="F8" i="2"/>
  <c r="Q29" i="5"/>
  <c r="AH21" i="5"/>
  <c r="O12" i="2"/>
  <c r="T16" i="2"/>
  <c r="AB16" i="2"/>
  <c r="Z16" i="2"/>
  <c r="J16" i="2"/>
  <c r="N38" i="10"/>
  <c r="J9" i="10"/>
  <c r="M38" i="10"/>
  <c r="Q16" i="2"/>
  <c r="W16" i="2"/>
  <c r="AJ12" i="5"/>
  <c r="E16" i="2"/>
  <c r="K16" i="2"/>
  <c r="T8" i="2"/>
  <c r="AC13" i="5"/>
  <c r="M29" i="5"/>
  <c r="Z4" i="9"/>
  <c r="G16" i="2"/>
  <c r="AD16" i="2"/>
  <c r="N8" i="9"/>
  <c r="AD8" i="9"/>
  <c r="V17" i="8"/>
  <c r="V13" i="9" s="1"/>
  <c r="AD17" i="8"/>
  <c r="AD13" i="9" s="1"/>
  <c r="AH17" i="8"/>
  <c r="AH13" i="9" s="1"/>
  <c r="AC8" i="10"/>
  <c r="S38" i="10"/>
  <c r="AI10" i="10"/>
  <c r="R13" i="5"/>
  <c r="X12" i="5"/>
  <c r="Y13" i="5"/>
  <c r="R12" i="5"/>
  <c r="AI12" i="5"/>
  <c r="X13" i="9"/>
  <c r="U16" i="2"/>
  <c r="I12" i="5"/>
  <c r="AC29" i="5"/>
  <c r="AC12" i="5"/>
  <c r="AE12" i="5"/>
  <c r="AD12" i="2"/>
  <c r="U29" i="5"/>
  <c r="AB8" i="10"/>
  <c r="AD38" i="10"/>
  <c r="I4" i="9"/>
  <c r="Y3" i="11"/>
  <c r="J10" i="10"/>
  <c r="J21" i="10" s="1"/>
  <c r="Q7" i="10"/>
  <c r="U7" i="10"/>
  <c r="Z9" i="10"/>
  <c r="Z13" i="10" s="1"/>
  <c r="AD9" i="10"/>
  <c r="AD13" i="10" s="1"/>
  <c r="S9" i="10"/>
  <c r="S13" i="10" s="1"/>
  <c r="AH9" i="10"/>
  <c r="AH13" i="10" s="1"/>
  <c r="B73" i="8"/>
  <c r="B48" i="8"/>
  <c r="B51" i="8" s="1"/>
  <c r="B55" i="8" s="1"/>
  <c r="B58" i="8" s="1"/>
  <c r="B61" i="8" s="1"/>
  <c r="B64" i="8" s="1"/>
  <c r="B67" i="8" s="1"/>
  <c r="B70" i="8" s="1"/>
  <c r="B18" i="8"/>
  <c r="B21" i="8" s="1"/>
  <c r="B24" i="8"/>
  <c r="B27" i="8" s="1"/>
  <c r="Y30" i="8"/>
  <c r="AH44" i="8"/>
  <c r="H16" i="2"/>
  <c r="P17" i="8"/>
  <c r="P13" i="9" s="1"/>
  <c r="M8" i="2"/>
  <c r="P16" i="2"/>
  <c r="AE44" i="8"/>
  <c r="AG12" i="5"/>
  <c r="AD21" i="5"/>
  <c r="W10" i="2"/>
  <c r="T12" i="2"/>
  <c r="T18" i="2" s="1"/>
  <c r="S44" i="8"/>
  <c r="AB12" i="2"/>
  <c r="I10" i="2"/>
  <c r="D10" i="2"/>
  <c r="AD13" i="5"/>
  <c r="N10" i="2"/>
  <c r="N16" i="2"/>
  <c r="AE10" i="2"/>
  <c r="AE16" i="2"/>
  <c r="AI29" i="5"/>
  <c r="R16" i="2"/>
  <c r="R8" i="2"/>
  <c r="AB37" i="10"/>
  <c r="AB38" i="10" s="1"/>
  <c r="AB30" i="8"/>
  <c r="H31" i="10"/>
  <c r="AE7" i="10"/>
  <c r="N8" i="10"/>
  <c r="H9" i="10"/>
  <c r="H13" i="10" s="1"/>
  <c r="AA44" i="8"/>
  <c r="K33" i="10"/>
  <c r="K44" i="8"/>
  <c r="K9" i="10"/>
  <c r="K13" i="10" s="1"/>
  <c r="G10" i="2"/>
  <c r="I16" i="2"/>
  <c r="AG29" i="5"/>
  <c r="O13" i="9"/>
  <c r="D12" i="2"/>
  <c r="D16" i="2"/>
  <c r="Z10" i="2"/>
  <c r="AF10" i="2"/>
  <c r="AJ13" i="5"/>
  <c r="T21" i="5"/>
  <c r="AC8" i="2"/>
  <c r="AA14" i="2"/>
  <c r="AA16" i="2"/>
  <c r="AF37" i="10"/>
  <c r="AF38" i="10" s="1"/>
  <c r="AF30" i="8"/>
  <c r="K21" i="5"/>
  <c r="G8" i="2"/>
  <c r="AA21" i="5"/>
  <c r="W8" i="2"/>
  <c r="V44" i="8"/>
  <c r="AC3" i="11"/>
  <c r="Y38" i="10"/>
  <c r="AC21" i="5"/>
  <c r="O44" i="8"/>
  <c r="T12" i="5"/>
  <c r="N21" i="5"/>
  <c r="M12" i="5"/>
  <c r="Z30" i="8"/>
  <c r="Z12" i="5"/>
  <c r="S10" i="2"/>
  <c r="AJ21" i="5"/>
  <c r="Q12" i="5"/>
  <c r="Q12" i="2"/>
  <c r="U12" i="5"/>
  <c r="T4" i="9"/>
  <c r="I10" i="10"/>
  <c r="I21" i="10" s="1"/>
  <c r="I38" i="10"/>
  <c r="M16" i="2"/>
  <c r="Y16" i="2"/>
  <c r="AC16" i="2"/>
  <c r="L4" i="9"/>
  <c r="P4" i="9"/>
  <c r="AJ4" i="9"/>
  <c r="K8" i="9"/>
  <c r="O8" i="9"/>
  <c r="S8" i="9"/>
  <c r="W8" i="9"/>
  <c r="AA8" i="9"/>
  <c r="AE8" i="9"/>
  <c r="AI8" i="9"/>
  <c r="AB17" i="8"/>
  <c r="AB13" i="9" s="1"/>
  <c r="AJ17" i="8"/>
  <c r="AJ13" i="9" s="1"/>
  <c r="R9" i="10"/>
  <c r="R13" i="10" s="1"/>
  <c r="W17" i="8"/>
  <c r="W13" i="9" s="1"/>
  <c r="V7" i="10"/>
  <c r="V8" i="10"/>
  <c r="AG8" i="10"/>
  <c r="AB44" i="8"/>
  <c r="K10" i="10"/>
  <c r="K21" i="10" s="1"/>
  <c r="Y10" i="10"/>
  <c r="AG10" i="10"/>
  <c r="O9" i="10" l="1"/>
  <c r="O13" i="10" s="1"/>
  <c r="AI9" i="10"/>
  <c r="AI13" i="10" s="1"/>
  <c r="L10" i="10"/>
  <c r="L21" i="10" s="1"/>
  <c r="M3" i="11"/>
  <c r="I17" i="2" s="1"/>
  <c r="Q3" i="11"/>
  <c r="AD10" i="10"/>
  <c r="Z9" i="2" s="1"/>
  <c r="S10" i="10"/>
  <c r="S21" i="10" s="1"/>
  <c r="V3" i="11"/>
  <c r="R17" i="2" s="1"/>
  <c r="Z18" i="2"/>
  <c r="K9" i="2"/>
  <c r="O21" i="10"/>
  <c r="W11" i="2"/>
  <c r="AA13" i="10"/>
  <c r="L11" i="2"/>
  <c r="P13" i="10"/>
  <c r="AF11" i="2"/>
  <c r="AJ13" i="10"/>
  <c r="F11" i="2"/>
  <c r="J13" i="10"/>
  <c r="U11" i="2"/>
  <c r="Y13" i="10"/>
  <c r="M11" i="2"/>
  <c r="Q13" i="10"/>
  <c r="I11" i="2"/>
  <c r="M13" i="10"/>
  <c r="E11" i="2"/>
  <c r="I13" i="10"/>
  <c r="AE9" i="10"/>
  <c r="AE13" i="10" s="1"/>
  <c r="AB9" i="2"/>
  <c r="AF9" i="2"/>
  <c r="S11" i="2"/>
  <c r="I62" i="10"/>
  <c r="W15" i="2"/>
  <c r="AA15" i="2"/>
  <c r="AD15" i="2"/>
  <c r="R15" i="2"/>
  <c r="J15" i="2"/>
  <c r="AE15" i="2"/>
  <c r="N15" i="2"/>
  <c r="H15" i="2"/>
  <c r="S15" i="2"/>
  <c r="V15" i="2"/>
  <c r="Y15" i="2"/>
  <c r="L15" i="2"/>
  <c r="Z15" i="2"/>
  <c r="K15" i="2"/>
  <c r="O15" i="2"/>
  <c r="T15" i="2"/>
  <c r="P15" i="2"/>
  <c r="AC15" i="2"/>
  <c r="AF15" i="2"/>
  <c r="I15" i="2"/>
  <c r="Q15" i="2"/>
  <c r="AF13" i="2"/>
  <c r="H3" i="11"/>
  <c r="L13" i="2"/>
  <c r="D13" i="2"/>
  <c r="Z13" i="2"/>
  <c r="I53" i="10"/>
  <c r="D9" i="2"/>
  <c r="J29" i="10"/>
  <c r="AO3" i="14"/>
  <c r="AN2" i="14"/>
  <c r="AF18" i="2"/>
  <c r="K11" i="2"/>
  <c r="Q18" i="2"/>
  <c r="Y18" i="2"/>
  <c r="P18" i="2"/>
  <c r="T13" i="2"/>
  <c r="N13" i="2"/>
  <c r="AG17" i="4"/>
  <c r="AG21" i="9" s="1"/>
  <c r="AG4" i="11" s="1"/>
  <c r="Q17" i="4"/>
  <c r="Q21" i="9" s="1"/>
  <c r="Q4" i="11" s="1"/>
  <c r="AA17" i="4"/>
  <c r="AA21" i="9" s="1"/>
  <c r="AA4" i="11" s="1"/>
  <c r="AB17" i="4"/>
  <c r="AB21" i="9" s="1"/>
  <c r="AB4" i="11" s="1"/>
  <c r="P17" i="4"/>
  <c r="P21" i="9" s="1"/>
  <c r="P4" i="11" s="1"/>
  <c r="M17" i="4"/>
  <c r="M21" i="9" s="1"/>
  <c r="M4" i="11" s="1"/>
  <c r="R17" i="4"/>
  <c r="R21" i="9" s="1"/>
  <c r="R4" i="11" s="1"/>
  <c r="L17" i="4"/>
  <c r="L21" i="9" s="1"/>
  <c r="L4" i="11" s="1"/>
  <c r="Y17" i="4"/>
  <c r="Y21" i="9" s="1"/>
  <c r="Y4" i="11" s="1"/>
  <c r="X17" i="4"/>
  <c r="X21" i="9" s="1"/>
  <c r="X4" i="11" s="1"/>
  <c r="AH17" i="4"/>
  <c r="AH21" i="9" s="1"/>
  <c r="AH4" i="11" s="1"/>
  <c r="I17" i="4"/>
  <c r="I21" i="9" s="1"/>
  <c r="I4" i="11" s="1"/>
  <c r="AJ17" i="4"/>
  <c r="AJ21" i="9" s="1"/>
  <c r="AJ4" i="11" s="1"/>
  <c r="H4" i="6"/>
  <c r="S17" i="4"/>
  <c r="S21" i="9" s="1"/>
  <c r="S4" i="11" s="1"/>
  <c r="AI17" i="4"/>
  <c r="AI21" i="9" s="1"/>
  <c r="AI4" i="11" s="1"/>
  <c r="AB13" i="2"/>
  <c r="AB18" i="2"/>
  <c r="Q29" i="10"/>
  <c r="Z3" i="11"/>
  <c r="V17" i="2" s="1"/>
  <c r="K13" i="2"/>
  <c r="S18" i="2"/>
  <c r="U18" i="2"/>
  <c r="J53" i="5"/>
  <c r="J39" i="5" s="1"/>
  <c r="K43" i="5"/>
  <c r="K62" i="5" s="1"/>
  <c r="H11" i="2"/>
  <c r="O13" i="2"/>
  <c r="P9" i="2"/>
  <c r="AC11" i="2"/>
  <c r="U17" i="4"/>
  <c r="U21" i="9" s="1"/>
  <c r="E18" i="2"/>
  <c r="H13" i="2"/>
  <c r="U3" i="11"/>
  <c r="Q17" i="2" s="1"/>
  <c r="T3" i="11"/>
  <c r="P17" i="2" s="1"/>
  <c r="X18" i="2"/>
  <c r="U29" i="10"/>
  <c r="H39" i="10"/>
  <c r="L18" i="2"/>
  <c r="F13" i="2"/>
  <c r="Q11" i="2"/>
  <c r="AE11" i="2"/>
  <c r="AD13" i="2"/>
  <c r="J3" i="11"/>
  <c r="F17" i="2" s="1"/>
  <c r="X3" i="11"/>
  <c r="T17" i="2" s="1"/>
  <c r="U13" i="2"/>
  <c r="M9" i="2"/>
  <c r="M17" i="2"/>
  <c r="Q9" i="2"/>
  <c r="O29" i="10"/>
  <c r="Y13" i="2"/>
  <c r="AD29" i="10"/>
  <c r="X13" i="2"/>
  <c r="I13" i="2"/>
  <c r="AE13" i="2"/>
  <c r="L9" i="2"/>
  <c r="AC29" i="10"/>
  <c r="I61" i="10"/>
  <c r="I59" i="10"/>
  <c r="J43" i="10"/>
  <c r="Y17" i="2"/>
  <c r="Q13" i="2"/>
  <c r="Y11" i="2"/>
  <c r="Y9" i="2"/>
  <c r="M13" i="2"/>
  <c r="V18" i="2"/>
  <c r="AA9" i="2"/>
  <c r="T9" i="2"/>
  <c r="K18" i="2"/>
  <c r="W13" i="2"/>
  <c r="N17" i="4"/>
  <c r="V9" i="2"/>
  <c r="P29" i="10"/>
  <c r="W29" i="10"/>
  <c r="Z17" i="4"/>
  <c r="N29" i="10"/>
  <c r="J18" i="2"/>
  <c r="L29" i="10"/>
  <c r="L3" i="11"/>
  <c r="H17" i="2" s="1"/>
  <c r="S9" i="2"/>
  <c r="AE17" i="4"/>
  <c r="AE4" i="6" s="1"/>
  <c r="F18" i="2"/>
  <c r="J9" i="2"/>
  <c r="P3" i="11"/>
  <c r="L17" i="2" s="1"/>
  <c r="AH3" i="11"/>
  <c r="AD17" i="2" s="1"/>
  <c r="W7" i="10"/>
  <c r="S13" i="2" s="1"/>
  <c r="W3" i="11"/>
  <c r="AG3" i="11"/>
  <c r="AC17" i="2" s="1"/>
  <c r="AC18" i="2"/>
  <c r="AD9" i="2"/>
  <c r="O18" i="2"/>
  <c r="AD17" i="4"/>
  <c r="AC17" i="4"/>
  <c r="T17" i="4"/>
  <c r="W17" i="4"/>
  <c r="O17" i="4"/>
  <c r="AF17" i="4"/>
  <c r="V17" i="4"/>
  <c r="I18" i="2"/>
  <c r="H9" i="2"/>
  <c r="X9" i="2"/>
  <c r="V13" i="2"/>
  <c r="I3" i="11"/>
  <c r="I7" i="10"/>
  <c r="E13" i="2" s="1"/>
  <c r="J62" i="5"/>
  <c r="J61" i="5"/>
  <c r="AB11" i="2"/>
  <c r="AF29" i="10"/>
  <c r="M18" i="2"/>
  <c r="H18" i="2"/>
  <c r="AA13" i="2"/>
  <c r="AJ29" i="10"/>
  <c r="AJ3" i="11"/>
  <c r="AF17" i="2" s="1"/>
  <c r="V29" i="10"/>
  <c r="P13" i="2"/>
  <c r="R10" i="10"/>
  <c r="R9" i="2"/>
  <c r="T11" i="2"/>
  <c r="X29" i="10"/>
  <c r="P11" i="2"/>
  <c r="T29" i="10"/>
  <c r="J11" i="2"/>
  <c r="AD11" i="2"/>
  <c r="AH29" i="10"/>
  <c r="AA11" i="2"/>
  <c r="AE29" i="10"/>
  <c r="Z11" i="2"/>
  <c r="AE9" i="2"/>
  <c r="AI29" i="10"/>
  <c r="R13" i="2"/>
  <c r="O11" i="2"/>
  <c r="Z29" i="10"/>
  <c r="V11" i="2"/>
  <c r="AD18" i="2"/>
  <c r="K17" i="2"/>
  <c r="G18" i="2"/>
  <c r="R11" i="2"/>
  <c r="F9" i="2"/>
  <c r="D17" i="2"/>
  <c r="L43" i="5"/>
  <c r="K61" i="5"/>
  <c r="I9" i="2"/>
  <c r="M29" i="10"/>
  <c r="AB15" i="2"/>
  <c r="D18" i="2"/>
  <c r="K38" i="10"/>
  <c r="K8" i="10"/>
  <c r="G13" i="2" s="1"/>
  <c r="AC9" i="2"/>
  <c r="AG29" i="10"/>
  <c r="AB9" i="10"/>
  <c r="AB13" i="10" s="1"/>
  <c r="AB3" i="11"/>
  <c r="E15" i="2"/>
  <c r="AA18" i="2"/>
  <c r="D11" i="2"/>
  <c r="H29" i="10"/>
  <c r="AE18" i="2"/>
  <c r="AF3" i="11"/>
  <c r="AB17" i="2" s="1"/>
  <c r="Y4" i="6"/>
  <c r="Y29" i="10"/>
  <c r="U9" i="2"/>
  <c r="U17" i="2"/>
  <c r="I29" i="10"/>
  <c r="E9" i="2"/>
  <c r="G11" i="2"/>
  <c r="K29" i="10"/>
  <c r="AA10" i="10"/>
  <c r="AA3" i="11"/>
  <c r="J13" i="2"/>
  <c r="J17" i="2"/>
  <c r="X15" i="2"/>
  <c r="AG4" i="6"/>
  <c r="G9" i="2"/>
  <c r="N11" i="2"/>
  <c r="AC13" i="2"/>
  <c r="U15" i="2"/>
  <c r="M15" i="2"/>
  <c r="O9" i="2"/>
  <c r="S29" i="10"/>
  <c r="R18" i="2"/>
  <c r="N18" i="2"/>
  <c r="W18" i="2"/>
  <c r="O17" i="2"/>
  <c r="AA17" i="2" l="1"/>
  <c r="AE17" i="2"/>
  <c r="AE19" i="2" s="1"/>
  <c r="Z17" i="2"/>
  <c r="Z19" i="2" s="1"/>
  <c r="N9" i="2"/>
  <c r="R21" i="10"/>
  <c r="AF19" i="2"/>
  <c r="I39" i="10"/>
  <c r="K53" i="5"/>
  <c r="K39" i="5" s="1"/>
  <c r="J62" i="10"/>
  <c r="K59" i="5"/>
  <c r="Q4" i="6"/>
  <c r="AA4" i="6"/>
  <c r="AJ4" i="6"/>
  <c r="AB4" i="6"/>
  <c r="P4" i="6"/>
  <c r="AP3" i="14"/>
  <c r="AO2" i="14"/>
  <c r="M4" i="6"/>
  <c r="I4" i="6"/>
  <c r="J17" i="4"/>
  <c r="J21" i="9" s="1"/>
  <c r="J4" i="11" s="1"/>
  <c r="L4" i="6"/>
  <c r="AH4" i="6"/>
  <c r="R4" i="6"/>
  <c r="U4" i="6"/>
  <c r="S4" i="6"/>
  <c r="AI4" i="6"/>
  <c r="X4" i="6"/>
  <c r="K19" i="2"/>
  <c r="J61" i="10"/>
  <c r="M19" i="2"/>
  <c r="N17" i="2"/>
  <c r="N19" i="2" s="1"/>
  <c r="L19" i="2"/>
  <c r="Y19" i="2"/>
  <c r="Q19" i="2"/>
  <c r="R29" i="10"/>
  <c r="E17" i="2"/>
  <c r="E19" i="2" s="1"/>
  <c r="W17" i="2"/>
  <c r="P19" i="2"/>
  <c r="R19" i="2"/>
  <c r="J59" i="10"/>
  <c r="K43" i="10"/>
  <c r="J53" i="10"/>
  <c r="N21" i="9"/>
  <c r="N4" i="11" s="1"/>
  <c r="N4" i="6"/>
  <c r="AE21" i="9"/>
  <c r="AE4" i="11" s="1"/>
  <c r="T19" i="2"/>
  <c r="Z21" i="9"/>
  <c r="Z4" i="11" s="1"/>
  <c r="Z4" i="6"/>
  <c r="F19" i="2"/>
  <c r="AA19" i="2"/>
  <c r="U4" i="11"/>
  <c r="S17" i="2"/>
  <c r="S19" i="2" s="1"/>
  <c r="AC4" i="6"/>
  <c r="AC21" i="9"/>
  <c r="H19" i="2"/>
  <c r="O4" i="6"/>
  <c r="O21" i="9"/>
  <c r="AD21" i="9"/>
  <c r="AD4" i="6"/>
  <c r="V4" i="6"/>
  <c r="V21" i="9"/>
  <c r="T4" i="6"/>
  <c r="T21" i="9"/>
  <c r="AF4" i="6"/>
  <c r="AF21" i="9"/>
  <c r="D19" i="2"/>
  <c r="W4" i="6"/>
  <c r="W21" i="9"/>
  <c r="AD19" i="2"/>
  <c r="V19" i="2"/>
  <c r="AB19" i="2"/>
  <c r="I19" i="2"/>
  <c r="W9" i="2"/>
  <c r="AA29" i="10"/>
  <c r="L53" i="5"/>
  <c r="L39" i="5" s="1"/>
  <c r="L59" i="5"/>
  <c r="L61" i="5"/>
  <c r="L62" i="5"/>
  <c r="M43" i="5"/>
  <c r="U19" i="2"/>
  <c r="G15" i="2"/>
  <c r="X11" i="2"/>
  <c r="AB29" i="10"/>
  <c r="O19" i="2"/>
  <c r="J19" i="2"/>
  <c r="G17" i="2"/>
  <c r="X17" i="2"/>
  <c r="AC19" i="2"/>
  <c r="K62" i="10" l="1"/>
  <c r="J39" i="10"/>
  <c r="K17" i="4"/>
  <c r="K21" i="9" s="1"/>
  <c r="K4" i="11" s="1"/>
  <c r="AQ3" i="14"/>
  <c r="AP2" i="14"/>
  <c r="J4" i="6"/>
  <c r="K61" i="10"/>
  <c r="L43" i="10"/>
  <c r="K53" i="10"/>
  <c r="K59" i="10"/>
  <c r="W19" i="2"/>
  <c r="AD4" i="11"/>
  <c r="AF4" i="11"/>
  <c r="V4" i="11"/>
  <c r="O4" i="11"/>
  <c r="AC4" i="11"/>
  <c r="W4" i="11"/>
  <c r="T4" i="11"/>
  <c r="X19" i="2"/>
  <c r="G19" i="2"/>
  <c r="M53" i="5"/>
  <c r="M39" i="5" s="1"/>
  <c r="M59" i="5"/>
  <c r="N43" i="5"/>
  <c r="M62" i="5"/>
  <c r="M61" i="5"/>
  <c r="K39" i="10" l="1"/>
  <c r="L61" i="10"/>
  <c r="K4" i="6"/>
  <c r="AR3" i="14"/>
  <c r="AQ2" i="14"/>
  <c r="L53" i="10"/>
  <c r="L59" i="10"/>
  <c r="L62" i="10"/>
  <c r="M43" i="10"/>
  <c r="N62" i="5"/>
  <c r="N59" i="5"/>
  <c r="N61" i="5"/>
  <c r="N53" i="5"/>
  <c r="N39" i="5" s="1"/>
  <c r="O43" i="5"/>
  <c r="L39" i="10" l="1"/>
  <c r="M53" i="10"/>
  <c r="M61" i="10"/>
  <c r="M59" i="10"/>
  <c r="AS3" i="14"/>
  <c r="AR2" i="14"/>
  <c r="N43" i="10"/>
  <c r="M62" i="10"/>
  <c r="O53" i="5"/>
  <c r="O39" i="5" s="1"/>
  <c r="O61" i="5"/>
  <c r="O62" i="5"/>
  <c r="O59" i="5"/>
  <c r="P43" i="5"/>
  <c r="O43" i="10" l="1"/>
  <c r="M39" i="10"/>
  <c r="N62" i="10"/>
  <c r="AT3" i="14"/>
  <c r="AS2" i="14"/>
  <c r="N53" i="10"/>
  <c r="N59" i="10"/>
  <c r="N61" i="10"/>
  <c r="P43" i="10"/>
  <c r="O61" i="10"/>
  <c r="O62" i="10"/>
  <c r="O53" i="10"/>
  <c r="P62" i="5"/>
  <c r="P53" i="5"/>
  <c r="P39" i="5" s="1"/>
  <c r="P59" i="5"/>
  <c r="P61" i="5"/>
  <c r="Q43" i="5"/>
  <c r="N39" i="10" l="1"/>
  <c r="O39" i="10"/>
  <c r="O59" i="10"/>
  <c r="AU3" i="14"/>
  <c r="AT2" i="14"/>
  <c r="P53" i="10"/>
  <c r="P62" i="10"/>
  <c r="P61" i="10"/>
  <c r="Q43" i="10"/>
  <c r="P59" i="10"/>
  <c r="Q53" i="5"/>
  <c r="Q39" i="5" s="1"/>
  <c r="Q59" i="5"/>
  <c r="Q61" i="5"/>
  <c r="Q62" i="5"/>
  <c r="R43" i="5"/>
  <c r="P39" i="10" l="1"/>
  <c r="AV3" i="14"/>
  <c r="AU2" i="14"/>
  <c r="R43" i="10"/>
  <c r="Q59" i="10"/>
  <c r="Q61" i="10"/>
  <c r="Q53" i="10"/>
  <c r="Q62" i="10"/>
  <c r="R62" i="5"/>
  <c r="S43" i="5"/>
  <c r="R61" i="5"/>
  <c r="R53" i="5"/>
  <c r="R39" i="5" s="1"/>
  <c r="R59" i="5"/>
  <c r="Q39" i="10" l="1"/>
  <c r="AW3" i="14"/>
  <c r="AV2" i="14"/>
  <c r="S43" i="10"/>
  <c r="R53" i="10"/>
  <c r="R61" i="10"/>
  <c r="R62" i="10"/>
  <c r="R59" i="10"/>
  <c r="S61" i="5"/>
  <c r="S62" i="5"/>
  <c r="S53" i="5"/>
  <c r="S39" i="5" s="1"/>
  <c r="T43" i="5"/>
  <c r="S59" i="5"/>
  <c r="R39" i="10" l="1"/>
  <c r="AX3" i="14"/>
  <c r="AW2" i="14"/>
  <c r="S61" i="10"/>
  <c r="T43" i="10"/>
  <c r="S53" i="10"/>
  <c r="S62" i="10"/>
  <c r="S59" i="10"/>
  <c r="T61" i="5"/>
  <c r="U43" i="5"/>
  <c r="T53" i="5"/>
  <c r="T39" i="5" s="1"/>
  <c r="T62" i="5"/>
  <c r="T59" i="5"/>
  <c r="S39" i="10" l="1"/>
  <c r="AY3" i="14"/>
  <c r="AX2" i="14"/>
  <c r="T53" i="10"/>
  <c r="T59" i="10"/>
  <c r="T61" i="10"/>
  <c r="T62" i="10"/>
  <c r="U43" i="10"/>
  <c r="U59" i="5"/>
  <c r="V43" i="5"/>
  <c r="U62" i="5"/>
  <c r="U53" i="5"/>
  <c r="U39" i="5" s="1"/>
  <c r="U61" i="5"/>
  <c r="T39" i="10" l="1"/>
  <c r="AZ3" i="14"/>
  <c r="AY2" i="14"/>
  <c r="U53" i="10"/>
  <c r="V43" i="10"/>
  <c r="U62" i="10"/>
  <c r="U61" i="10"/>
  <c r="U59" i="10"/>
  <c r="V62" i="5"/>
  <c r="V59" i="5"/>
  <c r="W43" i="5"/>
  <c r="V53" i="5"/>
  <c r="V39" i="5" s="1"/>
  <c r="V61" i="5"/>
  <c r="U39" i="10" l="1"/>
  <c r="BA3" i="14"/>
  <c r="AZ2" i="14"/>
  <c r="V53" i="10"/>
  <c r="W43" i="10"/>
  <c r="V62" i="10"/>
  <c r="V59" i="10"/>
  <c r="V61" i="10"/>
  <c r="W61" i="5"/>
  <c r="W59" i="5"/>
  <c r="W53" i="5"/>
  <c r="W39" i="5" s="1"/>
  <c r="W62" i="5"/>
  <c r="X43" i="5"/>
  <c r="V39" i="10" l="1"/>
  <c r="BB3" i="14"/>
  <c r="BA2" i="14"/>
  <c r="W62" i="10"/>
  <c r="X43" i="10"/>
  <c r="W61" i="10"/>
  <c r="W53" i="10"/>
  <c r="W59" i="10"/>
  <c r="X62" i="5"/>
  <c r="Y43" i="5"/>
  <c r="X53" i="5"/>
  <c r="X39" i="5" s="1"/>
  <c r="X61" i="5"/>
  <c r="X59" i="5"/>
  <c r="W39" i="10" l="1"/>
  <c r="BC3" i="14"/>
  <c r="BB2" i="14"/>
  <c r="Y43" i="10"/>
  <c r="X59" i="10"/>
  <c r="X61" i="10"/>
  <c r="X62" i="10"/>
  <c r="X53" i="10"/>
  <c r="Y59" i="5"/>
  <c r="Z43" i="5"/>
  <c r="Y62" i="5"/>
  <c r="Y53" i="5"/>
  <c r="Y39" i="5" s="1"/>
  <c r="Y61" i="5"/>
  <c r="X39" i="10" l="1"/>
  <c r="BD3" i="14"/>
  <c r="BC2" i="14"/>
  <c r="Y61" i="10"/>
  <c r="Y53" i="10"/>
  <c r="Y62" i="10"/>
  <c r="Y59" i="10"/>
  <c r="Z43" i="10"/>
  <c r="Z62" i="5"/>
  <c r="Z59" i="5"/>
  <c r="Z61" i="5"/>
  <c r="AA43" i="5"/>
  <c r="Z53" i="5"/>
  <c r="Z39" i="5" s="1"/>
  <c r="Y39" i="10" l="1"/>
  <c r="BE3" i="14"/>
  <c r="BD2" i="14"/>
  <c r="Z62" i="10"/>
  <c r="AA43" i="10"/>
  <c r="Z59" i="10"/>
  <c r="Z61" i="10"/>
  <c r="Z53" i="10"/>
  <c r="AA53" i="5"/>
  <c r="AA39" i="5" s="1"/>
  <c r="AA61" i="5"/>
  <c r="AA59" i="5"/>
  <c r="AA62" i="5"/>
  <c r="AB43" i="5"/>
  <c r="Z39" i="10" l="1"/>
  <c r="BF3" i="14"/>
  <c r="BE2" i="14"/>
  <c r="AA59" i="10"/>
  <c r="AA61" i="10"/>
  <c r="AA53" i="10"/>
  <c r="AB43" i="10"/>
  <c r="AA62" i="10"/>
  <c r="AB59" i="5"/>
  <c r="AB62" i="5"/>
  <c r="AB53" i="5"/>
  <c r="AB39" i="5" s="1"/>
  <c r="AC43" i="5"/>
  <c r="AB61" i="5"/>
  <c r="AA39" i="10" l="1"/>
  <c r="BG3" i="14"/>
  <c r="BF2" i="14"/>
  <c r="AB59" i="10"/>
  <c r="AC43" i="10"/>
  <c r="AB53" i="10"/>
  <c r="AB62" i="10"/>
  <c r="AB61" i="10"/>
  <c r="AC59" i="5"/>
  <c r="AD43" i="5"/>
  <c r="AC53" i="5"/>
  <c r="AC39" i="5" s="1"/>
  <c r="AC62" i="5"/>
  <c r="AC61" i="5"/>
  <c r="AB39" i="10" l="1"/>
  <c r="BH3" i="14"/>
  <c r="BG2" i="14"/>
  <c r="AC61" i="10"/>
  <c r="AC59" i="10"/>
  <c r="AD43" i="10"/>
  <c r="AC62" i="10"/>
  <c r="AC53" i="10"/>
  <c r="AD62" i="5"/>
  <c r="AD59" i="5"/>
  <c r="AD53" i="5"/>
  <c r="AD39" i="5" s="1"/>
  <c r="AE43" i="5"/>
  <c r="AD61" i="5"/>
  <c r="AC39" i="10" l="1"/>
  <c r="BI3" i="14"/>
  <c r="BH2" i="14"/>
  <c r="AD62" i="10"/>
  <c r="AD59" i="10"/>
  <c r="AE43" i="10"/>
  <c r="AD53" i="10"/>
  <c r="AD61" i="10"/>
  <c r="AE53" i="5"/>
  <c r="AE39" i="5" s="1"/>
  <c r="AE61" i="5"/>
  <c r="AE62" i="5"/>
  <c r="AE59" i="5"/>
  <c r="AF43" i="5"/>
  <c r="AD39" i="10" l="1"/>
  <c r="BJ3" i="14"/>
  <c r="BI2" i="14"/>
  <c r="AE59" i="10"/>
  <c r="AE61" i="10"/>
  <c r="AE53" i="10"/>
  <c r="AF43" i="10"/>
  <c r="AE62" i="10"/>
  <c r="AF62" i="5"/>
  <c r="AF53" i="5"/>
  <c r="AF39" i="5" s="1"/>
  <c r="AF59" i="5"/>
  <c r="AF61" i="5"/>
  <c r="AG43" i="5"/>
  <c r="AE39" i="10" l="1"/>
  <c r="BK3" i="14"/>
  <c r="BJ2" i="14"/>
  <c r="AF53" i="10"/>
  <c r="AF61" i="10"/>
  <c r="AF59" i="10"/>
  <c r="AG43" i="10"/>
  <c r="AF62" i="10"/>
  <c r="AG53" i="5"/>
  <c r="AG39" i="5" s="1"/>
  <c r="AG59" i="5"/>
  <c r="AG61" i="5"/>
  <c r="AG62" i="5"/>
  <c r="AH43" i="5"/>
  <c r="AF39" i="10" l="1"/>
  <c r="BL3" i="14"/>
  <c r="BK2" i="14"/>
  <c r="AG53" i="10"/>
  <c r="AH43" i="10"/>
  <c r="AG61" i="10"/>
  <c r="AG59" i="10"/>
  <c r="AG62" i="10"/>
  <c r="AI43" i="5"/>
  <c r="AH53" i="5"/>
  <c r="AH39" i="5" s="1"/>
  <c r="AH61" i="5"/>
  <c r="AH59" i="5"/>
  <c r="AH62" i="5"/>
  <c r="AG39" i="10" l="1"/>
  <c r="BM3" i="14"/>
  <c r="BL2" i="14"/>
  <c r="AH62" i="10"/>
  <c r="AI43" i="10"/>
  <c r="AH59" i="10"/>
  <c r="AH53" i="10"/>
  <c r="AH61" i="10"/>
  <c r="AI62" i="5"/>
  <c r="AI53" i="5"/>
  <c r="AI39" i="5" s="1"/>
  <c r="AI59" i="5"/>
  <c r="AJ43" i="5"/>
  <c r="AI61" i="5"/>
  <c r="AH39" i="10" l="1"/>
  <c r="BN3" i="14"/>
  <c r="BM2" i="14"/>
  <c r="AI62" i="10"/>
  <c r="AJ43" i="10"/>
  <c r="AI53" i="10"/>
  <c r="AI61" i="10"/>
  <c r="AI59" i="10"/>
  <c r="AJ53" i="5"/>
  <c r="AJ39" i="5" s="1"/>
  <c r="AJ61" i="5"/>
  <c r="AJ62" i="5"/>
  <c r="AJ59" i="5"/>
  <c r="AI39" i="10" l="1"/>
  <c r="BO3" i="14"/>
  <c r="BN2" i="14"/>
  <c r="AJ61" i="10"/>
  <c r="AJ53" i="10"/>
  <c r="AJ59" i="10"/>
  <c r="AJ62" i="10"/>
  <c r="AJ39" i="10" l="1"/>
  <c r="BP3" i="14"/>
  <c r="BO2" i="14"/>
  <c r="BQ3" i="14" l="1"/>
  <c r="BP2" i="14"/>
  <c r="BR3" i="14" l="1"/>
  <c r="BQ2" i="14"/>
  <c r="BS3" i="14" l="1"/>
  <c r="BR2" i="14"/>
  <c r="BT3" i="14" l="1"/>
  <c r="BS2" i="14"/>
  <c r="BU3" i="14" l="1"/>
  <c r="BT2" i="14"/>
  <c r="BV3" i="14" l="1"/>
  <c r="BU2" i="14"/>
  <c r="BW3" i="14" l="1"/>
  <c r="BV2" i="14"/>
  <c r="BX3" i="14" l="1"/>
  <c r="BW2" i="14"/>
  <c r="BY3" i="14" l="1"/>
  <c r="BX2" i="14"/>
  <c r="BZ3" i="14" l="1"/>
  <c r="BY2" i="14"/>
  <c r="CA3" i="14" l="1"/>
  <c r="BZ2" i="14"/>
  <c r="CB3" i="14" l="1"/>
  <c r="CA2" i="14"/>
  <c r="CC3" i="14" l="1"/>
  <c r="CB2" i="14"/>
  <c r="CD3" i="14" l="1"/>
  <c r="CC2" i="14"/>
  <c r="CE3" i="14" l="1"/>
  <c r="CD2" i="14"/>
  <c r="CF3" i="14" l="1"/>
  <c r="CE2" i="14"/>
  <c r="CG3" i="14" l="1"/>
  <c r="CF2" i="14"/>
  <c r="CH3" i="14" l="1"/>
  <c r="CG2" i="14"/>
  <c r="CI3" i="14" l="1"/>
  <c r="CH2" i="14"/>
  <c r="CJ3" i="14" l="1"/>
  <c r="CI2" i="14"/>
  <c r="CJ2" i="14" l="1"/>
  <c r="CK3" i="14"/>
  <c r="CK2" i="14" l="1"/>
  <c r="CL3" i="14"/>
  <c r="CL2" i="14" l="1"/>
  <c r="CM3" i="14"/>
  <c r="CN3" i="14" l="1"/>
  <c r="CM2" i="14"/>
  <c r="CO3" i="14" l="1"/>
  <c r="CN2" i="14"/>
  <c r="CP3" i="14" l="1"/>
  <c r="CO2" i="14"/>
  <c r="CQ3" i="14" l="1"/>
  <c r="CP2" i="14"/>
  <c r="CR3" i="14" l="1"/>
  <c r="CQ2" i="14"/>
  <c r="CS3" i="14" l="1"/>
  <c r="CR2" i="14"/>
  <c r="CS2" i="14" l="1"/>
  <c r="CT3" i="14"/>
  <c r="CU3" i="14" l="1"/>
  <c r="CT2" i="14"/>
  <c r="CV3" i="14" l="1"/>
  <c r="CU2" i="14"/>
  <c r="CW3" i="14" l="1"/>
  <c r="CV2" i="14"/>
  <c r="CX3" i="14" l="1"/>
  <c r="CW2" i="14"/>
  <c r="CY3" i="14" l="1"/>
  <c r="CX2" i="14"/>
  <c r="CZ3" i="14" l="1"/>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CY2" i="14"/>
  <c r="J224" i="14" l="1"/>
  <c r="L224" i="14"/>
  <c r="M192" i="14"/>
  <c r="N224" i="14"/>
  <c r="K224" i="14"/>
  <c r="O224" i="14"/>
  <c r="K192" i="14"/>
  <c r="J192" i="14"/>
  <c r="N171" i="14"/>
  <c r="N192" i="14"/>
  <c r="O171" i="14"/>
  <c r="M171" i="14"/>
  <c r="O192" i="14"/>
  <c r="L192" i="14"/>
  <c r="K171" i="14"/>
  <c r="L171" i="14"/>
  <c r="J171" i="14"/>
  <c r="K206" i="14"/>
  <c r="M48" i="14"/>
  <c r="L87" i="14"/>
  <c r="O74" i="14"/>
  <c r="L206" i="14"/>
  <c r="N130" i="14"/>
  <c r="J100" i="14"/>
  <c r="J113" i="14"/>
  <c r="L48" i="14"/>
  <c r="K100" i="14"/>
  <c r="O7" i="14"/>
  <c r="J74" i="14"/>
  <c r="J206" i="14"/>
  <c r="K48" i="14"/>
  <c r="N113" i="14"/>
  <c r="O206" i="14"/>
  <c r="O87" i="14"/>
  <c r="K130" i="14"/>
  <c r="N35" i="14"/>
  <c r="L61" i="14"/>
  <c r="L35" i="14"/>
  <c r="K61" i="14"/>
  <c r="O35" i="14"/>
  <c r="L100" i="14"/>
  <c r="K143" i="14"/>
  <c r="M61" i="14"/>
  <c r="L20" i="14"/>
  <c r="N87" i="14"/>
  <c r="O100" i="14"/>
  <c r="N7" i="14"/>
  <c r="M143" i="14"/>
  <c r="M20" i="14"/>
  <c r="J20" i="14"/>
  <c r="N48" i="14"/>
  <c r="M130" i="14"/>
  <c r="M7" i="14"/>
  <c r="M113" i="14"/>
  <c r="L113" i="14"/>
  <c r="O48" i="14"/>
  <c r="K20" i="14"/>
  <c r="J7" i="14"/>
  <c r="N61" i="14"/>
  <c r="K87" i="14"/>
  <c r="J130" i="14"/>
  <c r="J35" i="14"/>
  <c r="O113" i="14"/>
  <c r="L130" i="14"/>
  <c r="K113" i="14"/>
  <c r="M35" i="14"/>
  <c r="O61" i="14"/>
  <c r="J48" i="14"/>
  <c r="M87" i="14"/>
  <c r="L7" i="14"/>
  <c r="L143" i="14"/>
  <c r="K7" i="14"/>
  <c r="K35" i="14"/>
  <c r="J87" i="14"/>
  <c r="J61" i="14"/>
  <c r="J143" i="14"/>
  <c r="M100" i="14"/>
  <c r="N74" i="14"/>
  <c r="L74" i="14"/>
  <c r="K74" i="14"/>
  <c r="O20" i="14"/>
  <c r="N206" i="14"/>
  <c r="N143" i="14"/>
  <c r="O143" i="14"/>
  <c r="M74" i="14"/>
  <c r="N100" i="14"/>
  <c r="N20" i="14"/>
  <c r="O130" i="14"/>
  <c r="P224" i="14" l="1"/>
  <c r="R224" i="14" s="1"/>
  <c r="Q224" i="14"/>
  <c r="P171" i="14"/>
  <c r="R171" i="14" s="1"/>
  <c r="Q192" i="14"/>
  <c r="Q171" i="14"/>
  <c r="P192" i="14"/>
  <c r="R192" i="14" s="1"/>
  <c r="Q206" i="14"/>
  <c r="Q35" i="14"/>
  <c r="Q143" i="14"/>
  <c r="Q130" i="14"/>
  <c r="Q61" i="14"/>
  <c r="Q48" i="14"/>
  <c r="P113" i="14"/>
  <c r="R113" i="14" s="1"/>
  <c r="Q7" i="14"/>
  <c r="Q100" i="14"/>
  <c r="P20" i="14"/>
  <c r="R20" i="14" s="1"/>
  <c r="Q20" i="14"/>
  <c r="P143" i="14"/>
  <c r="R143" i="14" s="1"/>
  <c r="P48" i="14"/>
  <c r="R48" i="14" s="1"/>
  <c r="P130" i="14"/>
  <c r="R130" i="14" s="1"/>
  <c r="Q74" i="14"/>
  <c r="Q87" i="14"/>
  <c r="P35" i="14"/>
  <c r="R35" i="14" s="1"/>
  <c r="P61" i="14"/>
  <c r="R61" i="14" s="1"/>
  <c r="P100" i="14"/>
  <c r="R100" i="14" s="1"/>
  <c r="P7" i="14"/>
  <c r="R7" i="14" s="1"/>
  <c r="P87" i="14"/>
  <c r="R87" i="14" s="1"/>
  <c r="P74" i="14"/>
  <c r="R74" i="14" s="1"/>
  <c r="Q113" i="14"/>
  <c r="P206" i="14"/>
  <c r="R206" i="14" s="1"/>
  <c r="I14" i="4" l="1"/>
  <c r="I17" i="9" l="1"/>
  <c r="I5" i="11" s="1"/>
  <c r="I5" i="6"/>
  <c r="K14" i="4"/>
  <c r="AF14" i="4"/>
  <c r="X14" i="4"/>
  <c r="P14" i="4"/>
  <c r="AE14" i="4"/>
  <c r="W14" i="4"/>
  <c r="O14" i="4"/>
  <c r="AD14" i="4"/>
  <c r="V14" i="4"/>
  <c r="H14" i="4"/>
  <c r="AC14" i="4"/>
  <c r="M14" i="4"/>
  <c r="AB14" i="4"/>
  <c r="AI14" i="4"/>
  <c r="S14" i="4"/>
  <c r="AH14" i="4"/>
  <c r="Z14" i="4"/>
  <c r="R14" i="4"/>
  <c r="J14" i="4"/>
  <c r="N14" i="4"/>
  <c r="U14" i="4"/>
  <c r="AJ14" i="4"/>
  <c r="T14" i="4"/>
  <c r="L14" i="4"/>
  <c r="AA14" i="4"/>
  <c r="AG14" i="4"/>
  <c r="Y14" i="4"/>
  <c r="Q14" i="4"/>
  <c r="AB17" i="9" l="1"/>
  <c r="AB5" i="11" s="1"/>
  <c r="AB5" i="6"/>
  <c r="P17" i="9"/>
  <c r="P5" i="11" s="1"/>
  <c r="P5" i="6"/>
  <c r="AC17" i="9"/>
  <c r="AC5" i="11" s="1"/>
  <c r="AC5" i="6"/>
  <c r="R17" i="9"/>
  <c r="R5" i="11" s="1"/>
  <c r="R5" i="6"/>
  <c r="AJ17" i="9"/>
  <c r="AJ5" i="11" s="1"/>
  <c r="AJ5" i="6"/>
  <c r="AI17" i="9"/>
  <c r="AI5" i="11" s="1"/>
  <c r="AI5" i="6"/>
  <c r="W17" i="9"/>
  <c r="W5" i="11" s="1"/>
  <c r="W5" i="6"/>
  <c r="U17" i="9"/>
  <c r="U5" i="11" s="1"/>
  <c r="U5" i="6"/>
  <c r="AE17" i="9"/>
  <c r="AE5" i="11" s="1"/>
  <c r="AE5" i="6"/>
  <c r="M17" i="9"/>
  <c r="M5" i="11" s="1"/>
  <c r="M5" i="6"/>
  <c r="Y17" i="9"/>
  <c r="Y5" i="11" s="1"/>
  <c r="Y5" i="6"/>
  <c r="X17" i="9"/>
  <c r="X5" i="11" s="1"/>
  <c r="X5" i="6"/>
  <c r="H17" i="9"/>
  <c r="H5" i="11" s="1"/>
  <c r="H5" i="6"/>
  <c r="AA17" i="9"/>
  <c r="AA5" i="11" s="1"/>
  <c r="AA5" i="6"/>
  <c r="V17" i="9"/>
  <c r="V5" i="11" s="1"/>
  <c r="V5" i="6"/>
  <c r="K17" i="9"/>
  <c r="K5" i="11" s="1"/>
  <c r="K5" i="6"/>
  <c r="L17" i="9"/>
  <c r="L5" i="11" s="1"/>
  <c r="L5" i="6"/>
  <c r="AH17" i="9"/>
  <c r="AH5" i="11" s="1"/>
  <c r="AH5" i="6"/>
  <c r="AD17" i="9"/>
  <c r="AD5" i="11" s="1"/>
  <c r="AD5" i="6"/>
  <c r="I9" i="6"/>
  <c r="E5" i="2"/>
  <c r="Q17" i="9"/>
  <c r="Q5" i="11" s="1"/>
  <c r="Q5" i="6"/>
  <c r="N17" i="9"/>
  <c r="N5" i="11" s="1"/>
  <c r="N5" i="6"/>
  <c r="J17" i="9"/>
  <c r="J5" i="11" s="1"/>
  <c r="J5" i="6"/>
  <c r="AG17" i="9"/>
  <c r="AG5" i="11" s="1"/>
  <c r="AG5" i="6"/>
  <c r="AF17" i="9"/>
  <c r="AF5" i="11" s="1"/>
  <c r="AF5" i="6"/>
  <c r="Z17" i="9"/>
  <c r="Z5" i="11" s="1"/>
  <c r="Z5" i="6"/>
  <c r="T17" i="9"/>
  <c r="T5" i="11" s="1"/>
  <c r="T5" i="6"/>
  <c r="S17" i="9"/>
  <c r="S5" i="11" s="1"/>
  <c r="S5" i="6"/>
  <c r="O17" i="9"/>
  <c r="O5" i="11" s="1"/>
  <c r="O5" i="6"/>
  <c r="E6" i="2"/>
  <c r="I9" i="11"/>
  <c r="O6" i="2" l="1"/>
  <c r="S9" i="11"/>
  <c r="E23" i="2"/>
  <c r="I10" i="6"/>
  <c r="Q6" i="2"/>
  <c r="U9" i="11"/>
  <c r="Z5" i="2"/>
  <c r="AD9" i="6"/>
  <c r="U5" i="2"/>
  <c r="Y9" i="6"/>
  <c r="T9" i="11"/>
  <c r="P6" i="2"/>
  <c r="Y9" i="11"/>
  <c r="U6" i="2"/>
  <c r="I10" i="11"/>
  <c r="E24" i="2"/>
  <c r="W5" i="2"/>
  <c r="AA9" i="6"/>
  <c r="L5" i="2"/>
  <c r="P9" i="6"/>
  <c r="W6" i="2"/>
  <c r="AA9" i="11"/>
  <c r="S9" i="6"/>
  <c r="O5" i="2"/>
  <c r="AC5" i="2"/>
  <c r="AG9" i="6"/>
  <c r="G5" i="2"/>
  <c r="K9" i="6"/>
  <c r="X9" i="6"/>
  <c r="T5" i="2"/>
  <c r="U9" i="6"/>
  <c r="Q5" i="2"/>
  <c r="N5" i="2"/>
  <c r="R9" i="6"/>
  <c r="K9" i="11"/>
  <c r="G6" i="2"/>
  <c r="N6" i="2"/>
  <c r="R9" i="11"/>
  <c r="P5" i="2"/>
  <c r="T9" i="6"/>
  <c r="R5" i="2"/>
  <c r="V9" i="6"/>
  <c r="Y5" i="2"/>
  <c r="AC9" i="6"/>
  <c r="Z6" i="2"/>
  <c r="AD9" i="11"/>
  <c r="S6" i="2"/>
  <c r="W9" i="11"/>
  <c r="Z9" i="6"/>
  <c r="V5" i="2"/>
  <c r="AD5" i="2"/>
  <c r="AH9" i="6"/>
  <c r="I5" i="2"/>
  <c r="M9" i="6"/>
  <c r="AE5" i="2"/>
  <c r="AI9" i="6"/>
  <c r="J6" i="2"/>
  <c r="N9" i="11"/>
  <c r="P9" i="11"/>
  <c r="L6" i="2"/>
  <c r="K5" i="2"/>
  <c r="O9" i="6"/>
  <c r="AF9" i="6"/>
  <c r="AB5" i="2"/>
  <c r="Q9" i="6"/>
  <c r="M5" i="2"/>
  <c r="H5" i="2"/>
  <c r="L9" i="6"/>
  <c r="D5" i="2"/>
  <c r="H9" i="6"/>
  <c r="AA5" i="2"/>
  <c r="AE9" i="6"/>
  <c r="AF5" i="2"/>
  <c r="AJ9" i="6"/>
  <c r="AB9" i="6"/>
  <c r="X5" i="2"/>
  <c r="AC6" i="2"/>
  <c r="AG9" i="11"/>
  <c r="X9" i="11"/>
  <c r="T6" i="2"/>
  <c r="J9" i="6"/>
  <c r="F5" i="2"/>
  <c r="S5" i="2"/>
  <c r="W9" i="6"/>
  <c r="J9" i="11"/>
  <c r="F6" i="2"/>
  <c r="R6" i="2"/>
  <c r="V9" i="11"/>
  <c r="Y6" i="2"/>
  <c r="AC9" i="11"/>
  <c r="J5" i="2"/>
  <c r="N9" i="6"/>
  <c r="V6" i="2"/>
  <c r="Z9" i="11"/>
  <c r="AD6" i="2"/>
  <c r="AH9" i="11"/>
  <c r="I6" i="2"/>
  <c r="M9" i="11"/>
  <c r="AE6" i="2"/>
  <c r="AI9" i="11"/>
  <c r="O9" i="11"/>
  <c r="K6" i="2"/>
  <c r="AB6" i="2"/>
  <c r="AF9" i="11"/>
  <c r="Q9" i="11"/>
  <c r="M6" i="2"/>
  <c r="L9" i="11"/>
  <c r="H6" i="2"/>
  <c r="D6" i="2"/>
  <c r="H9" i="11"/>
  <c r="AE9" i="11"/>
  <c r="AA6" i="2"/>
  <c r="AJ9" i="11"/>
  <c r="AF6" i="2"/>
  <c r="AB9" i="11"/>
  <c r="X6" i="2"/>
  <c r="AB23" i="2" l="1"/>
  <c r="AF10" i="6"/>
  <c r="W29" i="2" s="1"/>
  <c r="Q23" i="2"/>
  <c r="U10" i="6"/>
  <c r="L29" i="2" s="1"/>
  <c r="Z10" i="11"/>
  <c r="Q64" i="2" s="1"/>
  <c r="V24" i="2"/>
  <c r="D23" i="2"/>
  <c r="H10" i="6"/>
  <c r="M10" i="6"/>
  <c r="D29" i="2" s="1"/>
  <c r="I23" i="2"/>
  <c r="W24" i="2"/>
  <c r="AA10" i="11"/>
  <c r="R64" i="2" s="1"/>
  <c r="K24" i="2"/>
  <c r="O10" i="11"/>
  <c r="F64" i="2" s="1"/>
  <c r="J10" i="11"/>
  <c r="F24" i="2"/>
  <c r="T23" i="2"/>
  <c r="X10" i="6"/>
  <c r="O29" i="2" s="1"/>
  <c r="W10" i="6"/>
  <c r="N29" i="2" s="1"/>
  <c r="S23" i="2"/>
  <c r="L10" i="6"/>
  <c r="C29" i="2" s="1"/>
  <c r="H23" i="2"/>
  <c r="Y23" i="2"/>
  <c r="AC10" i="6"/>
  <c r="T29" i="2" s="1"/>
  <c r="G23" i="2"/>
  <c r="K10" i="6"/>
  <c r="X24" i="2"/>
  <c r="AB10" i="11"/>
  <c r="S64" i="2" s="1"/>
  <c r="X23" i="2"/>
  <c r="AB10" i="6"/>
  <c r="S29" i="2" s="1"/>
  <c r="AF10" i="11"/>
  <c r="W64" i="2" s="1"/>
  <c r="AB24" i="2"/>
  <c r="AD24" i="2"/>
  <c r="AH10" i="11"/>
  <c r="Y64" i="2" s="1"/>
  <c r="R24" i="2"/>
  <c r="V10" i="11"/>
  <c r="M64" i="2" s="1"/>
  <c r="AA23" i="2"/>
  <c r="AE10" i="6"/>
  <c r="V29" i="2" s="1"/>
  <c r="AI10" i="6"/>
  <c r="Z29" i="2" s="1"/>
  <c r="AE23" i="2"/>
  <c r="S24" i="2"/>
  <c r="W10" i="11"/>
  <c r="N64" i="2" s="1"/>
  <c r="T10" i="6"/>
  <c r="K29" i="2" s="1"/>
  <c r="P23" i="2"/>
  <c r="AD10" i="6"/>
  <c r="U29" i="2" s="1"/>
  <c r="Z23" i="2"/>
  <c r="AE10" i="11"/>
  <c r="V64" i="2" s="1"/>
  <c r="AA24" i="2"/>
  <c r="T24" i="2"/>
  <c r="X10" i="11"/>
  <c r="O64" i="2" s="1"/>
  <c r="D24" i="2"/>
  <c r="H10" i="11"/>
  <c r="N24" i="2"/>
  <c r="R10" i="11"/>
  <c r="I64" i="2" s="1"/>
  <c r="Y10" i="11"/>
  <c r="P64" i="2" s="1"/>
  <c r="U24" i="2"/>
  <c r="J23" i="2"/>
  <c r="N10" i="6"/>
  <c r="E29" i="2" s="1"/>
  <c r="P10" i="6"/>
  <c r="G29" i="2" s="1"/>
  <c r="L23" i="2"/>
  <c r="K10" i="11"/>
  <c r="G24" i="2"/>
  <c r="T10" i="11"/>
  <c r="K64" i="2" s="1"/>
  <c r="P24" i="2"/>
  <c r="AC10" i="11"/>
  <c r="T64" i="2" s="1"/>
  <c r="Y24" i="2"/>
  <c r="AJ10" i="6"/>
  <c r="AA29" i="2" s="1"/>
  <c r="AF23" i="2"/>
  <c r="N23" i="2"/>
  <c r="R10" i="6"/>
  <c r="I29" i="2" s="1"/>
  <c r="AG10" i="6"/>
  <c r="X29" i="2" s="1"/>
  <c r="AC23" i="2"/>
  <c r="W23" i="2"/>
  <c r="AA10" i="6"/>
  <c r="R29" i="2" s="1"/>
  <c r="U23" i="2"/>
  <c r="Y10" i="6"/>
  <c r="P29" i="2" s="1"/>
  <c r="S10" i="11"/>
  <c r="J64" i="2" s="1"/>
  <c r="O24" i="2"/>
  <c r="O23" i="2"/>
  <c r="S10" i="6"/>
  <c r="J29" i="2" s="1"/>
  <c r="AG10" i="11"/>
  <c r="X64" i="2" s="1"/>
  <c r="AC24" i="2"/>
  <c r="O10" i="6"/>
  <c r="F29" i="2" s="1"/>
  <c r="K23" i="2"/>
  <c r="AD10" i="11"/>
  <c r="U64" i="2" s="1"/>
  <c r="Z24" i="2"/>
  <c r="U10" i="11"/>
  <c r="L64" i="2" s="1"/>
  <c r="Q24" i="2"/>
  <c r="AI10" i="11"/>
  <c r="Z64" i="2" s="1"/>
  <c r="AE24" i="2"/>
  <c r="AD23" i="2"/>
  <c r="AH10" i="6"/>
  <c r="Y29" i="2" s="1"/>
  <c r="H24" i="2"/>
  <c r="L10" i="11"/>
  <c r="C64" i="2" s="1"/>
  <c r="L24" i="2"/>
  <c r="P10" i="11"/>
  <c r="G64" i="2" s="1"/>
  <c r="I24" i="2"/>
  <c r="M10" i="11"/>
  <c r="D64" i="2" s="1"/>
  <c r="J24" i="2"/>
  <c r="N10" i="11"/>
  <c r="E64" i="2" s="1"/>
  <c r="V10" i="6"/>
  <c r="M29" i="2" s="1"/>
  <c r="R23" i="2"/>
  <c r="AJ10" i="11"/>
  <c r="AA64" i="2" s="1"/>
  <c r="AF24" i="2"/>
  <c r="M24" i="2"/>
  <c r="Q10" i="11"/>
  <c r="H64" i="2" s="1"/>
  <c r="F23" i="2"/>
  <c r="J10" i="6"/>
  <c r="M23" i="2"/>
  <c r="Q10" i="6"/>
  <c r="H29" i="2" s="1"/>
  <c r="Z10" i="6"/>
  <c r="Q29" i="2" s="1"/>
  <c r="V23" i="2"/>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U21" authorId="0" shapeId="0">
      <text>
        <r>
          <rPr>
            <b/>
            <sz val="9"/>
            <color indexed="81"/>
            <rFont val="Tahoma"/>
            <family val="2"/>
          </rPr>
          <t>STW:</t>
        </r>
        <r>
          <rPr>
            <sz val="9"/>
            <color indexed="81"/>
            <rFont val="Tahoma"/>
            <charset val="1"/>
          </rPr>
          <t xml:space="preserve"> 100% metering
</t>
        </r>
      </text>
    </comment>
    <comment ref="U60" authorId="0" shapeId="0">
      <text>
        <r>
          <rPr>
            <b/>
            <sz val="9"/>
            <color indexed="81"/>
            <rFont val="Tahoma"/>
            <family val="2"/>
          </rPr>
          <t>STW:</t>
        </r>
        <r>
          <rPr>
            <sz val="9"/>
            <color indexed="81"/>
            <rFont val="Tahoma"/>
            <charset val="1"/>
          </rPr>
          <t xml:space="preserve"> 100% metering
</t>
        </r>
      </text>
    </comment>
  </commentList>
</comments>
</file>

<file path=xl/sharedStrings.xml><?xml version="1.0" encoding="utf-8"?>
<sst xmlns="http://schemas.openxmlformats.org/spreadsheetml/2006/main" count="4021" uniqueCount="872">
  <si>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</si>
  <si>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</si>
  <si>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</si>
  <si>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</si>
  <si>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</si>
  <si>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</si>
  <si>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</si>
  <si>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</si>
  <si>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</si>
  <si>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</si>
  <si>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</si>
  <si>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</si>
  <si>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</si>
  <si>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</si>
  <si>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</si>
  <si>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</si>
  <si>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</si>
  <si>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</si>
  <si>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</si>
  <si>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</si>
  <si>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</si>
  <si>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</si>
  <si>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</si>
  <si>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</si>
  <si>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</si>
  <si>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</si>
  <si>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</si>
  <si>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</si>
  <si>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</si>
  <si>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</si>
  <si>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</si>
  <si>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</si>
  <si>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</si>
  <si>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</si>
  <si>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</si>
  <si>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</si>
  <si>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</si>
  <si>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</si>
  <si>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</si>
  <si>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</si>
  <si>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</si>
  <si>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</si>
  <si>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</si>
  <si>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</si>
  <si>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</si>
  <si>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</si>
  <si>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</si>
  <si>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</si>
  <si>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</si>
  <si>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</si>
  <si>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</si>
  <si>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</si>
  <si>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</si>
  <si>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</si>
  <si>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</si>
  <si>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</si>
  <si>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</si>
  <si>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</si>
  <si>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</si>
  <si>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</si>
  <si>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</si>
  <si>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</si>
  <si>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</si>
  <si>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</si>
  <si>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</si>
  <si>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</si>
  <si>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</si>
  <si>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</si>
  <si>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</si>
  <si>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</si>
  <si>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</si>
  <si>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</si>
  <si>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</si>
  <si>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</si>
  <si>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</si>
  <si>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</si>
  <si>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</si>
  <si>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</si>
  <si>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</si>
  <si>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</si>
  <si>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</si>
  <si>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</si>
  <si>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</si>
  <si>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</si>
  <si>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</si>
  <si>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</si>
  <si>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</si>
  <si>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</si>
  <si>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</si>
  <si>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</si>
  <si>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</si>
  <si>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</si>
  <si>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</si>
  <si>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</si>
  <si>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</si>
  <si>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</si>
  <si>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</si>
  <si>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</si>
  <si>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</si>
  <si>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</si>
  <si>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</si>
  <si>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</si>
  <si>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</si>
  <si>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</si>
  <si>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</si>
  <si>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</si>
  <si>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</si>
  <si>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</si>
  <si>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</si>
  <si>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</si>
  <si>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</si>
  <si>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</si>
  <si>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</si>
  <si>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</si>
  <si>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</si>
  <si>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</si>
  <si>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</si>
  <si>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</si>
  <si>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</si>
  <si>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</si>
  <si>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</si>
  <si>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</si>
  <si>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</si>
  <si>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</si>
  <si>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</si>
  <si>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</si>
  <si>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</si>
  <si>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</si>
  <si>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</si>
  <si>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</si>
  <si>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</si>
  <si>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</si>
  <si>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</si>
  <si>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</si>
  <si>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</si>
  <si>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</si>
  <si>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</si>
  <si>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</si>
  <si>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</si>
  <si>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</si>
  <si>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</si>
  <si>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</si>
  <si>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</si>
  <si>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</si>
  <si>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</si>
  <si>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</si>
  <si>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</si>
  <si>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</si>
  <si>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</si>
  <si>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</si>
  <si>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</si>
  <si>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</si>
  <si>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</si>
  <si>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</si>
  <si>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Potable water imported from:  None</t>
  </si>
  <si>
    <t>5BL</t>
  </si>
  <si>
    <t>Total raw water exported (raw exports and non potable uses)</t>
  </si>
  <si>
    <t>sum(5.1BL+5.2BL+...)</t>
  </si>
  <si>
    <t>5.1BL</t>
  </si>
  <si>
    <t>5.2BL+</t>
  </si>
  <si>
    <t>Raw water export to: None</t>
  </si>
  <si>
    <t>6BL</t>
  </si>
  <si>
    <t>Total potable water exported</t>
  </si>
  <si>
    <t>sum(6.1BL+6.2BL+6.3BL...)</t>
  </si>
  <si>
    <t>6.1BL+</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</si>
  <si>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</si>
  <si>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</si>
  <si>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</si>
  <si>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</si>
  <si>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</si>
  <si>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</si>
  <si>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</si>
  <si>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</si>
  <si>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</si>
  <si>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</si>
  <si>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</si>
  <si>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</si>
  <si>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</si>
  <si>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</si>
  <si>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</si>
  <si>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</si>
  <si>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</si>
  <si>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</si>
  <si>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</si>
  <si>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</si>
  <si>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</si>
  <si>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</si>
  <si>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</si>
  <si>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</si>
  <si>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</si>
  <si>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</si>
  <si>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</si>
  <si>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</si>
  <si>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</si>
  <si>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</si>
  <si>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</si>
  <si>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</si>
  <si>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</si>
  <si>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</si>
  <si>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</si>
  <si>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</si>
  <si>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</si>
  <si>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</si>
  <si>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</si>
  <si>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</si>
  <si>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</si>
  <si>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</si>
  <si>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</si>
  <si>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</si>
  <si>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</si>
  <si>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</si>
  <si>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</si>
  <si>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</si>
  <si>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</si>
  <si>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</si>
  <si>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</si>
  <si>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</si>
  <si>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</si>
  <si>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</si>
  <si>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</si>
  <si>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</si>
  <si>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</si>
  <si>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</si>
  <si>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</si>
  <si>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</si>
  <si>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</si>
  <si>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</si>
  <si>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</si>
  <si>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</si>
  <si>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</si>
  <si>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</si>
  <si>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</si>
  <si>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</si>
  <si>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</si>
  <si>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</si>
  <si>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</si>
  <si>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</si>
  <si>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</si>
  <si>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</si>
  <si>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</si>
  <si>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</si>
  <si>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</si>
  <si>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</si>
  <si>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</si>
  <si>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</si>
  <si>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</si>
  <si>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</si>
  <si>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</si>
  <si>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</si>
  <si>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</si>
  <si>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</si>
  <si>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</si>
  <si>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</si>
  <si>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</si>
  <si>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</si>
  <si>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</si>
  <si>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</si>
  <si>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</si>
  <si>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</si>
  <si>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</si>
  <si>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</si>
  <si>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</si>
  <si>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</si>
  <si>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</si>
  <si>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</si>
  <si>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</si>
  <si>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</si>
  <si>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</si>
  <si>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</si>
  <si>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</si>
  <si>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</si>
  <si>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</si>
  <si>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</si>
  <si>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</si>
  <si>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</si>
  <si>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</si>
  <si>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</si>
  <si>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</si>
  <si>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</si>
  <si>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</si>
  <si>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</si>
  <si>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</si>
  <si>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</si>
  <si>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</si>
  <si>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</si>
  <si>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</si>
  <si>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</si>
  <si>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</si>
  <si>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</si>
  <si>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</si>
  <si>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</si>
  <si>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</si>
  <si>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</si>
  <si>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</si>
  <si>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</si>
  <si>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</si>
  <si>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</si>
  <si>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</si>
  <si>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</si>
  <si>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</si>
  <si>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</si>
  <si>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</si>
  <si>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</si>
  <si>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</si>
  <si>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</si>
  <si>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</si>
  <si>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</si>
  <si>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</si>
  <si>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</si>
  <si>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</si>
  <si>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</si>
  <si>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</si>
  <si>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</si>
  <si>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</si>
  <si>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</si>
  <si>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</si>
  <si>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</si>
  <si>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</si>
  <si>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</si>
  <si>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</si>
  <si>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</si>
  <si>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</si>
  <si>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</si>
  <si>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</si>
  <si>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</si>
  <si>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</si>
  <si>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</si>
  <si>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</si>
  <si>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</si>
  <si>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</si>
  <si>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</si>
  <si>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</si>
  <si>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</si>
  <si>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</si>
  <si>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</si>
  <si>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</si>
  <si>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</si>
  <si>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</si>
  <si>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</si>
  <si>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</si>
  <si>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</si>
  <si>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</si>
  <si>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</si>
  <si>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</si>
  <si>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</si>
  <si>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</si>
  <si>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</si>
  <si>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</si>
  <si>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</si>
  <si>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</si>
  <si>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</si>
  <si>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</si>
  <si>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</si>
  <si>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</si>
  <si>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</si>
  <si>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</si>
  <si>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</si>
  <si>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</si>
  <si>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</si>
  <si>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</si>
  <si>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</si>
  <si>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</si>
  <si>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</si>
  <si>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</si>
  <si>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</si>
  <si>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</si>
  <si>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</si>
  <si>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</si>
  <si>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</si>
  <si>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</si>
  <si>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</si>
  <si>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</si>
  <si>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</si>
  <si>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</si>
  <si>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</si>
  <si>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</si>
  <si>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</si>
  <si>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</si>
  <si>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</si>
  <si>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</si>
  <si>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</si>
  <si>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</si>
  <si>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</si>
  <si>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</si>
  <si>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</si>
  <si>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</si>
  <si>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</si>
  <si>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</si>
  <si>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</si>
  <si>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</si>
  <si>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</si>
  <si>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</si>
  <si>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</si>
  <si>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</si>
  <si>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</si>
  <si>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</si>
  <si>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</si>
  <si>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</si>
  <si>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</si>
  <si>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</si>
  <si>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</si>
  <si>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</si>
  <si>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</si>
  <si>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</si>
  <si>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</si>
  <si>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</si>
  <si>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</si>
  <si>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</si>
  <si>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</si>
  <si>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</si>
  <si>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</si>
  <si>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</si>
  <si>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</si>
  <si>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</si>
  <si>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</si>
  <si>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</si>
  <si>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</si>
  <si>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</si>
  <si>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</si>
  <si>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</si>
  <si>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</si>
  <si>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</si>
  <si>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</si>
  <si>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</si>
  <si>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</si>
  <si>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</si>
  <si>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</si>
  <si>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</si>
  <si>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</si>
  <si>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</si>
  <si>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</si>
  <si>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</si>
  <si>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</si>
  <si>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</si>
  <si>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</si>
  <si>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</si>
  <si>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</si>
  <si>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</si>
  <si>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</si>
  <si>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</si>
  <si>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</si>
  <si>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</si>
  <si>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</si>
  <si>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</si>
  <si>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</si>
  <si>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</si>
  <si>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</si>
  <si>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</si>
  <si>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</si>
  <si>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</si>
  <si>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</si>
  <si>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</si>
  <si>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</si>
  <si>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</si>
  <si>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</si>
  <si>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</si>
  <si>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</si>
  <si>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</si>
  <si>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</si>
  <si>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</si>
  <si>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</si>
  <si>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</si>
  <si>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</si>
  <si>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</si>
  <si>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</si>
  <si>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</si>
  <si>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</si>
  <si>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</si>
  <si>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</si>
  <si>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</si>
  <si>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</si>
  <si>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</si>
  <si>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</si>
  <si>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</si>
  <si>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</si>
  <si>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</si>
  <si>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</si>
  <si>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</si>
  <si>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</si>
  <si>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</si>
  <si>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</si>
  <si>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</si>
  <si>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</si>
  <si>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</si>
  <si>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</si>
  <si>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</si>
  <si>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</si>
  <si>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</si>
  <si>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</si>
  <si>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</si>
  <si>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</si>
  <si>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</si>
  <si>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</si>
  <si>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</si>
  <si>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</si>
  <si>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</si>
  <si>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</si>
  <si>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</si>
  <si>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</si>
  <si>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</si>
  <si>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</si>
  <si>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</si>
  <si>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</si>
  <si>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</si>
  <si>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</si>
  <si>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</si>
  <si>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</si>
  <si>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</si>
  <si>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</si>
  <si>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</si>
  <si>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</si>
  <si>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</si>
  <si>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</si>
  <si>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</si>
  <si>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</si>
  <si>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</si>
  <si>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</si>
  <si>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</si>
  <si>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</si>
  <si>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</si>
  <si>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</si>
  <si>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</si>
  <si>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</si>
  <si>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</si>
  <si>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</si>
  <si>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</si>
  <si>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</si>
  <si>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</si>
  <si>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</si>
  <si>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</si>
  <si>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</si>
  <si>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</si>
  <si>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</si>
  <si>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</si>
  <si>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</si>
  <si>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</si>
  <si>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</si>
  <si>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</si>
  <si>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</si>
  <si>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</si>
  <si>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</si>
  <si>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</si>
  <si>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</si>
  <si>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</si>
  <si>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</si>
  <si>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</si>
  <si>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</si>
  <si>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</si>
  <si>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</si>
  <si>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</si>
  <si>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</si>
  <si>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</si>
  <si>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</si>
  <si>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</si>
  <si>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</si>
  <si>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</si>
  <si>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</si>
  <si>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</si>
  <si>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</si>
  <si>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</si>
  <si>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</si>
  <si>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</si>
  <si>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</si>
  <si>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</si>
  <si>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</si>
  <si>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</si>
  <si>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</si>
  <si>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</si>
  <si>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</si>
  <si>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</si>
  <si>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</si>
  <si>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</si>
  <si>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</si>
  <si>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</si>
  <si>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</si>
  <si>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</si>
  <si>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</si>
  <si>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</si>
  <si>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</si>
  <si>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</si>
  <si>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</si>
  <si>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</si>
  <si>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</si>
  <si>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</si>
  <si>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</si>
  <si>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</si>
  <si>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</si>
  <si>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</si>
  <si>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</si>
  <si>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</si>
  <si>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</si>
  <si>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</si>
  <si>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</si>
  <si>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</si>
  <si>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</si>
  <si>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</si>
  <si>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</si>
  <si>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</si>
  <si>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</si>
  <si>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</si>
  <si>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</si>
  <si>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</si>
  <si>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</si>
  <si>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</si>
  <si>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</si>
  <si>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</si>
  <si>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</si>
  <si>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</si>
  <si>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</si>
  <si>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</si>
  <si>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</si>
  <si>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</si>
  <si>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</si>
  <si>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</si>
  <si>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</si>
  <si>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</si>
  <si>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</si>
  <si>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</si>
  <si>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</si>
  <si>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</si>
  <si>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</si>
  <si>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</si>
  <si>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</si>
  <si>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</si>
  <si>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</si>
  <si>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</si>
  <si>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</si>
  <si>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</si>
  <si>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</si>
  <si>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</si>
  <si>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</si>
  <si>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</si>
  <si>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</si>
  <si>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</si>
  <si>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</si>
  <si>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</si>
  <si>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</si>
  <si>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</si>
  <si>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</si>
  <si>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</si>
  <si>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</si>
  <si>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</si>
  <si>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</si>
  <si>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</si>
  <si>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</si>
  <si>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</si>
  <si>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</si>
  <si>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</si>
  <si>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</si>
  <si>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</si>
  <si>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</si>
  <si>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</si>
  <si>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</si>
  <si>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</si>
  <si>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</si>
  <si>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</si>
  <si>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</si>
  <si>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</si>
  <si>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</si>
  <si>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</si>
  <si>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</si>
  <si>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</si>
  <si>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</si>
  <si>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</si>
  <si>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</si>
  <si>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</si>
  <si>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</si>
  <si>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</si>
  <si>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</si>
  <si>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</si>
  <si>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</si>
  <si>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</si>
  <si>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</si>
  <si>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</si>
  <si>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</si>
  <si>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</si>
  <si>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</si>
  <si>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</si>
  <si>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</si>
  <si>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</si>
  <si>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</si>
  <si>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</si>
  <si>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</si>
  <si>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</si>
  <si>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</si>
  <si>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</si>
  <si>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</si>
  <si>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</si>
  <si>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</si>
  <si>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</si>
  <si>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</si>
  <si>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</si>
  <si>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</si>
  <si>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</si>
  <si>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</si>
  <si>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</si>
  <si>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</si>
  <si>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</si>
  <si>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</si>
  <si>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</si>
  <si>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</si>
  <si>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</si>
  <si>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</si>
  <si>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</si>
  <si>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</si>
  <si>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</si>
  <si>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</si>
  <si>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</si>
  <si>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</si>
  <si>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</si>
  <si>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</si>
  <si>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</si>
  <si>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</si>
  <si>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</si>
  <si>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</si>
  <si>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</si>
  <si>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</si>
  <si>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</si>
  <si>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</si>
  <si>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</si>
  <si>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</si>
  <si>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</si>
  <si>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</si>
  <si>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</si>
  <si>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</si>
  <si>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</si>
  <si>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</si>
  <si>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</si>
  <si>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</si>
  <si>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</si>
  <si>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</si>
  <si>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</si>
  <si>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</si>
  <si>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</si>
  <si>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</si>
  <si>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</si>
  <si>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</si>
  <si>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</si>
  <si>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</si>
  <si>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</si>
  <si>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</si>
  <si>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</si>
  <si>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</si>
  <si>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</si>
  <si>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</si>
  <si>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</si>
  <si>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</si>
  <si>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</si>
  <si>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</si>
  <si>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</si>
  <si>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</si>
  <si>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</si>
  <si>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</si>
  <si>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</si>
  <si>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</si>
  <si>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</si>
  <si>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</si>
  <si>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</si>
  <si>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</si>
  <si>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</si>
  <si>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</si>
  <si>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</si>
  <si>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</si>
  <si>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</si>
  <si>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</si>
  <si>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</si>
  <si>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</si>
  <si>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</si>
  <si>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</si>
  <si>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</si>
  <si>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</si>
  <si>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</si>
  <si>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</si>
  <si>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</si>
  <si>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</si>
  <si>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</si>
  <si>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</si>
  <si>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</si>
  <si>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</si>
  <si>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</si>
  <si>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</si>
  <si>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</si>
  <si>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Shelton</t>
  </si>
  <si>
    <t>2016-17</t>
  </si>
  <si>
    <t>Marcus O'Kane</t>
  </si>
  <si>
    <t>Beckbury Group</t>
  </si>
  <si>
    <t>Shifnal and Lizard Mill</t>
  </si>
  <si>
    <t>Newport Group</t>
  </si>
  <si>
    <t>Exempt</t>
  </si>
  <si>
    <t>Neachley and Cosford</t>
  </si>
  <si>
    <t>Eyton Group</t>
  </si>
  <si>
    <t>North Wolves Group</t>
  </si>
  <si>
    <t>Shrewsbury GW</t>
  </si>
  <si>
    <t>6.745</t>
  </si>
  <si>
    <t>(7BL+8BL)-(10BL)</t>
  </si>
  <si>
    <t>New WTW on the River Severn near Buildwas, Shropshire</t>
  </si>
  <si>
    <t>WTW16</t>
  </si>
  <si>
    <t>N</t>
  </si>
  <si>
    <t>Much Wenlock BH enhancements</t>
  </si>
  <si>
    <t>BHS16</t>
  </si>
  <si>
    <t>Potable water import to Shelton WRZ (localised)</t>
  </si>
  <si>
    <t>SHE02</t>
  </si>
  <si>
    <t>Potable water import to Shelton WRZ (WRZ wide)</t>
  </si>
  <si>
    <t>SHE03</t>
  </si>
  <si>
    <t>SHE04</t>
  </si>
  <si>
    <t>Cross Wolverhampton strategic transfer solution</t>
  </si>
  <si>
    <t>GRD22</t>
  </si>
  <si>
    <t>SHE06</t>
  </si>
  <si>
    <t>GRD01</t>
  </si>
  <si>
    <t>GRD06</t>
  </si>
  <si>
    <t>SHE05</t>
  </si>
  <si>
    <t>SHE01</t>
  </si>
  <si>
    <t>Financing costs</t>
  </si>
  <si>
    <t>No more than 3 in 100 Temporary Use Bans</t>
  </si>
  <si>
    <t>1887-89</t>
  </si>
  <si>
    <t>Severe historic drought</t>
  </si>
  <si>
    <t>1933-34</t>
  </si>
  <si>
    <t>1975-76</t>
  </si>
  <si>
    <t>1995-96</t>
  </si>
  <si>
    <t>TUBs last implemented</t>
  </si>
  <si>
    <t>1 in 200 yr 30-month (0.50% chance of occurance)</t>
  </si>
  <si>
    <t>1 in 300 yr  18-month (0.33% chance of occurance)</t>
  </si>
  <si>
    <t>1  in 500 yr 30-month (0.20% of chance of occurance)</t>
  </si>
  <si>
    <t>1 in 1000 yr 24-month (0.10% chance of occurance)</t>
  </si>
  <si>
    <t xml:space="preserve">
DO Modelling Assumptions- each drought event is modelled over a 95-year run with LoS at 1 in 33-years (1 TUBs and 1 NEUBs) for the Demand Restrictions Run (1) in the data table and emergency storage is not used under any run.</t>
  </si>
  <si>
    <t xml:space="preserve">There are no  drought supply measures e.g. drought permits or orders stipulated in our Drought Plan for the Shelton WRZ. </t>
  </si>
  <si>
    <t xml:space="preserve">There is no supply/demand impact of the more severe drought scenarios in the Shelton WRZ. </t>
  </si>
  <si>
    <t xml:space="preserve">Drought scenarios selected from our drought library of 200 stochastic scenarios. The scenarios presented in the table provide a range of drought severities and durations for plausible events. See Appendix A9 of the dWRMP report for more information on their development. </t>
  </si>
  <si>
    <t>(6)</t>
  </si>
  <si>
    <t>Scenario 141</t>
  </si>
  <si>
    <t>Scenario 43</t>
  </si>
  <si>
    <t>Scenario 169</t>
  </si>
  <si>
    <t>Scenario 161</t>
  </si>
  <si>
    <t>List individual measures used in scenario e.g.
(1) Demand savings restrictions drought measure (TUBs 5% demand saving and NEUBs additional 5% demand saving assumed)
There are no other drought measures for this zone 
(6) No data entered- N/A for the WRZ</t>
  </si>
  <si>
    <t>7BL+ 8BL+ (6. Preferred scenario ref 58.7)+ (6. Preferred scenario ref 58.1)</t>
  </si>
  <si>
    <t>9BL+ (6. Preferred scenario ref 60.1)+(6. Preferred scenario ref 58.4)</t>
  </si>
  <si>
    <t>Non potable water supplied to: None</t>
  </si>
  <si>
    <t>7FP-(10FP)</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</si>
  <si>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</si>
  <si>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</si>
  <si>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This is a company wide decision, and the AIC reflects the company wide costs and demand benefits</t>
  </si>
  <si>
    <t>This is a company wide decision, and the AIC reflects the company wide costs and demand benefits for measured and unmeasured water efficiency programmes</t>
  </si>
  <si>
    <t>Options to reduce raw water losses and operational use</t>
  </si>
  <si>
    <t>DISTRIBUTION SIDE</t>
  </si>
  <si>
    <t>PRODUCTION SIDE</t>
  </si>
  <si>
    <t>Enhanced Metering</t>
  </si>
  <si>
    <t>Modelled Effect of WINEP 3</t>
  </si>
  <si>
    <t>v11 - August 2016 integrating updates up to v15 - June 2018</t>
  </si>
  <si>
    <t>1st line assurance</t>
  </si>
  <si>
    <t>Comments</t>
  </si>
  <si>
    <t>Checked by</t>
  </si>
  <si>
    <t>Date checked</t>
  </si>
  <si>
    <t>Potable water export to: LLANFYLLIN (HD)</t>
  </si>
  <si>
    <t>30.7BL</t>
  </si>
  <si>
    <t>Unmeasured water efficiency</t>
  </si>
  <si>
    <t>29.7BL</t>
  </si>
  <si>
    <t>Measured water efficiency</t>
  </si>
  <si>
    <t xml:space="preserve">Home water efficiency audits </t>
  </si>
  <si>
    <t>WE001</t>
  </si>
  <si>
    <t>EM001</t>
  </si>
  <si>
    <t>29.7FP</t>
  </si>
  <si>
    <t>30.7FP</t>
  </si>
  <si>
    <t>Active Leakage Control - Supply demand balance scenario</t>
  </si>
  <si>
    <t>ALC1</t>
  </si>
  <si>
    <t>2020/21</t>
  </si>
  <si>
    <t>Active Leakage Control - National Infrustructure commision scenario</t>
  </si>
  <si>
    <t>ALC2</t>
  </si>
  <si>
    <t>Site N to Nurton Transfer (High Flow)</t>
  </si>
  <si>
    <t>Site N to Shelton WRZ transfer solution (Low flow)</t>
  </si>
  <si>
    <t>Site U transfer to Wolverhampton and Telford WRZ</t>
  </si>
  <si>
    <t>Site M expansion</t>
  </si>
  <si>
    <t xml:space="preserve">Site M Expansion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</si>
</sst>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 numFmtId="173" formatCode="0.00000"/>
  </numFmts>
  <fonts count="73"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b/>
      <sz val="10"/>
      <color rgb="FF00B050"/>
      <name val="Arial"/>
      <family val="2"/>
    </font>
    <font>
      <sz val="10"/>
      <color rgb="FF00B050"/>
      <name val="Arial"/>
      <family val="2"/>
    </font>
    <font>
      <b/>
      <sz val="11"/>
      <color rgb="FF000000"/>
      <name val="Arial"/>
      <family val="2"/>
    </font>
    <font>
      <u/>
      <sz val="11"/>
      <color theme="10"/>
      <name val="Calibri"/>
      <family val="2"/>
      <scheme val="minor"/>
    </font>
    <font>
      <sz val="12"/>
      <color rgb="FF000000"/>
      <name val="Arial"/>
      <family val="2"/>
    </font>
    <font>
      <sz val="10"/>
      <color rgb="FF000000"/>
      <name val="Arial"/>
      <family val="2"/>
    </font>
    <font>
      <b/>
      <sz val="14"/>
      <color rgb="FF000000"/>
      <name val="Arial"/>
      <family val="2"/>
    </font>
    <font>
      <sz val="10"/>
      <color rgb="FF808080"/>
      <name val="Arial"/>
      <family val="2"/>
    </font>
    <font>
      <sz val="11"/>
      <color theme="1"/>
      <name val="Arial"/>
      <family val="2"/>
    </font>
    <font>
      <sz val="14"/>
      <color rgb="FF000000"/>
      <name val="Arial"/>
      <family val="2"/>
    </font>
    <font>
      <sz val="11"/>
      <color rgb="FF000000"/>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b/>
      <sz val="9"/>
      <color indexed="81"/>
      <name val="Tahoma"/>
      <family val="2"/>
    </font>
    <font>
      <sz val="9"/>
      <color indexed="81"/>
      <name val="Tahoma"/>
      <charset val="1"/>
    </font>
    <font>
      <sz val="12"/>
      <color theme="1"/>
      <name val="Arial"/>
      <family val="2"/>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s>
  <cellStyleXfs count="19">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2" fillId="0" borderId="0"/>
    <xf numFmtId="0" fontId="50" fillId="0" borderId="0" applyNumberFormat="0" applyFill="0" applyBorder="0" applyAlignment="0" applyProtection="0"/>
    <xf numFmtId="0" fontId="2" fillId="0" borderId="0"/>
    <xf numFmtId="168" fontId="51" fillId="0" borderId="0"/>
    <xf numFmtId="168" fontId="52" fillId="0" borderId="0"/>
    <xf numFmtId="0" fontId="55" fillId="0" borderId="0"/>
    <xf numFmtId="44" fontId="55" fillId="0" borderId="0" applyFont="0" applyFill="0" applyBorder="0" applyAlignment="0" applyProtection="0"/>
    <xf numFmtId="168" fontId="51" fillId="0" borderId="0"/>
    <xf numFmtId="0" fontId="1" fillId="0" borderId="0"/>
    <xf numFmtId="0" fontId="72" fillId="0" borderId="0"/>
  </cellStyleXfs>
  <cellXfs count="1034">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1"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3"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5"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5"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5"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5" xfId="1" applyFont="1" applyFill="1" applyBorder="1" applyAlignment="1" applyProtection="1">
      <alignment horizontal="center" vertical="center"/>
      <protection locked="0"/>
    </xf>
    <xf numFmtId="0" fontId="12" fillId="0" borderId="55"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5" xfId="1" applyFont="1" applyFill="1" applyBorder="1" applyAlignment="1" applyProtection="1">
      <alignment horizontal="center" vertical="center"/>
    </xf>
    <xf numFmtId="0" fontId="12" fillId="6" borderId="55" xfId="1" applyFont="1" applyFill="1" applyBorder="1" applyAlignment="1" applyProtection="1">
      <alignment horizontal="center"/>
      <protection locked="0"/>
    </xf>
    <xf numFmtId="0" fontId="40" fillId="0" borderId="55" xfId="1" applyFont="1" applyFill="1" applyBorder="1" applyAlignment="1" applyProtection="1">
      <alignment horizontal="center" wrapText="1"/>
    </xf>
    <xf numFmtId="0" fontId="12" fillId="0" borderId="55"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5"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1" xfId="1" applyFont="1" applyBorder="1" applyAlignment="1" applyProtection="1">
      <alignment horizontal="center" vertical="center" wrapText="1"/>
      <protection locked="0"/>
    </xf>
    <xf numFmtId="49" fontId="8" fillId="0" borderId="54"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49" fontId="16" fillId="2" borderId="0" xfId="1" applyNumberFormat="1" applyFont="1" applyFill="1" applyBorder="1" applyProtection="1">
      <protection locked="0"/>
    </xf>
    <xf numFmtId="0" fontId="40" fillId="2" borderId="6" xfId="1" applyFont="1" applyFill="1" applyBorder="1" applyAlignment="1" applyProtection="1">
      <alignment horizontal="center" vertical="center"/>
      <protection locked="0"/>
    </xf>
    <xf numFmtId="2" fontId="21" fillId="5" borderId="63"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2" fontId="12" fillId="4" borderId="36" xfId="1" applyNumberFormat="1" applyFont="1" applyFill="1" applyBorder="1" applyAlignment="1" applyProtection="1">
      <alignment horizontal="center" vertical="center"/>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wrapText="1"/>
    </xf>
    <xf numFmtId="0" fontId="43" fillId="0" borderId="0" xfId="0" applyFont="1"/>
    <xf numFmtId="0" fontId="44" fillId="7" borderId="54" xfId="1" applyFont="1" applyFill="1" applyBorder="1" applyAlignment="1">
      <alignment horizontal="center" wrapText="1"/>
    </xf>
    <xf numFmtId="0" fontId="27" fillId="7" borderId="81" xfId="1" applyFont="1" applyFill="1" applyBorder="1" applyAlignment="1">
      <alignment horizontal="center" vertical="center" wrapText="1"/>
    </xf>
    <xf numFmtId="0" fontId="27" fillId="7" borderId="61" xfId="1" applyFont="1" applyFill="1" applyBorder="1" applyAlignment="1">
      <alignment horizontal="center" vertical="center" wrapText="1"/>
    </xf>
    <xf numFmtId="0" fontId="44" fillId="7" borderId="59" xfId="1" applyFont="1" applyFill="1" applyBorder="1" applyAlignment="1">
      <alignment vertical="center" wrapText="1"/>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5"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1" xfId="1" applyNumberFormat="1" applyFont="1" applyFill="1" applyBorder="1" applyAlignment="1" applyProtection="1">
      <alignment horizontal="center" vertical="center"/>
      <protection locked="0"/>
    </xf>
    <xf numFmtId="2" fontId="21" fillId="5" borderId="52" xfId="1" applyNumberFormat="1" applyFont="1" applyFill="1" applyBorder="1" applyAlignment="1" applyProtection="1">
      <alignment horizontal="center" vertical="center"/>
      <protection locked="0"/>
    </xf>
    <xf numFmtId="2" fontId="12" fillId="0" borderId="49"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12" fillId="0" borderId="8" xfId="1" applyFont="1" applyFill="1" applyBorder="1" applyAlignment="1" applyProtection="1">
      <alignment horizontal="center" vertical="center"/>
    </xf>
    <xf numFmtId="2" fontId="21" fillId="5" borderId="36" xfId="1" applyNumberFormat="1" applyFont="1" applyFill="1" applyBorder="1" applyAlignment="1" applyProtection="1">
      <alignment horizontal="center" vertical="center"/>
      <protection locked="0"/>
    </xf>
    <xf numFmtId="2" fontId="12" fillId="4" borderId="59" xfId="1" applyNumberFormat="1" applyFont="1" applyFill="1" applyBorder="1" applyAlignment="1" applyProtection="1">
      <alignment horizontal="center" vertical="center"/>
      <protection locked="0"/>
    </xf>
    <xf numFmtId="2" fontId="12" fillId="0" borderId="59" xfId="1" applyNumberFormat="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2" xfId="1" applyFont="1" applyFill="1" applyBorder="1" applyAlignment="1" applyProtection="1">
      <alignment horizontal="center" vertical="center"/>
    </xf>
    <xf numFmtId="0" fontId="12" fillId="0" borderId="59" xfId="1" applyFont="1" applyFill="1" applyBorder="1" applyAlignment="1" applyProtection="1">
      <alignment horizontal="center" vertical="center"/>
      <protection locked="0"/>
    </xf>
    <xf numFmtId="2" fontId="21" fillId="5" borderId="59" xfId="1" applyNumberFormat="1" applyFont="1" applyFill="1" applyBorder="1" applyAlignment="1" applyProtection="1">
      <alignment horizontal="center" vertical="center"/>
      <protection locked="0"/>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7" xfId="1" applyFont="1" applyFill="1" applyBorder="1" applyAlignment="1">
      <alignment horizontal="center" vertical="center"/>
    </xf>
    <xf numFmtId="0" fontId="42" fillId="10" borderId="50" xfId="1" applyFont="1" applyFill="1" applyBorder="1" applyAlignment="1">
      <alignment horizontal="left" vertical="center"/>
    </xf>
    <xf numFmtId="0" fontId="2" fillId="10" borderId="74" xfId="1" applyFont="1" applyFill="1" applyBorder="1" applyAlignment="1">
      <alignment horizontal="center" vertical="center"/>
    </xf>
    <xf numFmtId="0" fontId="2" fillId="10" borderId="86" xfId="1" applyFont="1" applyFill="1" applyBorder="1" applyAlignment="1">
      <alignment horizontal="center" vertical="center"/>
    </xf>
    <xf numFmtId="0" fontId="42" fillId="10" borderId="75" xfId="1" applyFont="1" applyFill="1" applyBorder="1" applyAlignment="1">
      <alignment horizontal="left" vertical="center"/>
    </xf>
    <xf numFmtId="49" fontId="2" fillId="0" borderId="6" xfId="1" applyNumberFormat="1" applyFont="1" applyFill="1" applyBorder="1" applyAlignment="1" applyProtection="1">
      <alignment horizontal="left" vertical="center" wrapText="1"/>
      <protection locked="0"/>
    </xf>
    <xf numFmtId="2" fontId="2" fillId="0" borderId="6" xfId="1" quotePrefix="1" applyNumberFormat="1" applyFont="1" applyFill="1" applyBorder="1" applyAlignment="1" applyProtection="1">
      <alignment horizontal="center" vertical="center"/>
      <protection locked="0"/>
    </xf>
    <xf numFmtId="2" fontId="2" fillId="0" borderId="6" xfId="1" applyNumberFormat="1" applyFont="1" applyFill="1" applyBorder="1" applyAlignment="1" applyProtection="1">
      <alignment horizontal="center" vertical="center" wrapText="1"/>
      <protection locked="0"/>
    </xf>
    <xf numFmtId="49" fontId="2" fillId="3" borderId="6" xfId="1" applyNumberFormat="1" applyFont="1" applyFill="1" applyBorder="1" applyAlignment="1" applyProtection="1">
      <alignment vertical="center"/>
      <protection locked="0"/>
    </xf>
    <xf numFmtId="0" fontId="2" fillId="2" borderId="0" xfId="9" applyFill="1" applyBorder="1"/>
    <xf numFmtId="2" fontId="2" fillId="3" borderId="6" xfId="9" applyNumberFormat="1" applyFont="1" applyFill="1" applyBorder="1" applyAlignment="1" applyProtection="1">
      <alignment horizontal="center" vertical="center"/>
      <protection locked="0"/>
    </xf>
    <xf numFmtId="2" fontId="2" fillId="3" borderId="51" xfId="9" applyNumberFormat="1" applyFont="1" applyFill="1" applyBorder="1" applyAlignment="1" applyProtection="1">
      <alignment horizontal="center" vertical="center"/>
      <protection locked="0"/>
    </xf>
    <xf numFmtId="0" fontId="27" fillId="12" borderId="81" xfId="1" applyFont="1" applyFill="1" applyBorder="1" applyAlignment="1">
      <alignment horizontal="center" vertical="center" wrapText="1"/>
    </xf>
    <xf numFmtId="0" fontId="27" fillId="12" borderId="61" xfId="1" applyFont="1" applyFill="1" applyBorder="1" applyAlignment="1">
      <alignment horizontal="center" vertical="center" wrapText="1"/>
    </xf>
    <xf numFmtId="0" fontId="2" fillId="7" borderId="63" xfId="1" applyFont="1" applyFill="1" applyBorder="1" applyAlignment="1">
      <alignment horizontal="center" vertical="center"/>
    </xf>
    <xf numFmtId="0" fontId="2" fillId="7" borderId="64" xfId="1" applyFont="1" applyFill="1" applyBorder="1" applyAlignment="1">
      <alignment horizontal="center" vertical="center" wrapText="1"/>
    </xf>
    <xf numFmtId="0" fontId="2" fillId="7" borderId="62" xfId="1" applyFont="1" applyFill="1" applyBorder="1" applyAlignment="1">
      <alignment horizontal="center" vertical="center" wrapText="1"/>
    </xf>
    <xf numFmtId="0" fontId="2" fillId="7" borderId="63" xfId="1" applyFont="1" applyFill="1" applyBorder="1" applyAlignment="1">
      <alignment horizontal="center" vertical="center" wrapText="1"/>
    </xf>
    <xf numFmtId="0" fontId="2" fillId="7" borderId="64" xfId="1" applyFont="1" applyFill="1" applyBorder="1" applyAlignment="1">
      <alignment horizontal="center" vertical="center"/>
    </xf>
    <xf numFmtId="0" fontId="2" fillId="12" borderId="63" xfId="1" applyFont="1" applyFill="1" applyBorder="1" applyAlignment="1">
      <alignment horizontal="center" vertical="center" wrapText="1"/>
    </xf>
    <xf numFmtId="0" fontId="2" fillId="12" borderId="63" xfId="1" applyFont="1" applyFill="1" applyBorder="1" applyAlignment="1">
      <alignment horizontal="center" vertical="center"/>
    </xf>
    <xf numFmtId="0" fontId="27" fillId="12" borderId="69" xfId="1" applyFont="1" applyFill="1" applyBorder="1" applyAlignment="1">
      <alignment horizontal="center" vertical="center"/>
    </xf>
    <xf numFmtId="0" fontId="27" fillId="12" borderId="57"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5" xfId="1" applyFont="1" applyFill="1" applyBorder="1" applyAlignment="1">
      <alignment horizontal="center" vertical="center" wrapText="1"/>
    </xf>
    <xf numFmtId="165" fontId="2" fillId="13" borderId="55" xfId="1" applyNumberFormat="1" applyFont="1" applyFill="1" applyBorder="1" applyAlignment="1">
      <alignment horizontal="center" vertical="center"/>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65" fontId="2" fillId="8" borderId="41" xfId="1" applyNumberFormat="1" applyFont="1" applyFill="1" applyBorder="1" applyAlignment="1">
      <alignment horizontal="center" vertical="center"/>
    </xf>
    <xf numFmtId="165" fontId="2" fillId="8" borderId="65" xfId="1" applyNumberFormat="1" applyFont="1" applyFill="1" applyBorder="1" applyAlignment="1">
      <alignment horizontal="center" vertical="center"/>
    </xf>
    <xf numFmtId="0" fontId="2" fillId="11" borderId="6" xfId="1" quotePrefix="1" applyFont="1" applyFill="1" applyBorder="1" applyAlignment="1">
      <alignment horizontal="center" vertical="center" wrapText="1"/>
    </xf>
    <xf numFmtId="0" fontId="2" fillId="7" borderId="6" xfId="1" applyFont="1" applyFill="1" applyBorder="1" applyAlignment="1">
      <alignment horizontal="center" vertical="center"/>
    </xf>
    <xf numFmtId="0" fontId="2" fillId="7" borderId="51" xfId="1" applyFont="1" applyFill="1" applyBorder="1" applyAlignment="1">
      <alignment horizontal="center" vertical="center" wrapText="1"/>
    </xf>
    <xf numFmtId="165" fontId="2" fillId="8" borderId="6" xfId="1" applyNumberFormat="1" applyFont="1" applyFill="1" applyBorder="1" applyAlignment="1">
      <alignment horizontal="center" vertical="center"/>
    </xf>
    <xf numFmtId="165" fontId="2" fillId="8" borderId="51" xfId="1" applyNumberFormat="1" applyFont="1" applyFill="1" applyBorder="1" applyAlignment="1">
      <alignment horizontal="center" vertical="center"/>
    </xf>
    <xf numFmtId="0" fontId="2" fillId="0" borderId="49"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1"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63" xfId="1" applyFont="1" applyFill="1" applyBorder="1" applyAlignment="1">
      <alignment horizontal="center" vertical="center" wrapText="1"/>
    </xf>
    <xf numFmtId="0" fontId="2" fillId="0" borderId="64" xfId="1" applyFont="1" applyFill="1" applyBorder="1" applyAlignment="1">
      <alignment horizontal="center" vertical="center"/>
    </xf>
    <xf numFmtId="165" fontId="2" fillId="13" borderId="62" xfId="1" applyNumberFormat="1" applyFont="1" applyFill="1" applyBorder="1" applyAlignment="1">
      <alignment horizontal="center" vertical="center"/>
    </xf>
    <xf numFmtId="0" fontId="2" fillId="0" borderId="63" xfId="1" quotePrefix="1" applyFont="1" applyFill="1" applyBorder="1" applyAlignment="1">
      <alignment horizontal="center" vertical="center"/>
    </xf>
    <xf numFmtId="165" fontId="2" fillId="0" borderId="63" xfId="1" applyNumberFormat="1" applyFont="1" applyFill="1" applyBorder="1" applyAlignment="1">
      <alignment horizontal="center" vertical="center"/>
    </xf>
    <xf numFmtId="165" fontId="2" fillId="13" borderId="63" xfId="1" applyNumberFormat="1" applyFont="1" applyFill="1" applyBorder="1" applyAlignment="1">
      <alignment horizontal="center" vertical="center"/>
    </xf>
    <xf numFmtId="165" fontId="2" fillId="13" borderId="64" xfId="1" applyNumberFormat="1" applyFont="1" applyFill="1" applyBorder="1" applyAlignment="1">
      <alignment horizontal="center" vertical="center"/>
    </xf>
    <xf numFmtId="0" fontId="2" fillId="11" borderId="63" xfId="1" quotePrefix="1" applyFont="1" applyFill="1" applyBorder="1" applyAlignment="1">
      <alignment horizontal="center" vertical="center" wrapText="1"/>
    </xf>
    <xf numFmtId="0" fontId="2" fillId="12" borderId="41" xfId="1" applyFont="1" applyFill="1" applyBorder="1" applyAlignment="1">
      <alignment horizontal="center" vertical="center" wrapText="1"/>
    </xf>
    <xf numFmtId="0" fontId="2" fillId="12" borderId="6" xfId="1" applyFont="1" applyFill="1" applyBorder="1" applyAlignment="1">
      <alignment horizontal="center" vertical="center" wrapText="1"/>
    </xf>
    <xf numFmtId="0" fontId="2" fillId="11" borderId="36" xfId="1" quotePrefix="1" applyFont="1" applyFill="1" applyBorder="1" applyAlignment="1">
      <alignment horizontal="center" vertical="center" wrapText="1"/>
    </xf>
    <xf numFmtId="0" fontId="2" fillId="11" borderId="59" xfId="1" quotePrefix="1" applyFont="1" applyFill="1" applyBorder="1" applyAlignment="1">
      <alignment horizontal="center" vertical="center" wrapText="1"/>
    </xf>
    <xf numFmtId="0" fontId="2" fillId="12" borderId="52" xfId="1" applyFont="1" applyFill="1" applyBorder="1" applyAlignment="1">
      <alignment horizontal="center" vertical="center" wrapText="1"/>
    </xf>
    <xf numFmtId="0" fontId="2" fillId="12" borderId="57" xfId="1" applyFont="1" applyFill="1" applyBorder="1" applyAlignment="1">
      <alignment horizontal="center" vertical="center"/>
    </xf>
    <xf numFmtId="1" fontId="2" fillId="12" borderId="41" xfId="1" applyNumberFormat="1" applyFont="1" applyFill="1" applyBorder="1" applyAlignment="1">
      <alignment horizontal="center" vertical="center" wrapText="1"/>
    </xf>
    <xf numFmtId="1" fontId="2" fillId="12" borderId="70" xfId="1" applyNumberFormat="1" applyFont="1" applyFill="1" applyBorder="1" applyAlignment="1">
      <alignment horizontal="center" vertical="center"/>
    </xf>
    <xf numFmtId="1" fontId="2" fillId="12" borderId="6" xfId="1" applyNumberFormat="1" applyFont="1" applyFill="1" applyBorder="1" applyAlignment="1">
      <alignment horizontal="center" vertical="center" wrapText="1"/>
    </xf>
    <xf numFmtId="1" fontId="2" fillId="12" borderId="75" xfId="1" applyNumberFormat="1" applyFont="1" applyFill="1" applyBorder="1" applyAlignment="1">
      <alignment horizontal="center" vertical="center"/>
    </xf>
    <xf numFmtId="1" fontId="2" fillId="11" borderId="36" xfId="1" applyNumberFormat="1" applyFont="1" applyFill="1" applyBorder="1" applyAlignment="1">
      <alignment horizontal="center" vertical="center"/>
    </xf>
    <xf numFmtId="1" fontId="2" fillId="11" borderId="29" xfId="1" applyNumberFormat="1" applyFont="1" applyFill="1" applyBorder="1" applyAlignment="1">
      <alignment horizontal="center" vertical="center"/>
    </xf>
    <xf numFmtId="1" fontId="2" fillId="11" borderId="6" xfId="1" applyNumberFormat="1" applyFont="1" applyFill="1" applyBorder="1" applyAlignment="1">
      <alignment horizontal="center" vertical="center"/>
    </xf>
    <xf numFmtId="1" fontId="2" fillId="11" borderId="75" xfId="1" applyNumberFormat="1" applyFont="1" applyFill="1" applyBorder="1" applyAlignment="1">
      <alignment horizontal="center" vertical="center"/>
    </xf>
    <xf numFmtId="1" fontId="2" fillId="11" borderId="63" xfId="1" applyNumberFormat="1" applyFont="1" applyFill="1" applyBorder="1" applyAlignment="1">
      <alignment horizontal="center" vertical="center"/>
    </xf>
    <xf numFmtId="1" fontId="2" fillId="11" borderId="82" xfId="1" applyNumberFormat="1" applyFont="1" applyFill="1" applyBorder="1" applyAlignment="1">
      <alignment horizontal="center" vertical="center"/>
    </xf>
    <xf numFmtId="1" fontId="2" fillId="12" borderId="41" xfId="1" applyNumberFormat="1" applyFont="1" applyFill="1" applyBorder="1" applyAlignment="1">
      <alignment horizontal="center" vertical="center"/>
    </xf>
    <xf numFmtId="1" fontId="2" fillId="12" borderId="6" xfId="1" applyNumberFormat="1" applyFont="1" applyFill="1" applyBorder="1" applyAlignment="1">
      <alignment horizontal="center" vertical="center"/>
    </xf>
    <xf numFmtId="1" fontId="2" fillId="12" borderId="54" xfId="1" applyNumberFormat="1" applyFont="1" applyFill="1" applyBorder="1" applyAlignment="1">
      <alignment horizontal="center" vertical="center"/>
    </xf>
    <xf numFmtId="2" fontId="2" fillId="0" borderId="6" xfId="1" applyNumberFormat="1" applyFont="1" applyFill="1" applyBorder="1" applyAlignment="1" applyProtection="1">
      <alignment horizontal="center" vertical="center"/>
      <protection locked="0"/>
    </xf>
    <xf numFmtId="165" fontId="2" fillId="12" borderId="43" xfId="1" applyNumberFormat="1" applyFont="1" applyFill="1" applyBorder="1" applyAlignment="1">
      <alignment horizontal="center" vertical="center"/>
    </xf>
    <xf numFmtId="165" fontId="2" fillId="12" borderId="65" xfId="1" applyNumberFormat="1" applyFont="1" applyFill="1" applyBorder="1" applyAlignment="1">
      <alignment horizontal="center" vertical="center"/>
    </xf>
    <xf numFmtId="165" fontId="2" fillId="12" borderId="8" xfId="1" applyNumberFormat="1" applyFont="1" applyFill="1" applyBorder="1" applyAlignment="1">
      <alignment horizontal="center" vertical="center"/>
    </xf>
    <xf numFmtId="165" fontId="2" fillId="12" borderId="51" xfId="1" applyNumberFormat="1" applyFont="1" applyFill="1" applyBorder="1" applyAlignment="1">
      <alignment horizontal="center" vertical="center"/>
    </xf>
    <xf numFmtId="165" fontId="2" fillId="12" borderId="55" xfId="1" applyNumberFormat="1" applyFont="1" applyFill="1" applyBorder="1" applyAlignment="1">
      <alignment horizontal="center" vertical="center"/>
    </xf>
    <xf numFmtId="165" fontId="2" fillId="12" borderId="49" xfId="1" applyNumberFormat="1" applyFont="1" applyFill="1" applyBorder="1" applyAlignment="1">
      <alignment horizontal="center" vertical="center"/>
    </xf>
    <xf numFmtId="165" fontId="2" fillId="12" borderId="62"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165" fontId="2" fillId="0" borderId="51"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4"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5" xfId="1" applyNumberFormat="1" applyFont="1" applyFill="1" applyBorder="1" applyAlignment="1" applyProtection="1">
      <alignment horizontal="center" vertical="center"/>
      <protection locked="0"/>
    </xf>
    <xf numFmtId="2" fontId="2" fillId="0" borderId="51" xfId="1" applyNumberFormat="1" applyFont="1" applyFill="1" applyBorder="1" applyAlignment="1" applyProtection="1">
      <alignment horizontal="center" vertical="center"/>
      <protection locked="0"/>
    </xf>
    <xf numFmtId="2" fontId="2" fillId="3" borderId="36" xfId="1" applyNumberFormat="1" applyFont="1" applyFill="1" applyBorder="1" applyAlignment="1" applyProtection="1">
      <alignment horizontal="center" vertical="center"/>
      <protection locked="0"/>
    </xf>
    <xf numFmtId="2" fontId="2" fillId="3" borderId="63" xfId="1" applyNumberFormat="1" applyFont="1" applyFill="1" applyBorder="1" applyAlignment="1" applyProtection="1">
      <alignment horizontal="center" vertical="center"/>
      <protection locked="0"/>
    </xf>
    <xf numFmtId="165" fontId="2" fillId="3" borderId="65" xfId="1" applyNumberFormat="1" applyFont="1" applyFill="1" applyBorder="1" applyAlignment="1" applyProtection="1">
      <alignment horizontal="center" vertical="center"/>
      <protection locked="0"/>
    </xf>
    <xf numFmtId="165" fontId="2" fillId="3" borderId="63"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59" xfId="8" applyFont="1" applyFill="1" applyBorder="1" applyAlignment="1" applyProtection="1">
      <alignment horizontal="center" vertical="center"/>
      <protection locked="0"/>
    </xf>
    <xf numFmtId="9" fontId="2" fillId="3" borderId="60" xfId="8" applyFont="1" applyFill="1" applyBorder="1" applyAlignment="1" applyProtection="1">
      <alignment horizontal="center" vertical="center"/>
      <protection locked="0"/>
    </xf>
    <xf numFmtId="2" fontId="2" fillId="0" borderId="36" xfId="1" applyNumberFormat="1" applyFont="1" applyFill="1" applyBorder="1" applyAlignment="1" applyProtection="1">
      <alignment horizontal="center" vertical="center" wrapText="1"/>
      <protection locked="0"/>
    </xf>
    <xf numFmtId="2" fontId="2" fillId="0" borderId="6" xfId="11" applyNumberFormat="1" applyFont="1" applyFill="1" applyBorder="1" applyAlignment="1" applyProtection="1">
      <alignment horizontal="center" vertical="center"/>
      <protection locked="0"/>
    </xf>
    <xf numFmtId="2" fontId="2" fillId="0" borderId="75" xfId="11" applyNumberFormat="1" applyFont="1" applyFill="1" applyBorder="1" applyAlignment="1" applyProtection="1">
      <alignment horizontal="center" vertical="center"/>
      <protection locked="0"/>
    </xf>
    <xf numFmtId="2" fontId="2" fillId="0" borderId="51" xfId="11" applyNumberFormat="1" applyFont="1" applyFill="1" applyBorder="1" applyAlignment="1" applyProtection="1">
      <alignment horizontal="center" vertical="center"/>
      <protection locked="0"/>
    </xf>
    <xf numFmtId="2" fontId="2" fillId="0" borderId="52" xfId="11" applyNumberFormat="1" applyFont="1" applyFill="1" applyBorder="1" applyAlignment="1" applyProtection="1">
      <alignment horizontal="center" vertical="center"/>
      <protection locked="0"/>
    </xf>
    <xf numFmtId="2" fontId="2" fillId="0" borderId="18" xfId="11" applyNumberFormat="1" applyFont="1" applyFill="1" applyBorder="1" applyAlignment="1" applyProtection="1">
      <alignment horizontal="center" vertical="center"/>
      <protection locked="0"/>
    </xf>
    <xf numFmtId="2" fontId="2" fillId="0" borderId="57" xfId="11" applyNumberFormat="1"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wrapText="1"/>
    </xf>
    <xf numFmtId="2" fontId="2" fillId="3" borderId="6" xfId="1" applyNumberFormat="1" applyFont="1" applyFill="1" applyBorder="1" applyAlignment="1" applyProtection="1">
      <alignment horizontal="center" vertical="center"/>
    </xf>
    <xf numFmtId="0" fontId="2" fillId="6" borderId="36" xfId="1" applyFont="1" applyFill="1" applyBorder="1" applyAlignment="1" applyProtection="1">
      <alignment horizontal="center" vertical="center" wrapText="1"/>
      <protection locked="0"/>
    </xf>
    <xf numFmtId="165" fontId="2" fillId="0" borderId="8" xfId="1" applyNumberFormat="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protection locked="0"/>
    </xf>
    <xf numFmtId="2" fontId="2" fillId="0" borderId="6" xfId="0" applyNumberFormat="1"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protection locked="0"/>
    </xf>
    <xf numFmtId="0" fontId="27" fillId="6" borderId="6"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protection locked="0"/>
    </xf>
    <xf numFmtId="0" fontId="2" fillId="6" borderId="36" xfId="0" applyFont="1" applyFill="1" applyBorder="1" applyAlignment="1" applyProtection="1">
      <alignment horizontal="center" vertical="center" wrapText="1"/>
      <protection locked="0"/>
    </xf>
    <xf numFmtId="49" fontId="2" fillId="0" borderId="36" xfId="1" applyNumberFormat="1" applyFont="1" applyFill="1" applyBorder="1" applyAlignment="1" applyProtection="1">
      <alignment horizontal="center" vertical="center" wrapText="1"/>
      <protection locked="0"/>
    </xf>
    <xf numFmtId="49" fontId="2" fillId="0" borderId="6" xfId="1" applyNumberFormat="1" applyFont="1" applyFill="1" applyBorder="1" applyAlignment="1" applyProtection="1">
      <alignment horizontal="center" vertical="center" wrapText="1"/>
      <protection locked="0"/>
    </xf>
    <xf numFmtId="2" fontId="2" fillId="2" borderId="36" xfId="7" applyNumberFormat="1" applyFont="1" applyFill="1" applyBorder="1" applyAlignment="1" applyProtection="1">
      <alignment horizontal="center" vertical="center"/>
      <protection locked="0"/>
    </xf>
    <xf numFmtId="2" fontId="2" fillId="2" borderId="6" xfId="7" applyNumberFormat="1" applyFont="1" applyFill="1" applyBorder="1" applyAlignment="1" applyProtection="1">
      <alignment horizontal="center" vertical="center"/>
      <protection locked="0"/>
    </xf>
    <xf numFmtId="2" fontId="2" fillId="2" borderId="52" xfId="6" applyNumberFormat="1" applyFont="1" applyFill="1" applyBorder="1" applyAlignment="1">
      <alignment horizontal="center" vertical="center"/>
    </xf>
    <xf numFmtId="2" fontId="2" fillId="2" borderId="36" xfId="6" applyNumberFormat="1" applyFont="1" applyFill="1" applyBorder="1" applyAlignment="1">
      <alignment horizontal="center" vertical="center"/>
    </xf>
    <xf numFmtId="0" fontId="27" fillId="2" borderId="0" xfId="1" applyFont="1" applyFill="1" applyBorder="1" applyAlignment="1" applyProtection="1">
      <alignment horizontal="center" vertical="center" wrapText="1"/>
      <protection locked="0"/>
    </xf>
    <xf numFmtId="2" fontId="12" fillId="0" borderId="29" xfId="1" applyNumberFormat="1" applyFont="1" applyFill="1" applyBorder="1" applyAlignment="1" applyProtection="1">
      <alignment horizontal="center" vertical="center"/>
      <protection locked="0"/>
    </xf>
    <xf numFmtId="2" fontId="12" fillId="0" borderId="60" xfId="1" applyNumberFormat="1" applyFont="1" applyFill="1" applyBorder="1" applyAlignment="1" applyProtection="1">
      <alignment horizontal="center" vertical="center"/>
      <protection locked="0"/>
    </xf>
    <xf numFmtId="2" fontId="2" fillId="0" borderId="8" xfId="9" applyNumberFormat="1" applyFont="1" applyBorder="1" applyAlignment="1">
      <alignment horizontal="left" vertical="center"/>
    </xf>
    <xf numFmtId="2" fontId="2" fillId="0" borderId="6" xfId="9" applyNumberFormat="1" applyFont="1" applyBorder="1" applyAlignment="1">
      <alignment horizontal="center" vertical="center"/>
    </xf>
    <xf numFmtId="2" fontId="2" fillId="0" borderId="6" xfId="9" applyNumberFormat="1" applyFont="1" applyBorder="1" applyAlignment="1">
      <alignment horizontal="left" vertical="center"/>
    </xf>
    <xf numFmtId="168" fontId="51" fillId="0" borderId="0" xfId="12"/>
    <xf numFmtId="168" fontId="53" fillId="14" borderId="0" xfId="13" applyFont="1" applyFill="1" applyAlignment="1"/>
    <xf numFmtId="168" fontId="52" fillId="14" borderId="0" xfId="13" applyFill="1"/>
    <xf numFmtId="168" fontId="52" fillId="14" borderId="0" xfId="13" applyFill="1" applyBorder="1"/>
    <xf numFmtId="168" fontId="44" fillId="14" borderId="0" xfId="13" applyFont="1" applyFill="1" applyBorder="1" applyAlignment="1" applyProtection="1">
      <alignment horizontal="right"/>
    </xf>
    <xf numFmtId="169" fontId="47" fillId="0" borderId="87" xfId="13" applyNumberFormat="1" applyFont="1" applyFill="1" applyBorder="1" applyAlignment="1" applyProtection="1">
      <alignment horizontal="left" vertical="center"/>
      <protection locked="0"/>
    </xf>
    <xf numFmtId="168" fontId="48" fillId="14" borderId="0" xfId="13" applyFont="1" applyFill="1"/>
    <xf numFmtId="166" fontId="52" fillId="14" borderId="0" xfId="13" applyNumberFormat="1" applyFont="1" applyFill="1"/>
    <xf numFmtId="169" fontId="52" fillId="14" borderId="88" xfId="13" applyNumberFormat="1" applyFont="1" applyFill="1" applyBorder="1"/>
    <xf numFmtId="169" fontId="54" fillId="14" borderId="88" xfId="13" applyNumberFormat="1" applyFont="1" applyFill="1" applyBorder="1"/>
    <xf numFmtId="0" fontId="55" fillId="0" borderId="0" xfId="14"/>
    <xf numFmtId="168" fontId="56" fillId="0" borderId="0" xfId="13" applyFont="1" applyFill="1" applyAlignment="1"/>
    <xf numFmtId="170" fontId="57" fillId="0" borderId="89" xfId="13" applyNumberFormat="1" applyFont="1" applyFill="1" applyBorder="1" applyAlignment="1" applyProtection="1">
      <alignment horizontal="center" vertical="center"/>
      <protection locked="0"/>
    </xf>
    <xf numFmtId="168" fontId="58" fillId="15" borderId="0" xfId="13" applyFont="1" applyFill="1"/>
    <xf numFmtId="168" fontId="59" fillId="14" borderId="0" xfId="13" applyFont="1" applyFill="1" applyBorder="1"/>
    <xf numFmtId="168" fontId="52" fillId="14" borderId="0" xfId="13" applyFont="1" applyFill="1" applyAlignment="1"/>
    <xf numFmtId="168" fontId="60" fillId="14" borderId="0" xfId="13" applyFont="1" applyFill="1"/>
    <xf numFmtId="168" fontId="52" fillId="14" borderId="0" xfId="13" applyFont="1" applyFill="1"/>
    <xf numFmtId="168" fontId="52" fillId="14" borderId="87" xfId="13" applyFont="1" applyFill="1" applyBorder="1"/>
    <xf numFmtId="168" fontId="52" fillId="14" borderId="0" xfId="13" applyFont="1" applyFill="1" applyBorder="1"/>
    <xf numFmtId="168" fontId="48" fillId="14" borderId="87" xfId="13" applyFont="1" applyFill="1" applyBorder="1" applyAlignment="1"/>
    <xf numFmtId="168" fontId="44" fillId="15" borderId="0" xfId="13" applyFont="1" applyFill="1" applyBorder="1" applyAlignment="1">
      <alignment wrapText="1"/>
    </xf>
    <xf numFmtId="168" fontId="54" fillId="14" borderId="0" xfId="13" applyFont="1" applyFill="1" applyBorder="1"/>
    <xf numFmtId="168" fontId="52" fillId="0" borderId="0" xfId="12" applyFont="1"/>
    <xf numFmtId="168" fontId="44" fillId="16" borderId="88" xfId="13" applyFont="1" applyFill="1" applyBorder="1" applyAlignment="1" applyProtection="1">
      <alignment horizontal="center" vertical="center" wrapText="1"/>
      <protection locked="0"/>
    </xf>
    <xf numFmtId="168" fontId="44" fillId="16" borderId="90" xfId="13" applyFont="1" applyFill="1" applyBorder="1" applyAlignment="1" applyProtection="1">
      <alignment vertical="center" wrapText="1"/>
    </xf>
    <xf numFmtId="168" fontId="44" fillId="16" borderId="88" xfId="13" applyFont="1" applyFill="1" applyBorder="1" applyAlignment="1" applyProtection="1">
      <alignment horizontal="left" vertical="center" wrapText="1"/>
    </xf>
    <xf numFmtId="168" fontId="44" fillId="16" borderId="88" xfId="13" applyFont="1" applyFill="1" applyBorder="1" applyAlignment="1" applyProtection="1">
      <alignment horizontal="center" vertical="center" wrapText="1"/>
    </xf>
    <xf numFmtId="168" fontId="44" fillId="16" borderId="89" xfId="13" applyFont="1" applyFill="1" applyBorder="1" applyAlignment="1" applyProtection="1">
      <alignment horizontal="center" vertical="center" wrapText="1"/>
    </xf>
    <xf numFmtId="168" fontId="44" fillId="16" borderId="88" xfId="13" applyFont="1" applyFill="1" applyBorder="1" applyAlignment="1" applyProtection="1">
      <alignment horizontal="center" wrapText="1"/>
    </xf>
    <xf numFmtId="168" fontId="44" fillId="16" borderId="90" xfId="13" applyFont="1" applyFill="1" applyBorder="1" applyAlignment="1" applyProtection="1">
      <alignment horizontal="center" wrapText="1"/>
    </xf>
    <xf numFmtId="168" fontId="44" fillId="16" borderId="91" xfId="13" applyFont="1" applyFill="1" applyBorder="1" applyAlignment="1" applyProtection="1">
      <alignment horizontal="center" vertical="center" wrapText="1"/>
    </xf>
    <xf numFmtId="168" fontId="44" fillId="16" borderId="87" xfId="13" applyFont="1" applyFill="1" applyBorder="1" applyAlignment="1" applyProtection="1">
      <alignment horizontal="center" vertical="center" wrapText="1"/>
    </xf>
    <xf numFmtId="168" fontId="44" fillId="16" borderId="88" xfId="13" applyFont="1" applyFill="1" applyBorder="1" applyAlignment="1">
      <alignment vertical="center" wrapText="1"/>
    </xf>
    <xf numFmtId="168" fontId="44" fillId="16" borderId="92" xfId="13" applyFont="1" applyFill="1" applyBorder="1" applyAlignment="1">
      <alignment vertical="center" wrapText="1"/>
    </xf>
    <xf numFmtId="168" fontId="61" fillId="0" borderId="93" xfId="13" applyFont="1" applyFill="1" applyBorder="1" applyAlignment="1">
      <alignment vertical="center" wrapText="1"/>
    </xf>
    <xf numFmtId="168" fontId="61" fillId="0" borderId="90" xfId="13" applyFont="1" applyFill="1" applyBorder="1" applyAlignment="1">
      <alignment vertical="center" wrapText="1"/>
    </xf>
    <xf numFmtId="168" fontId="52" fillId="14" borderId="0" xfId="13" applyFont="1" applyFill="1" applyBorder="1" applyAlignment="1">
      <alignment vertical="center" wrapText="1"/>
    </xf>
    <xf numFmtId="168" fontId="49" fillId="16" borderId="94" xfId="13" applyFont="1" applyFill="1" applyBorder="1" applyAlignment="1" applyProtection="1">
      <alignment horizontal="center" vertical="center" wrapText="1"/>
    </xf>
    <xf numFmtId="168" fontId="44" fillId="16" borderId="95" xfId="13" applyFont="1" applyFill="1" applyBorder="1" applyAlignment="1">
      <alignment vertical="center"/>
    </xf>
    <xf numFmtId="168" fontId="44" fillId="16" borderId="96" xfId="13" applyFont="1" applyFill="1" applyBorder="1" applyAlignment="1">
      <alignment wrapText="1"/>
    </xf>
    <xf numFmtId="168" fontId="44" fillId="16" borderId="96" xfId="13" applyFont="1" applyFill="1" applyBorder="1"/>
    <xf numFmtId="168" fontId="44" fillId="16" borderId="96" xfId="13" applyFont="1" applyFill="1" applyBorder="1" applyAlignment="1" applyProtection="1">
      <alignment horizontal="center" wrapText="1"/>
    </xf>
    <xf numFmtId="168" fontId="44" fillId="16" borderId="97" xfId="13" applyFont="1" applyFill="1" applyBorder="1" applyAlignment="1" applyProtection="1">
      <alignment horizontal="center" wrapText="1"/>
    </xf>
    <xf numFmtId="168" fontId="52" fillId="16" borderId="98" xfId="13" applyFont="1" applyFill="1" applyBorder="1"/>
    <xf numFmtId="168" fontId="52" fillId="16" borderId="99" xfId="13" applyFont="1" applyFill="1" applyBorder="1"/>
    <xf numFmtId="168" fontId="44" fillId="16" borderId="95" xfId="13" applyFont="1" applyFill="1" applyBorder="1" applyAlignment="1" applyProtection="1">
      <alignment horizontal="center" wrapText="1"/>
    </xf>
    <xf numFmtId="168" fontId="44" fillId="16" borderId="0" xfId="13" applyFont="1" applyFill="1" applyBorder="1"/>
    <xf numFmtId="168" fontId="52" fillId="16" borderId="0" xfId="13" applyFont="1" applyFill="1" applyBorder="1"/>
    <xf numFmtId="168" fontId="52" fillId="16" borderId="0" xfId="13" applyFill="1" applyBorder="1"/>
    <xf numFmtId="168" fontId="52" fillId="16" borderId="0" xfId="13" applyFont="1" applyFill="1" applyBorder="1" applyAlignment="1" applyProtection="1">
      <alignment horizontal="left" vertical="center"/>
    </xf>
    <xf numFmtId="168" fontId="52" fillId="16" borderId="99" xfId="13" applyFill="1" applyBorder="1"/>
    <xf numFmtId="168" fontId="52" fillId="0" borderId="98" xfId="13" applyFill="1" applyBorder="1"/>
    <xf numFmtId="168" fontId="52" fillId="0" borderId="0" xfId="13" applyFill="1" applyBorder="1"/>
    <xf numFmtId="168" fontId="52" fillId="0" borderId="99" xfId="13" applyFill="1" applyBorder="1"/>
    <xf numFmtId="168" fontId="57" fillId="16" borderId="100" xfId="13" applyFont="1" applyFill="1" applyBorder="1" applyAlignment="1" applyProtection="1">
      <alignment horizontal="center" vertical="center"/>
    </xf>
    <xf numFmtId="168" fontId="52" fillId="16" borderId="0" xfId="13" applyFont="1" applyFill="1" applyBorder="1" applyAlignment="1" applyProtection="1">
      <alignment vertical="center"/>
    </xf>
    <xf numFmtId="168" fontId="52" fillId="16" borderId="0" xfId="13" applyFont="1" applyFill="1" applyBorder="1" applyAlignment="1">
      <alignment wrapText="1"/>
    </xf>
    <xf numFmtId="168" fontId="60" fillId="16" borderId="0" xfId="13" applyFont="1" applyFill="1" applyBorder="1" applyAlignment="1" applyProtection="1">
      <alignment horizontal="center" wrapText="1"/>
    </xf>
    <xf numFmtId="168" fontId="44" fillId="16" borderId="0" xfId="13" applyFont="1" applyFill="1" applyBorder="1" applyAlignment="1" applyProtection="1">
      <alignment horizontal="center" wrapText="1"/>
    </xf>
    <xf numFmtId="168" fontId="44" fillId="16" borderId="99" xfId="13" applyFont="1" applyFill="1" applyBorder="1" applyAlignment="1" applyProtection="1">
      <alignment horizontal="center" wrapText="1"/>
    </xf>
    <xf numFmtId="168" fontId="62" fillId="16" borderId="98" xfId="13" applyFont="1" applyFill="1" applyBorder="1" applyAlignment="1" applyProtection="1">
      <alignment horizontal="left" wrapText="1"/>
    </xf>
    <xf numFmtId="168" fontId="44" fillId="16" borderId="99" xfId="13" applyFont="1" applyFill="1" applyBorder="1"/>
    <xf numFmtId="168" fontId="44" fillId="0" borderId="0" xfId="13" applyFont="1" applyFill="1" applyBorder="1"/>
    <xf numFmtId="168" fontId="44" fillId="0" borderId="101" xfId="13" applyFont="1" applyFill="1" applyBorder="1"/>
    <xf numFmtId="2" fontId="34" fillId="0" borderId="8" xfId="9" applyNumberFormat="1" applyFont="1" applyFill="1" applyBorder="1" applyAlignment="1" applyProtection="1">
      <alignment horizontal="center" vertical="center"/>
      <protection locked="0"/>
    </xf>
    <xf numFmtId="1" fontId="2" fillId="0" borderId="6" xfId="9" applyNumberFormat="1" applyFont="1" applyFill="1" applyBorder="1" applyAlignment="1" applyProtection="1">
      <alignment horizontal="center" vertical="center"/>
      <protection locked="0"/>
    </xf>
    <xf numFmtId="49" fontId="2" fillId="0" borderId="6" xfId="9" applyNumberFormat="1" applyFont="1" applyFill="1" applyBorder="1" applyAlignment="1" applyProtection="1">
      <alignment horizontal="center" vertical="center"/>
      <protection locked="0"/>
    </xf>
    <xf numFmtId="2" fontId="2" fillId="0" borderId="6" xfId="9" applyNumberFormat="1" applyFont="1" applyFill="1" applyBorder="1" applyAlignment="1" applyProtection="1">
      <alignment horizontal="center" vertical="center" wrapText="1"/>
      <protection locked="0"/>
    </xf>
    <xf numFmtId="2" fontId="2" fillId="0" borderId="6" xfId="9" applyNumberFormat="1" applyFont="1" applyFill="1" applyBorder="1" applyAlignment="1" applyProtection="1">
      <alignment horizontal="center" vertical="center"/>
      <protection locked="0"/>
    </xf>
    <xf numFmtId="167" fontId="2" fillId="0" borderId="6" xfId="9" applyNumberFormat="1" applyFont="1" applyFill="1" applyBorder="1" applyAlignment="1" applyProtection="1">
      <alignment horizontal="center" vertical="center"/>
      <protection locked="0"/>
    </xf>
    <xf numFmtId="2" fontId="2" fillId="11" borderId="8" xfId="9" applyNumberFormat="1" applyFont="1" applyFill="1" applyBorder="1" applyAlignment="1" applyProtection="1">
      <alignment horizontal="center" vertical="center"/>
      <protection locked="0"/>
    </xf>
    <xf numFmtId="2" fontId="2" fillId="11" borderId="74" xfId="9" applyNumberFormat="1" applyFont="1" applyFill="1" applyBorder="1" applyAlignment="1" applyProtection="1">
      <alignment horizontal="center" vertical="center"/>
      <protection locked="0"/>
    </xf>
    <xf numFmtId="2" fontId="2" fillId="0" borderId="8" xfId="9" applyNumberFormat="1" applyFont="1" applyBorder="1" applyAlignment="1">
      <alignment horizontal="left" vertical="center" wrapText="1"/>
    </xf>
    <xf numFmtId="2" fontId="2" fillId="0" borderId="75" xfId="9" applyNumberFormat="1" applyFont="1" applyFill="1" applyBorder="1" applyAlignment="1" applyProtection="1">
      <alignment horizontal="center" vertical="center"/>
      <protection locked="0"/>
    </xf>
    <xf numFmtId="2" fontId="2" fillId="0" borderId="51" xfId="9" applyNumberFormat="1" applyFont="1" applyFill="1" applyBorder="1" applyAlignment="1" applyProtection="1">
      <alignment horizontal="center" vertical="center"/>
      <protection locked="0"/>
    </xf>
    <xf numFmtId="2" fontId="21" fillId="0" borderId="76" xfId="9" applyNumberFormat="1" applyFont="1" applyFill="1" applyBorder="1"/>
    <xf numFmtId="2" fontId="21" fillId="0" borderId="77" xfId="9" applyNumberFormat="1" applyFont="1" applyFill="1" applyBorder="1"/>
    <xf numFmtId="2" fontId="21" fillId="0" borderId="78" xfId="9" applyNumberFormat="1" applyFont="1" applyFill="1" applyBorder="1"/>
    <xf numFmtId="2" fontId="34" fillId="2" borderId="4" xfId="9" applyNumberFormat="1" applyFont="1" applyFill="1" applyBorder="1" applyAlignment="1" applyProtection="1">
      <alignment horizontal="center" vertical="center"/>
      <protection locked="0"/>
    </xf>
    <xf numFmtId="2" fontId="30" fillId="2" borderId="25" xfId="9" applyNumberFormat="1" applyFont="1" applyFill="1" applyBorder="1" applyAlignment="1" applyProtection="1">
      <alignment horizontal="center" vertical="center"/>
      <protection locked="0"/>
    </xf>
    <xf numFmtId="1" fontId="30" fillId="2" borderId="0" xfId="9" applyNumberFormat="1" applyFont="1" applyFill="1" applyBorder="1" applyAlignment="1" applyProtection="1">
      <alignment horizontal="center" vertical="center"/>
      <protection locked="0"/>
    </xf>
    <xf numFmtId="2" fontId="30" fillId="2" borderId="0" xfId="9" applyNumberFormat="1" applyFont="1" applyFill="1" applyBorder="1" applyAlignment="1" applyProtection="1">
      <alignment horizontal="center" vertical="center"/>
      <protection locked="0"/>
    </xf>
    <xf numFmtId="2" fontId="30" fillId="2" borderId="5" xfId="9" applyNumberFormat="1" applyFont="1" applyFill="1" applyBorder="1" applyAlignment="1" applyProtection="1">
      <alignment horizontal="center" vertical="center"/>
      <protection locked="0"/>
    </xf>
    <xf numFmtId="0" fontId="30" fillId="2" borderId="4" xfId="9" applyFont="1" applyFill="1" applyBorder="1"/>
    <xf numFmtId="0" fontId="30" fillId="2" borderId="25" xfId="9" applyFont="1" applyFill="1" applyBorder="1" applyAlignment="1">
      <alignment wrapText="1"/>
    </xf>
    <xf numFmtId="0" fontId="30" fillId="2" borderId="0" xfId="9" applyFont="1" applyFill="1" applyBorder="1"/>
    <xf numFmtId="2" fontId="30" fillId="2" borderId="0" xfId="9" applyNumberFormat="1" applyFont="1" applyFill="1" applyBorder="1"/>
    <xf numFmtId="2" fontId="30" fillId="2" borderId="5" xfId="9" applyNumberFormat="1" applyFont="1" applyFill="1" applyBorder="1"/>
    <xf numFmtId="168" fontId="52" fillId="0" borderId="0" xfId="13" applyFill="1"/>
    <xf numFmtId="0" fontId="2" fillId="2" borderId="4" xfId="9" applyFill="1" applyBorder="1"/>
    <xf numFmtId="0" fontId="2" fillId="2" borderId="25" xfId="9" applyFont="1" applyFill="1" applyBorder="1" applyAlignment="1">
      <alignment wrapText="1"/>
    </xf>
    <xf numFmtId="0" fontId="2" fillId="2" borderId="0" xfId="9" applyFont="1" applyFill="1" applyBorder="1"/>
    <xf numFmtId="2" fontId="2" fillId="2" borderId="0" xfId="9" applyNumberFormat="1" applyFont="1" applyFill="1" applyBorder="1"/>
    <xf numFmtId="2" fontId="2" fillId="2" borderId="5" xfId="9" applyNumberFormat="1" applyFont="1" applyFill="1" applyBorder="1"/>
    <xf numFmtId="2" fontId="2" fillId="0" borderId="47" xfId="9" applyNumberFormat="1" applyFont="1" applyBorder="1" applyAlignment="1">
      <alignment horizontal="left" vertical="center"/>
    </xf>
    <xf numFmtId="0" fontId="2" fillId="2" borderId="4" xfId="9" applyFill="1" applyBorder="1" applyAlignment="1">
      <alignment horizontal="left"/>
    </xf>
    <xf numFmtId="0" fontId="2" fillId="2" borderId="25" xfId="9" applyFill="1" applyBorder="1" applyAlignment="1">
      <alignment horizontal="left"/>
    </xf>
    <xf numFmtId="2" fontId="2" fillId="2" borderId="0" xfId="9" applyNumberFormat="1" applyFill="1" applyBorder="1"/>
    <xf numFmtId="2" fontId="2" fillId="2" borderId="5" xfId="9" applyNumberFormat="1" applyFill="1" applyBorder="1"/>
    <xf numFmtId="2" fontId="2" fillId="2" borderId="8" xfId="9" applyNumberFormat="1" applyFont="1" applyFill="1" applyBorder="1" applyAlignment="1">
      <alignment vertical="center"/>
    </xf>
    <xf numFmtId="2" fontId="2" fillId="2" borderId="6" xfId="9" applyNumberFormat="1" applyFont="1" applyFill="1" applyBorder="1" applyAlignment="1">
      <alignment horizontal="center" vertical="center"/>
    </xf>
    <xf numFmtId="0" fontId="2" fillId="2" borderId="4" xfId="9" applyFont="1" applyFill="1" applyBorder="1" applyAlignment="1" applyProtection="1">
      <alignment horizontal="left" wrapText="1"/>
    </xf>
    <xf numFmtId="2" fontId="2" fillId="0" borderId="69" xfId="9" applyNumberFormat="1" applyFont="1" applyBorder="1" applyAlignment="1">
      <alignment horizontal="left" vertical="center"/>
    </xf>
    <xf numFmtId="0" fontId="16" fillId="2" borderId="9" xfId="9" applyFont="1" applyFill="1" applyBorder="1" applyAlignment="1" applyProtection="1">
      <alignment horizontal="left" wrapText="1"/>
    </xf>
    <xf numFmtId="0" fontId="16" fillId="2" borderId="68" xfId="9" applyFont="1" applyFill="1" applyBorder="1" applyAlignment="1">
      <alignment horizontal="left"/>
    </xf>
    <xf numFmtId="0" fontId="16" fillId="2" borderId="10" xfId="9" applyFont="1" applyFill="1" applyBorder="1"/>
    <xf numFmtId="2" fontId="16" fillId="2" borderId="10" xfId="9" applyNumberFormat="1" applyFont="1" applyFill="1" applyBorder="1"/>
    <xf numFmtId="2" fontId="16" fillId="2" borderId="11" xfId="9" applyNumberFormat="1" applyFont="1" applyFill="1" applyBorder="1"/>
    <xf numFmtId="2" fontId="16" fillId="3" borderId="62" xfId="9" applyNumberFormat="1" applyFont="1" applyFill="1" applyBorder="1" applyAlignment="1">
      <alignment horizontal="left" vertical="center"/>
    </xf>
    <xf numFmtId="2" fontId="16" fillId="3" borderId="63" xfId="9" applyNumberFormat="1" applyFont="1" applyFill="1" applyBorder="1" applyAlignment="1">
      <alignment horizontal="center" vertical="center"/>
    </xf>
    <xf numFmtId="2" fontId="2" fillId="3" borderId="66" xfId="9" applyNumberFormat="1" applyFont="1" applyFill="1" applyBorder="1" applyAlignment="1">
      <alignment horizontal="left" vertical="center"/>
    </xf>
    <xf numFmtId="2" fontId="2" fillId="3" borderId="63" xfId="9" applyNumberFormat="1" applyFont="1" applyFill="1" applyBorder="1" applyAlignment="1" applyProtection="1">
      <alignment horizontal="center" vertical="center"/>
      <protection locked="0"/>
    </xf>
    <xf numFmtId="2" fontId="2" fillId="3" borderId="64" xfId="9" applyNumberFormat="1" applyFont="1" applyFill="1" applyBorder="1" applyAlignment="1" applyProtection="1">
      <alignment horizontal="center" vertical="center"/>
      <protection locked="0"/>
    </xf>
    <xf numFmtId="2" fontId="22" fillId="0" borderId="10" xfId="9" applyNumberFormat="1" applyFont="1" applyFill="1" applyBorder="1" applyAlignment="1" applyProtection="1">
      <alignment horizontal="center" vertical="center"/>
      <protection locked="0"/>
    </xf>
    <xf numFmtId="2" fontId="22" fillId="0" borderId="79" xfId="9" applyNumberFormat="1" applyFont="1" applyFill="1" applyBorder="1" applyAlignment="1" applyProtection="1">
      <alignment horizontal="center" vertical="center"/>
      <protection locked="0"/>
    </xf>
    <xf numFmtId="2" fontId="22" fillId="0" borderId="80" xfId="9" applyNumberFormat="1" applyFont="1" applyFill="1" applyBorder="1" applyAlignment="1" applyProtection="1">
      <alignment horizontal="center" vertical="center"/>
      <protection locked="0"/>
    </xf>
    <xf numFmtId="168" fontId="52" fillId="16" borderId="98" xfId="13" applyFill="1" applyBorder="1"/>
    <xf numFmtId="168" fontId="44" fillId="0" borderId="99" xfId="13" applyFont="1" applyFill="1" applyBorder="1"/>
    <xf numFmtId="2" fontId="16" fillId="11" borderId="10" xfId="9" applyNumberFormat="1" applyFont="1" applyFill="1" applyBorder="1"/>
    <xf numFmtId="168" fontId="49" fillId="16" borderId="100" xfId="13" applyFont="1" applyFill="1" applyBorder="1" applyAlignment="1" applyProtection="1">
      <alignment horizontal="center" vertical="center" wrapText="1"/>
    </xf>
    <xf numFmtId="168" fontId="44" fillId="16" borderId="0" xfId="13" applyFont="1" applyFill="1" applyBorder="1" applyAlignment="1">
      <alignment vertical="center"/>
    </xf>
    <xf numFmtId="168" fontId="44" fillId="16" borderId="98" xfId="13" applyFont="1" applyFill="1" applyBorder="1" applyAlignment="1" applyProtection="1">
      <alignment horizontal="center" wrapText="1"/>
    </xf>
    <xf numFmtId="2" fontId="2" fillId="0" borderId="8" xfId="9" applyNumberFormat="1" applyFont="1" applyFill="1" applyBorder="1" applyAlignment="1" applyProtection="1">
      <alignment horizontal="center" vertical="center"/>
      <protection locked="0"/>
    </xf>
    <xf numFmtId="2" fontId="2" fillId="0" borderId="74" xfId="9" applyNumberFormat="1" applyFont="1" applyFill="1" applyBorder="1" applyAlignment="1" applyProtection="1">
      <alignment horizontal="center" vertical="center"/>
      <protection locked="0"/>
    </xf>
    <xf numFmtId="168" fontId="63" fillId="16" borderId="0" xfId="13" applyFont="1" applyFill="1" applyBorder="1"/>
    <xf numFmtId="168" fontId="63" fillId="16" borderId="99" xfId="13" applyFont="1" applyFill="1" applyBorder="1"/>
    <xf numFmtId="168" fontId="63" fillId="0" borderId="0" xfId="13" applyFont="1" applyFill="1" applyBorder="1"/>
    <xf numFmtId="168" fontId="63" fillId="0" borderId="99" xfId="13" applyFont="1" applyFill="1" applyBorder="1"/>
    <xf numFmtId="168" fontId="51" fillId="16" borderId="100" xfId="13" applyFont="1" applyFill="1" applyBorder="1" applyAlignment="1" applyProtection="1">
      <alignment horizontal="center" vertical="center"/>
    </xf>
    <xf numFmtId="168" fontId="52" fillId="16" borderId="0" xfId="13" applyFont="1" applyFill="1" applyBorder="1" applyAlignment="1" applyProtection="1">
      <alignment vertical="center"/>
      <protection locked="0"/>
    </xf>
    <xf numFmtId="2" fontId="27" fillId="2" borderId="25" xfId="9" applyNumberFormat="1" applyFont="1" applyFill="1" applyBorder="1" applyAlignment="1" applyProtection="1">
      <alignment horizontal="left" vertical="center"/>
      <protection locked="0"/>
    </xf>
    <xf numFmtId="2" fontId="2" fillId="0" borderId="6" xfId="15" applyNumberFormat="1" applyFont="1" applyFill="1" applyBorder="1" applyAlignment="1" applyProtection="1">
      <alignment horizontal="center" vertical="center"/>
      <protection locked="0"/>
    </xf>
    <xf numFmtId="168" fontId="51" fillId="16" borderId="89" xfId="13" applyFont="1" applyFill="1" applyBorder="1" applyAlignment="1" applyProtection="1">
      <alignment horizontal="center" vertical="center"/>
    </xf>
    <xf numFmtId="168" fontId="52" fillId="16" borderId="87" xfId="13" applyFont="1" applyFill="1" applyBorder="1" applyAlignment="1" applyProtection="1">
      <alignment horizontal="left" vertical="center"/>
    </xf>
    <xf numFmtId="168" fontId="52" fillId="16" borderId="87" xfId="13" applyFill="1" applyBorder="1"/>
    <xf numFmtId="168" fontId="52" fillId="16" borderId="91" xfId="13" applyFill="1" applyBorder="1"/>
    <xf numFmtId="168" fontId="52" fillId="16" borderId="102" xfId="13" applyFill="1" applyBorder="1"/>
    <xf numFmtId="168" fontId="44" fillId="16" borderId="87" xfId="13" applyFont="1" applyFill="1" applyBorder="1"/>
    <xf numFmtId="168" fontId="44" fillId="16" borderId="91" xfId="13" applyFont="1" applyFill="1" applyBorder="1"/>
    <xf numFmtId="168" fontId="44" fillId="0" borderId="87" xfId="13" applyFont="1" applyFill="1" applyBorder="1"/>
    <xf numFmtId="168" fontId="44" fillId="0" borderId="91" xfId="13" applyFont="1" applyFill="1" applyBorder="1"/>
    <xf numFmtId="168" fontId="57" fillId="14" borderId="0" xfId="13" applyFont="1" applyFill="1" applyBorder="1" applyAlignment="1"/>
    <xf numFmtId="168" fontId="64" fillId="14" borderId="0" xfId="13" applyFont="1" applyFill="1" applyBorder="1"/>
    <xf numFmtId="168" fontId="57" fillId="14" borderId="0" xfId="13" applyFont="1" applyFill="1" applyBorder="1"/>
    <xf numFmtId="168" fontId="44" fillId="14" borderId="0" xfId="13" applyFont="1" applyFill="1" applyBorder="1" applyAlignment="1" applyProtection="1">
      <protection locked="0"/>
    </xf>
    <xf numFmtId="168" fontId="52" fillId="14" borderId="0" xfId="13" applyFont="1" applyFill="1" applyBorder="1" applyProtection="1">
      <protection locked="0"/>
    </xf>
    <xf numFmtId="168" fontId="52" fillId="0" borderId="0" xfId="13" applyFont="1" applyFill="1"/>
    <xf numFmtId="168" fontId="44" fillId="0" borderId="0" xfId="13" applyFont="1" applyFill="1"/>
    <xf numFmtId="170" fontId="52" fillId="0" borderId="0" xfId="13"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4"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171" fontId="44" fillId="14" borderId="6" xfId="13" applyNumberFormat="1" applyFont="1" applyFill="1" applyBorder="1" applyAlignment="1" applyProtection="1">
      <protection locked="0"/>
    </xf>
    <xf numFmtId="170" fontId="44" fillId="14" borderId="6" xfId="13" applyNumberFormat="1" applyFont="1" applyFill="1" applyBorder="1" applyAlignment="1" applyProtection="1">
      <protection locked="0"/>
    </xf>
    <xf numFmtId="2" fontId="27" fillId="4" borderId="36" xfId="1" applyNumberFormat="1" applyFont="1" applyFill="1" applyBorder="1" applyAlignment="1" applyProtection="1">
      <alignment horizontal="center" vertical="center"/>
      <protection locked="0"/>
    </xf>
    <xf numFmtId="2" fontId="19" fillId="5" borderId="36" xfId="1" applyNumberFormat="1" applyFont="1" applyFill="1" applyBorder="1" applyAlignment="1" applyProtection="1">
      <alignment horizontal="center" vertical="center"/>
      <protection locked="0"/>
    </xf>
    <xf numFmtId="2" fontId="2" fillId="3" borderId="49" xfId="1" applyNumberFormat="1" applyFont="1" applyFill="1" applyBorder="1" applyAlignment="1" applyProtection="1">
      <alignment horizontal="center" vertical="center"/>
      <protection locked="0"/>
    </xf>
    <xf numFmtId="49" fontId="2" fillId="2" borderId="6" xfId="1" applyNumberFormat="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protection locked="0"/>
    </xf>
    <xf numFmtId="14" fontId="0" fillId="0" borderId="0" xfId="0" applyNumberFormat="1"/>
    <xf numFmtId="0" fontId="8" fillId="0" borderId="0" xfId="1" applyFont="1" applyFill="1" applyBorder="1" applyAlignment="1" applyProtection="1">
      <alignment horizontal="center" vertical="center" wrapText="1"/>
      <protection locked="0"/>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xf numFmtId="0" fontId="5" fillId="0" borderId="0" xfId="2" applyAlignment="1" applyProtection="1"/>
    <xf numFmtId="14" fontId="0" fillId="0" borderId="0" xfId="0" applyNumberFormat="1" applyAlignment="1">
      <alignment wrapText="1"/>
    </xf>
    <xf numFmtId="0" fontId="0" fillId="0" borderId="0" xfId="0" applyFill="1" applyAlignment="1">
      <alignment wrapText="1"/>
    </xf>
    <xf numFmtId="0" fontId="5" fillId="0" borderId="0" xfId="2" applyFill="1" applyAlignment="1" applyProtection="1"/>
    <xf numFmtId="14" fontId="0" fillId="0" borderId="0" xfId="0" applyNumberFormat="1" applyAlignment="1"/>
    <xf numFmtId="14" fontId="43" fillId="0" borderId="0" xfId="0" applyNumberFormat="1" applyFont="1"/>
    <xf numFmtId="0" fontId="2" fillId="2" borderId="0" xfId="1" applyFont="1" applyFill="1" applyBorder="1" applyAlignment="1" applyProtection="1">
      <alignment vertical="center"/>
      <protection locked="0"/>
    </xf>
    <xf numFmtId="0" fontId="2" fillId="0" borderId="8"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wrapText="1"/>
      <protection locked="0"/>
    </xf>
    <xf numFmtId="168" fontId="51" fillId="0" borderId="0" xfId="16"/>
    <xf numFmtId="2" fontId="30" fillId="0" borderId="8" xfId="9" applyNumberFormat="1" applyFont="1" applyFill="1" applyBorder="1" applyAlignment="1" applyProtection="1">
      <alignment horizontal="center" vertical="center"/>
      <protection locked="0"/>
    </xf>
    <xf numFmtId="172" fontId="2" fillId="3" borderId="6" xfId="9" applyNumberFormat="1" applyFont="1" applyFill="1" applyBorder="1" applyAlignment="1" applyProtection="1">
      <alignment horizontal="center" vertical="center"/>
      <protection locked="0"/>
    </xf>
    <xf numFmtId="1" fontId="2" fillId="0" borderId="8" xfId="9" applyNumberFormat="1" applyFont="1" applyFill="1" applyBorder="1" applyAlignment="1" applyProtection="1">
      <alignment horizontal="center" vertical="center"/>
      <protection locked="0"/>
    </xf>
    <xf numFmtId="1" fontId="2" fillId="0" borderId="74" xfId="9" applyNumberFormat="1" applyFont="1" applyFill="1" applyBorder="1" applyAlignment="1" applyProtection="1">
      <alignment horizontal="center" vertical="center"/>
      <protection locked="0"/>
    </xf>
    <xf numFmtId="0" fontId="2" fillId="0" borderId="8" xfId="9" applyFont="1" applyBorder="1" applyAlignment="1">
      <alignment horizontal="center" vertical="center" wrapText="1"/>
    </xf>
    <xf numFmtId="0" fontId="2" fillId="0" borderId="6" xfId="9" applyFont="1" applyBorder="1" applyAlignment="1">
      <alignment horizontal="center" vertical="center"/>
    </xf>
    <xf numFmtId="2" fontId="21" fillId="0" borderId="76" xfId="9" applyNumberFormat="1" applyFont="1" applyFill="1" applyBorder="1" applyAlignment="1">
      <alignment horizontal="center" vertical="center"/>
    </xf>
    <xf numFmtId="2" fontId="21" fillId="0" borderId="77" xfId="9" applyNumberFormat="1" applyFont="1" applyFill="1" applyBorder="1" applyAlignment="1">
      <alignment horizontal="center" vertical="center"/>
    </xf>
    <xf numFmtId="2" fontId="21" fillId="0" borderId="78" xfId="9" applyNumberFormat="1" applyFont="1" applyFill="1" applyBorder="1" applyAlignment="1">
      <alignment horizontal="center" vertical="center"/>
    </xf>
    <xf numFmtId="2" fontId="30" fillId="2" borderId="4" xfId="9" applyNumberFormat="1" applyFont="1" applyFill="1" applyBorder="1" applyAlignment="1" applyProtection="1">
      <alignment horizontal="center" vertical="center"/>
      <protection locked="0"/>
    </xf>
    <xf numFmtId="2" fontId="27" fillId="2" borderId="25" xfId="9" applyNumberFormat="1" applyFont="1" applyFill="1" applyBorder="1" applyAlignment="1" applyProtection="1">
      <alignment horizontal="center" vertical="center" wrapText="1"/>
      <protection locked="0"/>
    </xf>
    <xf numFmtId="0" fontId="2" fillId="0" borderId="8" xfId="9" applyFont="1" applyBorder="1" applyAlignment="1">
      <alignment horizontal="center" vertical="center"/>
    </xf>
    <xf numFmtId="0" fontId="30" fillId="2" borderId="4" xfId="9" applyFont="1" applyFill="1" applyBorder="1" applyAlignment="1">
      <alignment horizontal="center" vertical="center"/>
    </xf>
    <xf numFmtId="0" fontId="30" fillId="2" borderId="25" xfId="9" applyFont="1" applyFill="1" applyBorder="1" applyAlignment="1">
      <alignment horizontal="center" vertical="center" wrapText="1"/>
    </xf>
    <xf numFmtId="0" fontId="30" fillId="2" borderId="0" xfId="9" applyFont="1" applyFill="1" applyBorder="1" applyAlignment="1">
      <alignment horizontal="center" vertical="center"/>
    </xf>
    <xf numFmtId="0" fontId="30" fillId="2" borderId="5" xfId="9" applyFont="1" applyFill="1" applyBorder="1" applyAlignment="1">
      <alignment horizontal="center" vertical="center"/>
    </xf>
    <xf numFmtId="0" fontId="2" fillId="2" borderId="4" xfId="9" applyFont="1" applyFill="1" applyBorder="1" applyAlignment="1">
      <alignment horizontal="center" vertical="center"/>
    </xf>
    <xf numFmtId="0" fontId="2" fillId="2" borderId="25" xfId="9" applyFont="1" applyFill="1" applyBorder="1" applyAlignment="1">
      <alignment horizontal="center" vertical="center" wrapText="1"/>
    </xf>
    <xf numFmtId="0" fontId="2" fillId="2" borderId="0" xfId="9" applyFont="1" applyFill="1" applyBorder="1" applyAlignment="1">
      <alignment horizontal="center" vertical="center"/>
    </xf>
    <xf numFmtId="0" fontId="2" fillId="2" borderId="5" xfId="9" applyFont="1" applyFill="1" applyBorder="1" applyAlignment="1">
      <alignment horizontal="center" vertical="center"/>
    </xf>
    <xf numFmtId="0" fontId="2" fillId="0" borderId="47" xfId="9" applyFont="1" applyBorder="1" applyAlignment="1">
      <alignment horizontal="center" vertical="center"/>
    </xf>
    <xf numFmtId="0" fontId="2" fillId="2" borderId="25" xfId="9" applyFont="1" applyFill="1" applyBorder="1" applyAlignment="1">
      <alignment horizontal="center" vertical="center"/>
    </xf>
    <xf numFmtId="0" fontId="2" fillId="2" borderId="8" xfId="9" applyFont="1" applyFill="1" applyBorder="1" applyAlignment="1">
      <alignment horizontal="center" vertical="center"/>
    </xf>
    <xf numFmtId="0" fontId="2" fillId="2" borderId="6" xfId="9" applyFont="1" applyFill="1" applyBorder="1" applyAlignment="1">
      <alignment horizontal="center" vertical="center"/>
    </xf>
    <xf numFmtId="0" fontId="2" fillId="2" borderId="4" xfId="9" applyFont="1" applyFill="1" applyBorder="1" applyAlignment="1" applyProtection="1">
      <alignment horizontal="center" vertical="center" wrapText="1"/>
    </xf>
    <xf numFmtId="0" fontId="2" fillId="0" borderId="69" xfId="9" applyFont="1" applyBorder="1" applyAlignment="1">
      <alignment horizontal="center" vertical="center"/>
    </xf>
    <xf numFmtId="0" fontId="16" fillId="2" borderId="9" xfId="9" applyFont="1" applyFill="1" applyBorder="1" applyAlignment="1" applyProtection="1">
      <alignment horizontal="center" vertical="center" wrapText="1"/>
    </xf>
    <xf numFmtId="0" fontId="16" fillId="2" borderId="68" xfId="9" applyFont="1" applyFill="1" applyBorder="1" applyAlignment="1">
      <alignment horizontal="center" vertical="center"/>
    </xf>
    <xf numFmtId="0" fontId="16" fillId="2" borderId="10" xfId="9" applyFont="1" applyFill="1" applyBorder="1" applyAlignment="1">
      <alignment horizontal="center" vertical="center"/>
    </xf>
    <xf numFmtId="0" fontId="16" fillId="2" borderId="11" xfId="9" applyFont="1" applyFill="1" applyBorder="1" applyAlignment="1">
      <alignment horizontal="center" vertical="center"/>
    </xf>
    <xf numFmtId="0" fontId="16" fillId="3" borderId="62" xfId="9" applyFont="1" applyFill="1" applyBorder="1" applyAlignment="1">
      <alignment horizontal="center" vertical="center"/>
    </xf>
    <xf numFmtId="0" fontId="16" fillId="3" borderId="63" xfId="9" applyFont="1" applyFill="1" applyBorder="1" applyAlignment="1">
      <alignment horizontal="center" vertical="center"/>
    </xf>
    <xf numFmtId="0" fontId="2" fillId="3" borderId="66" xfId="9" applyFont="1" applyFill="1" applyBorder="1" applyAlignment="1">
      <alignment horizontal="center" vertical="center"/>
    </xf>
    <xf numFmtId="2" fontId="68" fillId="0" borderId="10" xfId="9" applyNumberFormat="1" applyFont="1" applyFill="1" applyBorder="1" applyAlignment="1" applyProtection="1">
      <alignment horizontal="center" vertical="center"/>
      <protection locked="0"/>
    </xf>
    <xf numFmtId="2" fontId="68" fillId="0" borderId="79" xfId="9" applyNumberFormat="1" applyFont="1" applyFill="1" applyBorder="1" applyAlignment="1" applyProtection="1">
      <alignment horizontal="center" vertical="center"/>
      <protection locked="0"/>
    </xf>
    <xf numFmtId="2" fontId="68" fillId="0" borderId="80" xfId="9" applyNumberFormat="1" applyFont="1" applyFill="1" applyBorder="1" applyAlignment="1" applyProtection="1">
      <alignment horizontal="center" vertical="center"/>
      <protection locked="0"/>
    </xf>
    <xf numFmtId="14" fontId="0" fillId="0" borderId="0" xfId="0" applyNumberFormat="1" applyFill="1"/>
    <xf numFmtId="2" fontId="69" fillId="5" borderId="6" xfId="1" applyNumberFormat="1" applyFont="1" applyFill="1" applyBorder="1" applyAlignment="1" applyProtection="1">
      <alignment horizontal="center" vertical="center"/>
      <protection locked="0"/>
    </xf>
    <xf numFmtId="2" fontId="69" fillId="5" borderId="52" xfId="1" applyNumberFormat="1" applyFont="1" applyFill="1" applyBorder="1" applyAlignment="1" applyProtection="1">
      <alignment horizontal="center" vertical="center"/>
      <protection locked="0"/>
    </xf>
    <xf numFmtId="165" fontId="69" fillId="5" borderId="6" xfId="1" applyNumberFormat="1" applyFont="1" applyFill="1" applyBorder="1" applyAlignment="1" applyProtection="1">
      <alignment horizontal="center" vertical="center"/>
      <protection locked="0"/>
    </xf>
    <xf numFmtId="2" fontId="69" fillId="5" borderId="63" xfId="1" applyNumberFormat="1" applyFont="1" applyFill="1" applyBorder="1" applyAlignment="1" applyProtection="1">
      <alignment horizontal="center" vertical="center"/>
      <protection locked="0"/>
    </xf>
    <xf numFmtId="2" fontId="69" fillId="5" borderId="41" xfId="1" applyNumberFormat="1" applyFont="1" applyFill="1" applyBorder="1" applyAlignment="1" applyProtection="1">
      <alignment horizontal="center" vertical="center"/>
      <protection locked="0"/>
    </xf>
    <xf numFmtId="165" fontId="69" fillId="5" borderId="40" xfId="1" applyNumberFormat="1" applyFont="1" applyFill="1" applyBorder="1" applyAlignment="1" applyProtection="1">
      <alignment horizontal="center" vertical="center"/>
      <protection locked="0"/>
    </xf>
    <xf numFmtId="165" fontId="69" fillId="5" borderId="63" xfId="1" applyNumberFormat="1" applyFont="1" applyFill="1" applyBorder="1" applyAlignment="1" applyProtection="1">
      <alignment horizontal="center" vertical="center"/>
      <protection locked="0"/>
    </xf>
    <xf numFmtId="9" fontId="69" fillId="5" borderId="36" xfId="8" applyFont="1" applyFill="1" applyBorder="1" applyAlignment="1" applyProtection="1">
      <alignment horizontal="center" vertical="center"/>
      <protection locked="0"/>
    </xf>
    <xf numFmtId="9" fontId="69" fillId="5" borderId="59" xfId="8" applyFont="1" applyFill="1" applyBorder="1" applyAlignment="1" applyProtection="1">
      <alignment horizontal="center" vertical="center"/>
      <protection locked="0"/>
    </xf>
    <xf numFmtId="0" fontId="9" fillId="0" borderId="8" xfId="9" applyFont="1" applyBorder="1" applyAlignment="1">
      <alignment horizontal="left" vertical="center" wrapText="1"/>
    </xf>
    <xf numFmtId="0" fontId="9" fillId="0" borderId="6" xfId="9" applyFont="1" applyBorder="1" applyAlignment="1">
      <alignment horizontal="center" vertical="center"/>
    </xf>
    <xf numFmtId="0" fontId="9" fillId="0" borderId="6" xfId="9" applyFont="1" applyBorder="1" applyAlignment="1">
      <alignment horizontal="left" vertical="center"/>
    </xf>
    <xf numFmtId="165" fontId="2" fillId="0" borderId="6" xfId="9" applyNumberFormat="1" applyFont="1" applyFill="1" applyBorder="1" applyAlignment="1" applyProtection="1">
      <alignment horizontal="center" vertical="center"/>
      <protection locked="0"/>
    </xf>
    <xf numFmtId="165" fontId="9" fillId="0" borderId="6" xfId="9" applyNumberFormat="1" applyFont="1" applyFill="1" applyBorder="1" applyAlignment="1" applyProtection="1">
      <alignment horizontal="center" vertical="center"/>
      <protection locked="0"/>
    </xf>
    <xf numFmtId="165" fontId="9" fillId="0" borderId="75" xfId="9" applyNumberFormat="1" applyFont="1" applyFill="1" applyBorder="1" applyAlignment="1" applyProtection="1">
      <alignment horizontal="center" vertical="center"/>
      <protection locked="0"/>
    </xf>
    <xf numFmtId="165" fontId="9" fillId="0" borderId="51" xfId="9" applyNumberFormat="1" applyFont="1" applyFill="1" applyBorder="1" applyAlignment="1" applyProtection="1">
      <alignment horizontal="center" vertical="center"/>
      <protection locked="0"/>
    </xf>
    <xf numFmtId="165" fontId="21" fillId="0" borderId="76" xfId="9" applyNumberFormat="1" applyFont="1" applyFill="1" applyBorder="1"/>
    <xf numFmtId="165" fontId="21" fillId="0" borderId="77" xfId="9" applyNumberFormat="1" applyFont="1" applyFill="1" applyBorder="1"/>
    <xf numFmtId="165" fontId="21" fillId="0" borderId="78" xfId="9" applyNumberFormat="1" applyFont="1" applyFill="1" applyBorder="1"/>
    <xf numFmtId="0" fontId="2" fillId="0" borderId="0" xfId="9" applyFill="1" applyBorder="1"/>
    <xf numFmtId="0" fontId="9" fillId="0" borderId="8" xfId="9" applyFont="1" applyBorder="1" applyAlignment="1">
      <alignment horizontal="left" vertical="center"/>
    </xf>
    <xf numFmtId="0" fontId="30" fillId="2" borderId="5" xfId="9" applyFont="1" applyFill="1" applyBorder="1"/>
    <xf numFmtId="0" fontId="2" fillId="2" borderId="5" xfId="9" applyFont="1" applyFill="1" applyBorder="1"/>
    <xf numFmtId="0" fontId="9" fillId="0" borderId="47" xfId="9" applyFont="1" applyBorder="1" applyAlignment="1">
      <alignment horizontal="left" vertical="center"/>
    </xf>
    <xf numFmtId="0" fontId="2" fillId="2" borderId="5" xfId="9" applyFill="1" applyBorder="1"/>
    <xf numFmtId="0" fontId="9" fillId="2" borderId="8" xfId="9" applyFont="1" applyFill="1" applyBorder="1" applyAlignment="1">
      <alignment vertical="center"/>
    </xf>
    <xf numFmtId="0" fontId="9" fillId="2" borderId="6" xfId="9" applyFont="1" applyFill="1" applyBorder="1" applyAlignment="1">
      <alignment horizontal="center" vertical="center"/>
    </xf>
    <xf numFmtId="0" fontId="9" fillId="0" borderId="69" xfId="9" applyFont="1" applyBorder="1" applyAlignment="1">
      <alignment horizontal="left" vertical="center"/>
    </xf>
    <xf numFmtId="165" fontId="9" fillId="0" borderId="52" xfId="9" applyNumberFormat="1" applyFont="1" applyFill="1" applyBorder="1" applyAlignment="1" applyProtection="1">
      <alignment horizontal="center" vertical="center"/>
      <protection locked="0"/>
    </xf>
    <xf numFmtId="165" fontId="9" fillId="0" borderId="18" xfId="9" applyNumberFormat="1" applyFont="1" applyFill="1" applyBorder="1" applyAlignment="1" applyProtection="1">
      <alignment horizontal="center" vertical="center"/>
      <protection locked="0"/>
    </xf>
    <xf numFmtId="165" fontId="9" fillId="0" borderId="57" xfId="9" applyNumberFormat="1" applyFont="1" applyFill="1" applyBorder="1" applyAlignment="1" applyProtection="1">
      <alignment horizontal="center" vertical="center"/>
      <protection locked="0"/>
    </xf>
    <xf numFmtId="0" fontId="16" fillId="2" borderId="11" xfId="9" applyFont="1" applyFill="1" applyBorder="1"/>
    <xf numFmtId="0" fontId="26" fillId="3" borderId="62" xfId="9" applyFont="1" applyFill="1" applyBorder="1" applyAlignment="1">
      <alignment horizontal="left" vertical="center"/>
    </xf>
    <xf numFmtId="0" fontId="26" fillId="3" borderId="63" xfId="9" applyFont="1" applyFill="1" applyBorder="1" applyAlignment="1">
      <alignment horizontal="center" vertical="center"/>
    </xf>
    <xf numFmtId="0" fontId="9" fillId="3" borderId="66" xfId="9" applyFont="1" applyFill="1" applyBorder="1" applyAlignment="1">
      <alignment horizontal="left" vertical="center"/>
    </xf>
    <xf numFmtId="2" fontId="9" fillId="3" borderId="63" xfId="9" applyNumberFormat="1" applyFont="1" applyFill="1" applyBorder="1" applyAlignment="1" applyProtection="1">
      <alignment horizontal="center" vertical="center"/>
      <protection locked="0"/>
    </xf>
    <xf numFmtId="2" fontId="9" fillId="3" borderId="64" xfId="9" applyNumberFormat="1" applyFont="1" applyFill="1" applyBorder="1" applyAlignment="1" applyProtection="1">
      <alignment horizontal="center" vertical="center"/>
      <protection locked="0"/>
    </xf>
    <xf numFmtId="0" fontId="8" fillId="0" borderId="40" xfId="1" applyFont="1" applyBorder="1" applyAlignment="1" applyProtection="1">
      <alignment vertical="center" wrapText="1"/>
      <protection locked="0"/>
    </xf>
    <xf numFmtId="0" fontId="9" fillId="2" borderId="1" xfId="1" applyFont="1" applyFill="1" applyBorder="1" applyProtection="1"/>
    <xf numFmtId="0" fontId="2" fillId="0" borderId="43" xfId="1" applyFont="1" applyFill="1" applyBorder="1" applyAlignment="1" applyProtection="1">
      <alignment horizontal="center" vertical="center"/>
    </xf>
    <xf numFmtId="0" fontId="2" fillId="2" borderId="41" xfId="1" applyFont="1" applyFill="1" applyBorder="1" applyAlignment="1" applyProtection="1">
      <alignment horizontal="left" vertical="center"/>
      <protection locked="0"/>
    </xf>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2" fontId="2" fillId="4" borderId="41"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xf>
    <xf numFmtId="0" fontId="2" fillId="3" borderId="6" xfId="1" applyFont="1" applyFill="1" applyBorder="1" applyAlignment="1" applyProtection="1">
      <alignment horizontal="left" vertical="center"/>
      <protection locked="0"/>
    </xf>
    <xf numFmtId="49" fontId="2" fillId="3" borderId="6" xfId="1" applyNumberFormat="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protection locked="0"/>
    </xf>
    <xf numFmtId="2" fontId="2" fillId="4" borderId="6" xfId="1" applyNumberFormat="1" applyFont="1" applyFill="1" applyBorder="1" applyAlignment="1" applyProtection="1">
      <alignment horizontal="center" vertical="center"/>
      <protection locked="0"/>
    </xf>
    <xf numFmtId="2" fontId="2" fillId="3" borderId="51"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xf>
    <xf numFmtId="0" fontId="2" fillId="2" borderId="6" xfId="1" applyFont="1" applyFill="1" applyBorder="1" applyAlignment="1" applyProtection="1">
      <alignment horizontal="left" vertical="center"/>
      <protection locked="0"/>
    </xf>
    <xf numFmtId="0" fontId="2" fillId="3" borderId="8" xfId="1" applyFont="1" applyFill="1" applyBorder="1" applyAlignment="1" applyProtection="1">
      <alignment horizontal="center" vertical="center"/>
      <protection locked="0"/>
    </xf>
    <xf numFmtId="0" fontId="2" fillId="3" borderId="69" xfId="1" applyFont="1" applyFill="1" applyBorder="1" applyAlignment="1" applyProtection="1">
      <alignment horizontal="center" vertical="center"/>
      <protection locked="0"/>
    </xf>
    <xf numFmtId="0" fontId="2" fillId="3" borderId="52" xfId="1" applyFont="1" applyFill="1" applyBorder="1" applyAlignment="1" applyProtection="1">
      <alignment horizontal="left" vertical="center"/>
      <protection locked="0"/>
    </xf>
    <xf numFmtId="49" fontId="2" fillId="3" borderId="52" xfId="1" applyNumberFormat="1" applyFont="1" applyFill="1" applyBorder="1" applyAlignment="1" applyProtection="1">
      <alignment horizontal="center" vertical="center" wrapText="1"/>
      <protection locked="0"/>
    </xf>
    <xf numFmtId="0" fontId="2" fillId="3" borderId="52" xfId="1" applyFont="1" applyFill="1" applyBorder="1" applyAlignment="1" applyProtection="1">
      <alignment horizontal="center" vertical="center"/>
      <protection locked="0"/>
    </xf>
    <xf numFmtId="2" fontId="2" fillId="4" borderId="52" xfId="1" applyNumberFormat="1" applyFont="1" applyFill="1" applyBorder="1" applyAlignment="1" applyProtection="1">
      <alignment horizontal="center" vertical="center"/>
      <protection locked="0"/>
    </xf>
    <xf numFmtId="2" fontId="2" fillId="3" borderId="52" xfId="1" applyNumberFormat="1" applyFont="1" applyFill="1" applyBorder="1" applyAlignment="1" applyProtection="1">
      <alignment horizontal="center" vertical="center"/>
      <protection locked="0"/>
    </xf>
    <xf numFmtId="2" fontId="2" fillId="3" borderId="57" xfId="1" applyNumberFormat="1" applyFont="1" applyFill="1" applyBorder="1" applyAlignment="1" applyProtection="1">
      <alignment horizontal="center" vertical="center"/>
      <protection locked="0"/>
    </xf>
    <xf numFmtId="0" fontId="2" fillId="3" borderId="4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protection locked="0"/>
    </xf>
    <xf numFmtId="49" fontId="2" fillId="3" borderId="41" xfId="1" applyNumberFormat="1" applyFont="1" applyFill="1" applyBorder="1" applyAlignment="1" applyProtection="1">
      <alignment horizontal="center" vertical="center" wrapText="1"/>
      <protection locked="0"/>
    </xf>
    <xf numFmtId="0" fontId="2" fillId="3" borderId="41" xfId="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5"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protection locked="0"/>
    </xf>
    <xf numFmtId="165" fontId="2" fillId="4" borderId="6"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wrapText="1"/>
      <protection locked="0"/>
    </xf>
    <xf numFmtId="0" fontId="2" fillId="0" borderId="62" xfId="1" applyFont="1" applyFill="1" applyBorder="1" applyAlignment="1" applyProtection="1">
      <alignment horizontal="center" vertical="center"/>
      <protection locked="0"/>
    </xf>
    <xf numFmtId="0" fontId="2" fillId="0" borderId="63" xfId="1" applyFont="1" applyFill="1" applyBorder="1" applyAlignment="1" applyProtection="1">
      <alignment horizontal="left" vertical="center"/>
      <protection locked="0"/>
    </xf>
    <xf numFmtId="49" fontId="2" fillId="2" borderId="63" xfId="1" applyNumberFormat="1" applyFont="1" applyFill="1" applyBorder="1" applyAlignment="1" applyProtection="1">
      <alignment horizontal="center" vertical="center" wrapText="1"/>
      <protection locked="0"/>
    </xf>
    <xf numFmtId="0" fontId="2" fillId="2" borderId="63" xfId="1" applyFont="1" applyFill="1" applyBorder="1" applyAlignment="1" applyProtection="1">
      <alignment horizontal="center" vertical="center"/>
      <protection locked="0"/>
    </xf>
    <xf numFmtId="2" fontId="2" fillId="4" borderId="63" xfId="1" applyNumberFormat="1" applyFont="1" applyFill="1" applyBorder="1" applyAlignment="1" applyProtection="1">
      <alignment horizontal="center" vertical="center"/>
      <protection locked="0"/>
    </xf>
    <xf numFmtId="2" fontId="2" fillId="0" borderId="63" xfId="1" applyNumberFormat="1" applyFont="1" applyFill="1" applyBorder="1" applyAlignment="1" applyProtection="1">
      <alignment horizontal="center" vertical="center"/>
      <protection locked="0"/>
    </xf>
    <xf numFmtId="2" fontId="2" fillId="0" borderId="64" xfId="1" applyNumberFormat="1" applyFont="1" applyFill="1" applyBorder="1" applyAlignment="1" applyProtection="1">
      <alignment horizontal="center" vertical="center"/>
      <protection locked="0"/>
    </xf>
    <xf numFmtId="49" fontId="8" fillId="0" borderId="40" xfId="1" applyNumberFormat="1" applyFont="1" applyBorder="1" applyAlignment="1" applyProtection="1">
      <alignment horizontal="center" vertical="center" wrapText="1"/>
      <protection locked="0"/>
    </xf>
    <xf numFmtId="0" fontId="2" fillId="0" borderId="43" xfId="1" applyFont="1" applyFill="1" applyBorder="1" applyAlignment="1" applyProtection="1">
      <alignment horizontal="center" vertical="center"/>
      <protection locked="0"/>
    </xf>
    <xf numFmtId="0" fontId="2" fillId="0" borderId="41" xfId="1" applyFont="1" applyFill="1" applyBorder="1" applyAlignment="1" applyProtection="1">
      <alignment horizontal="left" vertical="center" wrapText="1"/>
      <protection locked="0"/>
    </xf>
    <xf numFmtId="2" fontId="2" fillId="2" borderId="41" xfId="1" applyNumberFormat="1" applyFont="1" applyFill="1" applyBorder="1" applyAlignment="1" applyProtection="1">
      <alignment horizontal="center" vertical="center"/>
      <protection locked="0"/>
    </xf>
    <xf numFmtId="2" fontId="2" fillId="2" borderId="65"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wrapText="1"/>
      <protection locked="0"/>
    </xf>
    <xf numFmtId="0" fontId="2" fillId="3" borderId="6" xfId="1" applyFont="1" applyFill="1" applyBorder="1" applyAlignment="1" applyProtection="1">
      <alignment horizontal="left" vertical="center" wrapText="1"/>
      <protection locked="0"/>
    </xf>
    <xf numFmtId="49" fontId="2" fillId="3" borderId="6" xfId="1" applyNumberFormat="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65" fontId="2" fillId="0" borderId="6" xfId="1" applyNumberFormat="1" applyFont="1" applyFill="1" applyBorder="1" applyAlignment="1" applyProtection="1">
      <alignment horizontal="center" vertical="center"/>
      <protection locked="0"/>
    </xf>
    <xf numFmtId="0" fontId="2" fillId="6" borderId="69" xfId="1" applyFont="1" applyFill="1" applyBorder="1" applyAlignment="1" applyProtection="1">
      <alignment horizontal="center" vertical="center"/>
      <protection locked="0"/>
    </xf>
    <xf numFmtId="0" fontId="2" fillId="6" borderId="52" xfId="1" applyFont="1" applyFill="1" applyBorder="1" applyAlignment="1" applyProtection="1">
      <alignment horizontal="left" vertical="center" wrapText="1"/>
      <protection locked="0"/>
    </xf>
    <xf numFmtId="49" fontId="2" fillId="6" borderId="52" xfId="1" quotePrefix="1" applyNumberFormat="1" applyFont="1" applyFill="1" applyBorder="1" applyAlignment="1" applyProtection="1">
      <alignment horizontal="center" vertical="center" wrapText="1"/>
    </xf>
    <xf numFmtId="0" fontId="2" fillId="6" borderId="52" xfId="1" applyFont="1" applyFill="1" applyBorder="1" applyAlignment="1" applyProtection="1">
      <alignment horizontal="center" vertical="center"/>
      <protection locked="0"/>
    </xf>
    <xf numFmtId="165" fontId="2" fillId="4" borderId="52" xfId="1" applyNumberFormat="1" applyFont="1" applyFill="1" applyBorder="1" applyAlignment="1" applyProtection="1">
      <alignment horizontal="center" vertical="center"/>
      <protection locked="0"/>
    </xf>
    <xf numFmtId="165" fontId="69" fillId="6" borderId="52" xfId="1" applyNumberFormat="1" applyFont="1" applyFill="1" applyBorder="1" applyAlignment="1" applyProtection="1">
      <alignment horizontal="center" vertical="center"/>
      <protection locked="0"/>
    </xf>
    <xf numFmtId="165" fontId="2" fillId="6" borderId="52" xfId="1" applyNumberFormat="1" applyFont="1" applyFill="1" applyBorder="1" applyAlignment="1" applyProtection="1">
      <alignment horizontal="center" vertical="center"/>
      <protection locked="0"/>
    </xf>
    <xf numFmtId="165" fontId="2" fillId="6" borderId="57" xfId="1" applyNumberFormat="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protection locked="0"/>
    </xf>
    <xf numFmtId="49" fontId="2" fillId="3" borderId="41"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165" fontId="2" fillId="4" borderId="41" xfId="1" applyNumberFormat="1" applyFont="1" applyFill="1" applyBorder="1" applyAlignment="1" applyProtection="1">
      <alignment horizontal="center" vertical="center"/>
      <protection locked="0"/>
    </xf>
    <xf numFmtId="165" fontId="69" fillId="5" borderId="41" xfId="1" applyNumberFormat="1" applyFont="1" applyFill="1" applyBorder="1" applyAlignment="1" applyProtection="1">
      <alignment horizontal="center" vertical="center"/>
      <protection locked="0"/>
    </xf>
    <xf numFmtId="165" fontId="2" fillId="3" borderId="41"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165" fontId="2" fillId="2" borderId="5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xf>
    <xf numFmtId="165" fontId="2" fillId="3" borderId="51" xfId="1" applyNumberFormat="1" applyFont="1" applyFill="1" applyBorder="1" applyAlignment="1" applyProtection="1">
      <alignment horizontal="center" vertical="center"/>
      <protection locked="0"/>
    </xf>
    <xf numFmtId="0" fontId="2" fillId="0" borderId="69" xfId="1" applyFont="1" applyFill="1" applyBorder="1" applyAlignment="1" applyProtection="1">
      <alignment horizontal="center" vertical="center"/>
      <protection locked="0"/>
    </xf>
    <xf numFmtId="0" fontId="2" fillId="0" borderId="52" xfId="1" applyFont="1" applyFill="1" applyBorder="1" applyAlignment="1" applyProtection="1">
      <alignment horizontal="left" vertical="center" wrapText="1"/>
      <protection locked="0"/>
    </xf>
    <xf numFmtId="49" fontId="2" fillId="2" borderId="52" xfId="1" applyNumberFormat="1" applyFont="1" applyFill="1" applyBorder="1" applyAlignment="1" applyProtection="1">
      <alignment horizontal="center" vertical="center" wrapText="1"/>
      <protection locked="0"/>
    </xf>
    <xf numFmtId="0" fontId="2" fillId="2" borderId="52" xfId="1" applyFont="1" applyFill="1" applyBorder="1" applyAlignment="1" applyProtection="1">
      <alignment horizontal="center" vertical="center"/>
      <protection locked="0"/>
    </xf>
    <xf numFmtId="2" fontId="2" fillId="0" borderId="52" xfId="1" applyNumberFormat="1" applyFont="1" applyFill="1" applyBorder="1" applyAlignment="1" applyProtection="1">
      <alignment horizontal="center" vertical="center"/>
      <protection locked="0"/>
    </xf>
    <xf numFmtId="2" fontId="2" fillId="0" borderId="57"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protection locked="0"/>
    </xf>
    <xf numFmtId="0" fontId="2" fillId="3" borderId="52" xfId="1" applyFont="1" applyFill="1" applyBorder="1" applyAlignment="1" applyProtection="1">
      <alignment horizontal="left" vertical="center" wrapText="1"/>
      <protection locked="0"/>
    </xf>
    <xf numFmtId="49" fontId="2" fillId="3" borderId="52" xfId="1" applyNumberFormat="1" applyFont="1" applyFill="1" applyBorder="1" applyAlignment="1" applyProtection="1">
      <alignment horizontal="center" vertical="center"/>
      <protection locked="0"/>
    </xf>
    <xf numFmtId="1" fontId="2" fillId="3" borderId="52" xfId="1" applyNumberFormat="1" applyFont="1" applyFill="1" applyBorder="1" applyAlignment="1" applyProtection="1">
      <alignment horizontal="center" vertical="center"/>
      <protection locked="0"/>
    </xf>
    <xf numFmtId="1" fontId="2" fillId="3" borderId="57" xfId="1" applyNumberFormat="1" applyFont="1" applyFill="1" applyBorder="1" applyAlignment="1" applyProtection="1">
      <alignment horizontal="center" vertical="center"/>
      <protection locked="0"/>
    </xf>
    <xf numFmtId="0" fontId="2" fillId="0" borderId="41" xfId="1" applyFont="1" applyFill="1" applyBorder="1" applyAlignment="1" applyProtection="1">
      <alignment horizontal="left" vertical="center"/>
    </xf>
    <xf numFmtId="49" fontId="2" fillId="2" borderId="41" xfId="1" applyNumberFormat="1" applyFont="1" applyFill="1" applyBorder="1" applyAlignment="1" applyProtection="1">
      <alignment horizontal="left" vertical="center" wrapText="1"/>
      <protection locked="0"/>
    </xf>
    <xf numFmtId="0" fontId="2" fillId="0" borderId="41" xfId="1" applyFont="1" applyBorder="1" applyAlignment="1" applyProtection="1">
      <alignment horizontal="center" vertical="center"/>
    </xf>
    <xf numFmtId="0" fontId="2" fillId="0" borderId="6" xfId="1" applyFont="1" applyFill="1" applyBorder="1" applyAlignment="1" applyProtection="1">
      <alignment horizontal="left" vertical="center"/>
    </xf>
    <xf numFmtId="49" fontId="2" fillId="2" borderId="6" xfId="1" applyNumberFormat="1" applyFont="1" applyFill="1" applyBorder="1" applyAlignment="1" applyProtection="1">
      <alignment horizontal="left" vertical="center" wrapText="1"/>
      <protection locked="0"/>
    </xf>
    <xf numFmtId="0" fontId="2" fillId="0" borderId="6" xfId="1" applyFont="1" applyBorder="1" applyAlignment="1" applyProtection="1">
      <alignment horizontal="center" vertical="center"/>
    </xf>
    <xf numFmtId="0" fontId="2" fillId="3" borderId="6"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3" borderId="69" xfId="1" applyFont="1" applyFill="1" applyBorder="1" applyAlignment="1" applyProtection="1">
      <alignment horizontal="center" vertical="center"/>
    </xf>
    <xf numFmtId="0" fontId="2" fillId="3" borderId="52" xfId="1" applyFont="1" applyFill="1" applyBorder="1" applyAlignment="1" applyProtection="1">
      <alignment horizontal="left" vertical="center"/>
    </xf>
    <xf numFmtId="49" fontId="2" fillId="3" borderId="52" xfId="1" applyNumberFormat="1" applyFont="1" applyFill="1" applyBorder="1" applyAlignment="1" applyProtection="1">
      <alignment horizontal="center" vertical="center" wrapText="1"/>
    </xf>
    <xf numFmtId="0" fontId="2" fillId="3" borderId="52" xfId="1" applyFont="1" applyFill="1" applyBorder="1" applyAlignment="1" applyProtection="1">
      <alignment horizontal="center" vertical="center"/>
    </xf>
    <xf numFmtId="0" fontId="2" fillId="0" borderId="41" xfId="1" applyFont="1" applyFill="1" applyBorder="1" applyAlignment="1" applyProtection="1">
      <alignment vertical="center"/>
    </xf>
    <xf numFmtId="0" fontId="2" fillId="0" borderId="6" xfId="1" applyFont="1" applyFill="1" applyBorder="1" applyAlignment="1" applyProtection="1">
      <alignment vertical="center"/>
    </xf>
    <xf numFmtId="0" fontId="2" fillId="3" borderId="62" xfId="1" applyFont="1" applyFill="1" applyBorder="1" applyAlignment="1" applyProtection="1">
      <alignment horizontal="center" vertical="center"/>
    </xf>
    <xf numFmtId="0" fontId="2" fillId="3" borderId="63" xfId="1" applyFont="1" applyFill="1" applyBorder="1" applyAlignment="1" applyProtection="1">
      <alignment horizontal="left" vertical="center"/>
    </xf>
    <xf numFmtId="49" fontId="2" fillId="3" borderId="63" xfId="1" applyNumberFormat="1" applyFont="1" applyFill="1" applyBorder="1" applyAlignment="1" applyProtection="1">
      <alignment horizontal="center" vertical="center" wrapText="1"/>
    </xf>
    <xf numFmtId="0" fontId="2" fillId="3" borderId="63" xfId="1" applyFont="1" applyFill="1" applyBorder="1" applyAlignment="1" applyProtection="1">
      <alignment horizontal="center" vertical="center"/>
    </xf>
    <xf numFmtId="0" fontId="2" fillId="3" borderId="81" xfId="1" applyFont="1" applyFill="1" applyBorder="1" applyAlignment="1" applyProtection="1">
      <alignment horizontal="center" vertical="center"/>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1" xfId="1" applyNumberFormat="1" applyFont="1" applyFill="1" applyBorder="1" applyAlignment="1" applyProtection="1">
      <alignment horizontal="center" vertical="center"/>
      <protection locked="0"/>
    </xf>
    <xf numFmtId="0" fontId="2" fillId="3" borderId="59" xfId="1" applyFont="1" applyFill="1" applyBorder="1" applyAlignment="1" applyProtection="1">
      <alignment horizontal="center" vertical="center"/>
    </xf>
    <xf numFmtId="165" fontId="2" fillId="4" borderId="63" xfId="1" applyNumberFormat="1" applyFont="1" applyFill="1" applyBorder="1" applyAlignment="1" applyProtection="1">
      <alignment horizontal="center" vertical="center"/>
      <protection locked="0"/>
    </xf>
    <xf numFmtId="165" fontId="2" fillId="3" borderId="64" xfId="1" applyNumberFormat="1" applyFont="1" applyFill="1" applyBorder="1" applyAlignment="1" applyProtection="1">
      <alignment horizontal="center" vertical="center"/>
      <protection locked="0"/>
    </xf>
    <xf numFmtId="0" fontId="2" fillId="3" borderId="55"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49" xfId="8" applyFont="1" applyFill="1" applyBorder="1" applyAlignment="1" applyProtection="1">
      <alignment horizontal="center" vertical="center"/>
      <protection locked="0"/>
    </xf>
    <xf numFmtId="0" fontId="2" fillId="3" borderId="63" xfId="1" applyFont="1" applyFill="1" applyBorder="1" applyAlignment="1" applyProtection="1">
      <alignment horizontal="left" vertical="center" wrapText="1"/>
    </xf>
    <xf numFmtId="9" fontId="2" fillId="4" borderId="59" xfId="8" applyFont="1" applyFill="1" applyBorder="1" applyAlignment="1" applyProtection="1">
      <alignment horizontal="center" vertical="center"/>
      <protection locked="0"/>
    </xf>
    <xf numFmtId="173" fontId="2" fillId="3" borderId="41"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center" vertical="center"/>
      <protection locked="0"/>
    </xf>
    <xf numFmtId="0" fontId="2" fillId="3" borderId="63" xfId="1" applyFont="1" applyFill="1" applyBorder="1" applyAlignment="1" applyProtection="1">
      <alignment horizontal="left" vertical="center"/>
      <protection locked="0"/>
    </xf>
    <xf numFmtId="49" fontId="2" fillId="3" borderId="63" xfId="1" applyNumberFormat="1" applyFont="1" applyFill="1" applyBorder="1" applyAlignment="1" applyProtection="1">
      <alignment vertical="center"/>
      <protection locked="0"/>
    </xf>
    <xf numFmtId="0" fontId="2" fillId="3" borderId="6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xf>
    <xf numFmtId="0" fontId="2" fillId="2" borderId="6" xfId="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xf>
    <xf numFmtId="49" fontId="2" fillId="2" borderId="6" xfId="1" applyNumberFormat="1" applyFont="1" applyFill="1" applyBorder="1" applyAlignment="1" applyProtection="1">
      <alignment horizontal="center" vertical="center"/>
      <protection locked="0"/>
    </xf>
    <xf numFmtId="0" fontId="2" fillId="2" borderId="52" xfId="1" applyFont="1" applyFill="1" applyBorder="1" applyAlignment="1" applyProtection="1">
      <alignment horizontal="center" vertical="center" wrapText="1"/>
      <protection locked="0"/>
    </xf>
    <xf numFmtId="49" fontId="2" fillId="2" borderId="52" xfId="1" applyNumberFormat="1" applyFont="1" applyFill="1" applyBorder="1" applyAlignment="1" applyProtection="1">
      <alignment horizontal="center" vertical="center"/>
      <protection locked="0"/>
    </xf>
    <xf numFmtId="0" fontId="40" fillId="2" borderId="52"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wrapText="1"/>
      <protection locked="0"/>
    </xf>
    <xf numFmtId="0" fontId="2" fillId="3" borderId="63" xfId="1" applyFont="1" applyFill="1" applyBorder="1" applyAlignment="1" applyProtection="1">
      <alignment horizontal="left" vertical="center" wrapText="1"/>
      <protection locked="0"/>
    </xf>
    <xf numFmtId="49" fontId="2" fillId="3" borderId="63" xfId="1" applyNumberFormat="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0" fontId="2" fillId="6" borderId="8" xfId="1" applyFont="1" applyFill="1" applyBorder="1" applyAlignment="1" applyProtection="1">
      <alignment horizontal="center" vertical="center"/>
      <protection locked="0"/>
    </xf>
    <xf numFmtId="0" fontId="2" fillId="6" borderId="6" xfId="1" applyFont="1" applyFill="1" applyBorder="1" applyAlignment="1" applyProtection="1">
      <alignment horizontal="left" vertical="center" wrapText="1"/>
      <protection locked="0"/>
    </xf>
    <xf numFmtId="49" fontId="2" fillId="6" borderId="6"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xf>
    <xf numFmtId="165" fontId="21" fillId="6" borderId="6" xfId="1" applyNumberFormat="1" applyFont="1" applyFill="1" applyBorder="1" applyAlignment="1" applyProtection="1">
      <alignment horizontal="center" vertical="center"/>
      <protection locked="0"/>
    </xf>
    <xf numFmtId="165" fontId="2" fillId="6" borderId="6" xfId="1" applyNumberFormat="1" applyFont="1" applyFill="1" applyBorder="1" applyAlignment="1" applyProtection="1">
      <alignment horizontal="center" vertical="center"/>
      <protection locked="0"/>
    </xf>
    <xf numFmtId="165" fontId="2" fillId="6" borderId="51" xfId="1" applyNumberFormat="1" applyFont="1" applyFill="1" applyBorder="1" applyAlignment="1" applyProtection="1">
      <alignment horizontal="center" vertical="center"/>
      <protection locked="0"/>
    </xf>
    <xf numFmtId="49" fontId="2" fillId="6" borderId="52" xfId="1" applyNumberFormat="1" applyFont="1" applyFill="1" applyBorder="1" applyAlignment="1" applyProtection="1">
      <alignment horizontal="center" vertical="center" wrapText="1"/>
    </xf>
    <xf numFmtId="0" fontId="2" fillId="6" borderId="52" xfId="1" applyFont="1" applyFill="1" applyBorder="1" applyAlignment="1" applyProtection="1">
      <alignment horizontal="center" vertical="center"/>
    </xf>
    <xf numFmtId="165" fontId="21" fillId="6" borderId="52"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wrapText="1"/>
    </xf>
    <xf numFmtId="165" fontId="21" fillId="5" borderId="6" xfId="1" applyNumberFormat="1" applyFont="1" applyFill="1" applyBorder="1" applyAlignment="1" applyProtection="1">
      <alignment horizontal="center" vertical="center"/>
      <protection locked="0"/>
    </xf>
    <xf numFmtId="165" fontId="21" fillId="5" borderId="52" xfId="1" applyNumberFormat="1" applyFont="1" applyFill="1" applyBorder="1" applyAlignment="1" applyProtection="1">
      <alignment horizontal="center" vertical="center"/>
      <protection locked="0"/>
    </xf>
    <xf numFmtId="165" fontId="2" fillId="3" borderId="52" xfId="1" applyNumberFormat="1" applyFont="1" applyFill="1" applyBorder="1" applyAlignment="1" applyProtection="1">
      <alignment horizontal="center" vertical="center"/>
      <protection locked="0"/>
    </xf>
    <xf numFmtId="165" fontId="2" fillId="3" borderId="57" xfId="1" applyNumberFormat="1" applyFont="1" applyFill="1" applyBorder="1" applyAlignment="1" applyProtection="1">
      <alignment horizontal="center" vertical="center"/>
      <protection locked="0"/>
    </xf>
    <xf numFmtId="2" fontId="2" fillId="3" borderId="8" xfId="1" applyNumberFormat="1" applyFont="1" applyFill="1" applyBorder="1" applyAlignment="1" applyProtection="1">
      <alignment horizontal="center" vertical="center"/>
    </xf>
    <xf numFmtId="2" fontId="2" fillId="3" borderId="6" xfId="1" applyNumberFormat="1" applyFont="1" applyFill="1" applyBorder="1" applyAlignment="1" applyProtection="1">
      <alignment horizontal="left" vertical="center"/>
    </xf>
    <xf numFmtId="1" fontId="2" fillId="3" borderId="6" xfId="1" applyNumberFormat="1" applyFont="1" applyFill="1" applyBorder="1" applyAlignment="1" applyProtection="1">
      <alignment horizontal="center" vertical="center"/>
    </xf>
    <xf numFmtId="0" fontId="2" fillId="0" borderId="6" xfId="1" applyFont="1" applyBorder="1" applyAlignment="1" applyProtection="1">
      <alignment horizontal="left" vertical="center" wrapText="1"/>
    </xf>
    <xf numFmtId="0" fontId="2" fillId="2" borderId="41" xfId="1" applyFont="1" applyFill="1" applyBorder="1" applyAlignment="1" applyProtection="1">
      <alignment vertical="center"/>
    </xf>
    <xf numFmtId="0" fontId="2" fillId="2" borderId="6" xfId="1" applyFont="1" applyFill="1" applyBorder="1" applyAlignment="1" applyProtection="1">
      <alignment vertical="center"/>
    </xf>
    <xf numFmtId="0" fontId="2" fillId="3" borderId="40" xfId="1" applyFont="1" applyFill="1" applyBorder="1" applyAlignment="1" applyProtection="1">
      <alignment horizontal="left" vertical="center" wrapText="1"/>
    </xf>
    <xf numFmtId="165" fontId="2" fillId="0" borderId="6" xfId="9" applyNumberFormat="1" applyFont="1" applyFill="1" applyBorder="1" applyAlignment="1" applyProtection="1">
      <alignment horizontal="center" vertical="center"/>
      <protection locked="0"/>
    </xf>
    <xf numFmtId="165" fontId="9" fillId="0" borderId="6" xfId="9" applyNumberFormat="1" applyFont="1" applyFill="1" applyBorder="1" applyAlignment="1" applyProtection="1">
      <alignment horizontal="center" vertical="center"/>
      <protection locked="0"/>
    </xf>
    <xf numFmtId="165" fontId="9" fillId="0" borderId="75" xfId="9" applyNumberFormat="1" applyFont="1" applyFill="1" applyBorder="1" applyAlignment="1" applyProtection="1">
      <alignment horizontal="center" vertical="center"/>
      <protection locked="0"/>
    </xf>
    <xf numFmtId="165" fontId="9" fillId="0" borderId="51" xfId="9" applyNumberFormat="1" applyFont="1" applyFill="1" applyBorder="1" applyAlignment="1" applyProtection="1">
      <alignment horizontal="center" vertical="center"/>
      <protection locked="0"/>
    </xf>
    <xf numFmtId="165" fontId="9" fillId="0" borderId="52" xfId="9" applyNumberFormat="1" applyFont="1" applyFill="1" applyBorder="1" applyAlignment="1" applyProtection="1">
      <alignment horizontal="center" vertical="center"/>
      <protection locked="0"/>
    </xf>
    <xf numFmtId="165" fontId="9" fillId="0" borderId="18" xfId="9" applyNumberFormat="1" applyFont="1" applyFill="1" applyBorder="1" applyAlignment="1" applyProtection="1">
      <alignment horizontal="center" vertical="center"/>
      <protection locked="0"/>
    </xf>
    <xf numFmtId="165" fontId="9" fillId="0" borderId="57" xfId="9" applyNumberFormat="1" applyFont="1" applyFill="1" applyBorder="1" applyAlignment="1" applyProtection="1">
      <alignment horizontal="center" vertical="center"/>
      <protection locked="0"/>
    </xf>
    <xf numFmtId="0" fontId="3" fillId="0" borderId="83" xfId="1" applyFont="1" applyBorder="1" applyAlignment="1" applyProtection="1">
      <alignment horizontal="center"/>
    </xf>
    <xf numFmtId="0" fontId="3" fillId="0" borderId="84" xfId="1" applyFont="1" applyBorder="1" applyAlignment="1" applyProtection="1">
      <alignment horizontal="center"/>
    </xf>
    <xf numFmtId="0" fontId="3" fillId="0" borderId="85" xfId="1" applyFont="1" applyBorder="1" applyAlignment="1" applyProtection="1">
      <alignment horizontal="center"/>
    </xf>
    <xf numFmtId="0" fontId="4" fillId="17" borderId="4" xfId="1" applyFont="1" applyFill="1" applyBorder="1" applyAlignment="1" applyProtection="1">
      <alignment horizontal="center"/>
    </xf>
    <xf numFmtId="0" fontId="4" fillId="17" borderId="0" xfId="1" applyFont="1" applyFill="1" applyBorder="1" applyAlignment="1" applyProtection="1">
      <alignment horizontal="center"/>
    </xf>
    <xf numFmtId="0" fontId="4" fillId="17"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0" fontId="67" fillId="0" borderId="0" xfId="0" applyFont="1" applyAlignment="1">
      <alignment horizontal="center" wrapText="1"/>
    </xf>
    <xf numFmtId="2" fontId="2" fillId="0" borderId="52" xfId="1" applyNumberFormat="1" applyFont="1" applyFill="1" applyBorder="1" applyAlignment="1" applyProtection="1">
      <alignment horizontal="center" vertical="center" wrapText="1"/>
      <protection locked="0"/>
    </xf>
    <xf numFmtId="2" fontId="2" fillId="0" borderId="36" xfId="1" applyNumberFormat="1" applyFont="1" applyFill="1" applyBorder="1" applyAlignment="1" applyProtection="1">
      <alignment horizontal="center" vertical="center" wrapText="1"/>
      <protection locked="0"/>
    </xf>
    <xf numFmtId="2" fontId="2" fillId="0" borderId="54" xfId="1" applyNumberFormat="1" applyFont="1" applyFill="1" applyBorder="1" applyAlignment="1" applyProtection="1">
      <alignment horizontal="center" vertical="center" wrapText="1"/>
      <protection locked="0"/>
    </xf>
    <xf numFmtId="2" fontId="2" fillId="2" borderId="52" xfId="6" applyNumberFormat="1" applyFont="1" applyFill="1" applyBorder="1" applyAlignment="1">
      <alignment horizontal="center" vertical="center"/>
    </xf>
    <xf numFmtId="2" fontId="2" fillId="2" borderId="36" xfId="6" applyNumberFormat="1" applyFont="1" applyFill="1" applyBorder="1" applyAlignment="1">
      <alignment horizontal="center" vertical="center"/>
    </xf>
    <xf numFmtId="2" fontId="2" fillId="2" borderId="52" xfId="7" applyNumberFormat="1" applyFont="1" applyFill="1" applyBorder="1" applyAlignment="1" applyProtection="1">
      <alignment horizontal="center" vertical="center"/>
      <protection locked="0"/>
    </xf>
    <xf numFmtId="2" fontId="2" fillId="2" borderId="36" xfId="7" applyNumberFormat="1" applyFont="1" applyFill="1" applyBorder="1" applyAlignment="1" applyProtection="1">
      <alignment horizontal="center" vertical="center"/>
      <protection locked="0"/>
    </xf>
    <xf numFmtId="2" fontId="2" fillId="2" borderId="54" xfId="6" applyNumberFormat="1" applyFont="1" applyFill="1" applyBorder="1" applyAlignment="1">
      <alignment horizontal="center" vertical="center"/>
    </xf>
    <xf numFmtId="2" fontId="2" fillId="2" borderId="54" xfId="7" applyNumberFormat="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25" fillId="0" borderId="42" xfId="1" applyFont="1" applyBorder="1" applyAlignment="1">
      <alignment horizontal="center" vertical="center" textRotation="90"/>
    </xf>
    <xf numFmtId="0" fontId="25" fillId="0" borderId="53"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5" fillId="14" borderId="87" xfId="14"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7" fillId="2" borderId="42" xfId="1" applyFont="1" applyFill="1" applyBorder="1" applyAlignment="1" applyProtection="1">
      <alignment horizontal="center" vertical="center" textRotation="90" wrapText="1"/>
      <protection locked="0"/>
    </xf>
    <xf numFmtId="0" fontId="27" fillId="2" borderId="46" xfId="1" applyFont="1" applyFill="1" applyBorder="1" applyAlignment="1" applyProtection="1">
      <alignment horizontal="center" vertical="center" textRotation="90" wrapText="1"/>
      <protection locked="0"/>
    </xf>
    <xf numFmtId="0" fontId="27" fillId="2" borderId="53" xfId="1" applyFont="1" applyFill="1" applyBorder="1" applyAlignment="1" applyProtection="1">
      <alignment horizontal="center" vertical="center" textRotation="90" wrapText="1"/>
      <protection locked="0"/>
    </xf>
    <xf numFmtId="0" fontId="2" fillId="7" borderId="50" xfId="1" applyFont="1" applyFill="1" applyBorder="1" applyAlignment="1">
      <alignment horizontal="left" vertical="center" wrapText="1"/>
    </xf>
    <xf numFmtId="0" fontId="2" fillId="0" borderId="74" xfId="1" applyFont="1" applyFill="1" applyBorder="1" applyAlignment="1">
      <alignment vertical="center" wrapText="1"/>
    </xf>
    <xf numFmtId="0" fontId="2" fillId="0" borderId="47"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1" xfId="1" applyFont="1" applyFill="1" applyBorder="1" applyAlignment="1">
      <alignment horizontal="left" vertical="top"/>
    </xf>
    <xf numFmtId="0" fontId="2" fillId="0" borderId="6" xfId="1" applyFont="1" applyFill="1" applyBorder="1" applyAlignment="1"/>
    <xf numFmtId="0" fontId="2" fillId="0" borderId="51" xfId="1" applyFont="1" applyFill="1" applyBorder="1" applyAlignment="1"/>
    <xf numFmtId="0" fontId="2" fillId="0" borderId="63" xfId="1" applyFont="1" applyFill="1" applyBorder="1" applyAlignment="1"/>
    <xf numFmtId="0" fontId="2" fillId="0" borderId="64" xfId="1" applyFont="1" applyFill="1" applyBorder="1" applyAlignment="1"/>
    <xf numFmtId="0" fontId="2" fillId="7" borderId="73"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7" xfId="1" applyFont="1" applyFill="1" applyBorder="1" applyAlignment="1">
      <alignment wrapText="1"/>
    </xf>
    <xf numFmtId="0" fontId="27" fillId="7" borderId="69" xfId="1" applyFont="1" applyFill="1" applyBorder="1" applyAlignment="1">
      <alignment horizontal="center" vertical="center" wrapText="1"/>
    </xf>
    <xf numFmtId="0" fontId="27" fillId="7" borderId="56" xfId="1" applyFont="1" applyFill="1" applyBorder="1" applyAlignment="1">
      <alignment horizontal="center" vertical="center" wrapText="1"/>
    </xf>
    <xf numFmtId="0" fontId="27" fillId="7" borderId="58"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27" fillId="11" borderId="0" xfId="1" quotePrefix="1" applyFont="1" applyFill="1" applyBorder="1" applyAlignment="1">
      <alignment horizontal="center" vertical="center" wrapText="1"/>
    </xf>
    <xf numFmtId="0" fontId="41" fillId="9" borderId="71" xfId="1" applyFont="1" applyFill="1" applyBorder="1" applyAlignment="1">
      <alignment horizontal="center" vertical="center"/>
    </xf>
    <xf numFmtId="0" fontId="41" fillId="9" borderId="72" xfId="1" applyFont="1" applyFill="1" applyBorder="1" applyAlignment="1">
      <alignment horizontal="center" vertical="center"/>
    </xf>
    <xf numFmtId="0" fontId="41" fillId="9" borderId="45" xfId="1" applyFont="1" applyFill="1" applyBorder="1" applyAlignment="1">
      <alignment horizontal="center" vertical="center"/>
    </xf>
    <xf numFmtId="0" fontId="2" fillId="0" borderId="74" xfId="1" applyFont="1" applyFill="1" applyBorder="1" applyAlignment="1">
      <alignment vertical="center"/>
    </xf>
    <xf numFmtId="0" fontId="2" fillId="0" borderId="47" xfId="1" applyFont="1" applyFill="1" applyBorder="1" applyAlignment="1">
      <alignment vertical="center"/>
    </xf>
    <xf numFmtId="0" fontId="2" fillId="7" borderId="75" xfId="1" applyFont="1" applyFill="1" applyBorder="1" applyAlignment="1">
      <alignment horizontal="left" vertical="center" wrapText="1"/>
    </xf>
    <xf numFmtId="0" fontId="2" fillId="0" borderId="74" xfId="1" applyFont="1" applyFill="1" applyBorder="1" applyAlignment="1"/>
    <xf numFmtId="0" fontId="2" fillId="0" borderId="86" xfId="1" applyFont="1" applyFill="1" applyBorder="1" applyAlignment="1"/>
    <xf numFmtId="0" fontId="27" fillId="12" borderId="29" xfId="1" applyFont="1" applyFill="1" applyBorder="1" applyAlignment="1">
      <alignment horizontal="center" vertical="center" wrapText="1"/>
    </xf>
    <xf numFmtId="0" fontId="27" fillId="12" borderId="7" xfId="1" applyFont="1" applyFill="1" applyBorder="1" applyAlignment="1">
      <alignment horizontal="center" vertical="center" wrapText="1"/>
    </xf>
    <xf numFmtId="0" fontId="27" fillId="12" borderId="48" xfId="1" applyFont="1" applyFill="1" applyBorder="1" applyAlignment="1">
      <alignment horizontal="center" vertical="center" wrapText="1"/>
    </xf>
    <xf numFmtId="0" fontId="44" fillId="7" borderId="81" xfId="1" applyFont="1" applyFill="1" applyBorder="1" applyAlignment="1">
      <alignment horizontal="center" vertical="center" wrapText="1"/>
    </xf>
    <xf numFmtId="0" fontId="44" fillId="7" borderId="56" xfId="1" applyFont="1" applyFill="1" applyBorder="1" applyAlignment="1">
      <alignment horizontal="center" vertical="center" wrapText="1"/>
    </xf>
    <xf numFmtId="0" fontId="44" fillId="7" borderId="55" xfId="1" applyFont="1" applyFill="1" applyBorder="1" applyAlignment="1">
      <alignment horizontal="center" vertical="center" wrapText="1"/>
    </xf>
    <xf numFmtId="0" fontId="49" fillId="7" borderId="81" xfId="1" applyFont="1" applyFill="1" applyBorder="1" applyAlignment="1">
      <alignment horizontal="center" vertical="center" wrapText="1"/>
    </xf>
    <xf numFmtId="0" fontId="49" fillId="7" borderId="58" xfId="1" applyFont="1" applyFill="1" applyBorder="1" applyAlignment="1">
      <alignment horizontal="center" vertical="center" wrapText="1"/>
    </xf>
    <xf numFmtId="0" fontId="44" fillId="7" borderId="70" xfId="1" applyFont="1" applyFill="1" applyBorder="1" applyAlignment="1">
      <alignment horizontal="center" vertical="center" wrapText="1"/>
    </xf>
    <xf numFmtId="0" fontId="44" fillId="7" borderId="45" xfId="1" applyFont="1" applyFill="1" applyBorder="1" applyAlignment="1">
      <alignment horizontal="center" vertical="center" wrapText="1"/>
    </xf>
    <xf numFmtId="0" fontId="27" fillId="12" borderId="41" xfId="1" applyFont="1" applyFill="1" applyBorder="1" applyAlignment="1">
      <alignment horizontal="center" vertical="center" wrapText="1"/>
    </xf>
    <xf numFmtId="0" fontId="27" fillId="12"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12" borderId="70" xfId="1" applyFont="1" applyFill="1" applyBorder="1" applyAlignment="1">
      <alignment horizontal="center" vertical="center" wrapText="1"/>
    </xf>
    <xf numFmtId="0" fontId="27" fillId="12" borderId="72" xfId="1" applyFont="1" applyFill="1" applyBorder="1" applyAlignment="1">
      <alignment horizontal="center" vertical="center" wrapText="1"/>
    </xf>
    <xf numFmtId="0" fontId="27" fillId="12" borderId="44" xfId="1" applyFont="1" applyFill="1" applyBorder="1" applyAlignment="1">
      <alignment horizontal="center" vertical="center" wrapText="1"/>
    </xf>
    <xf numFmtId="0" fontId="27" fillId="7" borderId="0" xfId="1" applyFont="1" applyFill="1" applyBorder="1" applyAlignment="1">
      <alignment horizontal="left" vertical="center"/>
    </xf>
    <xf numFmtId="0" fontId="8" fillId="7" borderId="83" xfId="1" applyFont="1" applyFill="1" applyBorder="1" applyAlignment="1">
      <alignment horizontal="center" vertical="center"/>
    </xf>
    <xf numFmtId="0" fontId="27" fillId="7" borderId="84" xfId="1" applyFont="1" applyFill="1" applyBorder="1" applyAlignment="1">
      <alignment horizontal="center" vertical="center"/>
    </xf>
    <xf numFmtId="0" fontId="27" fillId="7" borderId="85" xfId="1" applyFont="1" applyFill="1" applyBorder="1" applyAlignment="1">
      <alignment horizontal="center" vertical="center"/>
    </xf>
    <xf numFmtId="0" fontId="44" fillId="7" borderId="83" xfId="1" applyFont="1" applyFill="1" applyBorder="1" applyAlignment="1">
      <alignment horizontal="center" vertical="center"/>
    </xf>
    <xf numFmtId="0" fontId="44" fillId="7" borderId="84" xfId="1" applyFont="1" applyFill="1" applyBorder="1" applyAlignment="1">
      <alignment horizontal="center" vertical="center"/>
    </xf>
    <xf numFmtId="0" fontId="44" fillId="7" borderId="85" xfId="1" applyFont="1" applyFill="1" applyBorder="1" applyAlignment="1">
      <alignment horizontal="center" vertical="center"/>
    </xf>
    <xf numFmtId="0" fontId="44" fillId="12" borderId="83" xfId="1" applyFont="1" applyFill="1" applyBorder="1" applyAlignment="1">
      <alignment horizontal="center" vertical="center"/>
    </xf>
    <xf numFmtId="0" fontId="44" fillId="12" borderId="85" xfId="1" applyFont="1" applyFill="1" applyBorder="1" applyAlignment="1">
      <alignment horizontal="center" vertical="center"/>
    </xf>
  </cellXfs>
  <cellStyles count="19">
    <cellStyle name="Currency 2" xfId="15"/>
    <cellStyle name="Hyperlink" xfId="2" builtinId="8"/>
    <cellStyle name="Hyperlink 2" xfId="10"/>
    <cellStyle name="Normal" xfId="0" builtinId="0"/>
    <cellStyle name="Normal 2" xfId="1"/>
    <cellStyle name="Normal 2 2" xfId="3"/>
    <cellStyle name="Normal 2 2 15" xfId="9"/>
    <cellStyle name="Normal 2 2 2" xfId="13"/>
    <cellStyle name="Normal 2 2_5. Feasible Options" xfId="11"/>
    <cellStyle name="Normal 3" xfId="4"/>
    <cellStyle name="Normal 3 2" xfId="12"/>
    <cellStyle name="Normal 3 2 2" xfId="16"/>
    <cellStyle name="Normal 3 2 3" xfId="18"/>
    <cellStyle name="Normal 4" xfId="5"/>
    <cellStyle name="Normal 5" xfId="6"/>
    <cellStyle name="Normal 6" xfId="7"/>
    <cellStyle name="Normal 7" xfId="14"/>
    <cellStyle name="Normal 8" xfId="17"/>
    <cellStyle name="Percent 2" xfId="8"/>
  </cellStyles>
  <dxfs count="25">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65"/>
          <c:h val="0.57482108106981478"/>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26.043267681543902</c:v>
                </c:pt>
                <c:pt idx="1">
                  <c:v>26.795925498720671</c:v>
                </c:pt>
                <c:pt idx="2">
                  <c:v>27.531477141336815</c:v>
                </c:pt>
                <c:pt idx="3">
                  <c:v>28.260850281726707</c:v>
                </c:pt>
                <c:pt idx="4">
                  <c:v>28.962018872689484</c:v>
                </c:pt>
                <c:pt idx="5">
                  <c:v>29.659484976364453</c:v>
                </c:pt>
                <c:pt idx="6">
                  <c:v>30.343045618912331</c:v>
                </c:pt>
                <c:pt idx="7">
                  <c:v>31.00202896900818</c:v>
                </c:pt>
                <c:pt idx="8">
                  <c:v>31.649734660279389</c:v>
                </c:pt>
                <c:pt idx="9">
                  <c:v>32.286093103972902</c:v>
                </c:pt>
                <c:pt idx="10">
                  <c:v>32.776204144204392</c:v>
                </c:pt>
                <c:pt idx="11">
                  <c:v>33.324938717483285</c:v>
                </c:pt>
                <c:pt idx="12">
                  <c:v>33.856758039455435</c:v>
                </c:pt>
                <c:pt idx="13">
                  <c:v>34.386814683442346</c:v>
                </c:pt>
                <c:pt idx="14">
                  <c:v>34.896689605589948</c:v>
                </c:pt>
                <c:pt idx="15">
                  <c:v>35.436129881904712</c:v>
                </c:pt>
                <c:pt idx="16">
                  <c:v>35.967810637918404</c:v>
                </c:pt>
                <c:pt idx="17">
                  <c:v>36.494300068131253</c:v>
                </c:pt>
                <c:pt idx="18">
                  <c:v>36.999080442345523</c:v>
                </c:pt>
                <c:pt idx="19">
                  <c:v>37.501812428852546</c:v>
                </c:pt>
                <c:pt idx="20">
                  <c:v>37.994222270732422</c:v>
                </c:pt>
                <c:pt idx="21">
                  <c:v>38.476943431020672</c:v>
                </c:pt>
                <c:pt idx="22">
                  <c:v>38.954750131195539</c:v>
                </c:pt>
                <c:pt idx="23">
                  <c:v>39.422990014080796</c:v>
                </c:pt>
                <c:pt idx="24">
                  <c:v>39.919746239778931</c:v>
                </c:pt>
              </c:numCache>
            </c:numRef>
          </c:val>
          <c:extLst xmlns:c16r2="http://schemas.microsoft.com/office/drawing/2015/06/chart">
            <c:ext xmlns:c16="http://schemas.microsoft.com/office/drawing/2014/chart" uri="{C3380CC4-5D6E-409C-BE32-E72D297353CC}">
              <c16:uniqueId val="{00000000-7DD8-46A5-B177-14FC54A089BD}"/>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33.423021558411847</c:v>
                </c:pt>
                <c:pt idx="1">
                  <c:v>32.675765276635047</c:v>
                </c:pt>
                <c:pt idx="2">
                  <c:v>31.964482606988568</c:v>
                </c:pt>
                <c:pt idx="3">
                  <c:v>31.274106762794577</c:v>
                </c:pt>
                <c:pt idx="4">
                  <c:v>30.606887116412341</c:v>
                </c:pt>
                <c:pt idx="5">
                  <c:v>29.971302269019063</c:v>
                </c:pt>
                <c:pt idx="6">
                  <c:v>29.351362165325135</c:v>
                </c:pt>
                <c:pt idx="7">
                  <c:v>28.758038756831798</c:v>
                </c:pt>
                <c:pt idx="8">
                  <c:v>28.187270996574309</c:v>
                </c:pt>
                <c:pt idx="9">
                  <c:v>27.634622674251556</c:v>
                </c:pt>
                <c:pt idx="10">
                  <c:v>27.082780958728925</c:v>
                </c:pt>
                <c:pt idx="11">
                  <c:v>26.505078124200992</c:v>
                </c:pt>
                <c:pt idx="12">
                  <c:v>25.938493745772597</c:v>
                </c:pt>
                <c:pt idx="13">
                  <c:v>25.39088102109104</c:v>
                </c:pt>
                <c:pt idx="14">
                  <c:v>24.851561213154284</c:v>
                </c:pt>
                <c:pt idx="15">
                  <c:v>24.344533609776029</c:v>
                </c:pt>
                <c:pt idx="16">
                  <c:v>23.847506491257956</c:v>
                </c:pt>
                <c:pt idx="17">
                  <c:v>23.363764745975246</c:v>
                </c:pt>
                <c:pt idx="18">
                  <c:v>22.885343676457037</c:v>
                </c:pt>
                <c:pt idx="19">
                  <c:v>22.420825583584811</c:v>
                </c:pt>
                <c:pt idx="20">
                  <c:v>21.966081933235756</c:v>
                </c:pt>
                <c:pt idx="21">
                  <c:v>21.521040398068077</c:v>
                </c:pt>
                <c:pt idx="22">
                  <c:v>21.087159829585346</c:v>
                </c:pt>
                <c:pt idx="23">
                  <c:v>20.662318585914328</c:v>
                </c:pt>
                <c:pt idx="24">
                  <c:v>20.215882652394765</c:v>
                </c:pt>
              </c:numCache>
            </c:numRef>
          </c:val>
          <c:extLst xmlns:c16r2="http://schemas.microsoft.com/office/drawing/2015/06/chart">
            <c:ext xmlns:c16="http://schemas.microsoft.com/office/drawing/2014/chart" uri="{C3380CC4-5D6E-409C-BE32-E72D297353CC}">
              <c16:uniqueId val="{00000001-7DD8-46A5-B177-14FC54A089BD}"/>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20.809565084107817</c:v>
                </c:pt>
                <c:pt idx="1">
                  <c:v>20.922106350993595</c:v>
                </c:pt>
                <c:pt idx="2">
                  <c:v>20.996038057867842</c:v>
                </c:pt>
                <c:pt idx="3">
                  <c:v>21.06598807749387</c:v>
                </c:pt>
                <c:pt idx="4">
                  <c:v>21.061244325321599</c:v>
                </c:pt>
                <c:pt idx="5">
                  <c:v>21.145246778647156</c:v>
                </c:pt>
                <c:pt idx="6">
                  <c:v>21.168287189680427</c:v>
                </c:pt>
                <c:pt idx="7">
                  <c:v>21.190726251671148</c:v>
                </c:pt>
                <c:pt idx="8">
                  <c:v>21.155562223825672</c:v>
                </c:pt>
                <c:pt idx="9">
                  <c:v>21.233175922993947</c:v>
                </c:pt>
                <c:pt idx="10">
                  <c:v>21.258492882518343</c:v>
                </c:pt>
                <c:pt idx="11">
                  <c:v>21.285065577883969</c:v>
                </c:pt>
                <c:pt idx="12">
                  <c:v>21.252441864148548</c:v>
                </c:pt>
                <c:pt idx="13">
                  <c:v>21.330711668558482</c:v>
                </c:pt>
                <c:pt idx="14">
                  <c:v>21.349018270630971</c:v>
                </c:pt>
                <c:pt idx="15">
                  <c:v>21.366577914872792</c:v>
                </c:pt>
                <c:pt idx="16">
                  <c:v>21.325098957601032</c:v>
                </c:pt>
                <c:pt idx="17">
                  <c:v>21.40247910670805</c:v>
                </c:pt>
                <c:pt idx="18">
                  <c:v>21.424021821381118</c:v>
                </c:pt>
                <c:pt idx="19">
                  <c:v>21.446314740373108</c:v>
                </c:pt>
                <c:pt idx="20">
                  <c:v>21.411521979343998</c:v>
                </c:pt>
                <c:pt idx="21">
                  <c:v>21.493307883356422</c:v>
                </c:pt>
                <c:pt idx="22">
                  <c:v>21.518024000150717</c:v>
                </c:pt>
                <c:pt idx="23">
                  <c:v>21.543318985912524</c:v>
                </c:pt>
                <c:pt idx="24">
                  <c:v>21.51115546527933</c:v>
                </c:pt>
              </c:numCache>
            </c:numRef>
          </c:val>
          <c:extLst xmlns:c16r2="http://schemas.microsoft.com/office/drawing/2015/06/chart">
            <c:ext xmlns:c16="http://schemas.microsoft.com/office/drawing/2014/chart" uri="{C3380CC4-5D6E-409C-BE32-E72D297353CC}">
              <c16:uniqueId val="{00000002-7DD8-46A5-B177-14FC54A089BD}"/>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23.949557736433484</c:v>
                </c:pt>
                <c:pt idx="1">
                  <c:v>23.949557736433484</c:v>
                </c:pt>
                <c:pt idx="2">
                  <c:v>23.949557736433484</c:v>
                </c:pt>
                <c:pt idx="3">
                  <c:v>23.949557736433484</c:v>
                </c:pt>
                <c:pt idx="4">
                  <c:v>23.949557736433484</c:v>
                </c:pt>
                <c:pt idx="5">
                  <c:v>23.949557736433484</c:v>
                </c:pt>
                <c:pt idx="6">
                  <c:v>23.949557736433484</c:v>
                </c:pt>
                <c:pt idx="7">
                  <c:v>23.949557736433484</c:v>
                </c:pt>
                <c:pt idx="8">
                  <c:v>23.949557736433484</c:v>
                </c:pt>
                <c:pt idx="9">
                  <c:v>23.949557736433484</c:v>
                </c:pt>
                <c:pt idx="10">
                  <c:v>23.949557736433484</c:v>
                </c:pt>
                <c:pt idx="11">
                  <c:v>23.949557736433484</c:v>
                </c:pt>
                <c:pt idx="12">
                  <c:v>23.949557736433484</c:v>
                </c:pt>
                <c:pt idx="13">
                  <c:v>23.949557736433484</c:v>
                </c:pt>
                <c:pt idx="14">
                  <c:v>23.949557736433484</c:v>
                </c:pt>
                <c:pt idx="15">
                  <c:v>23.949557736433484</c:v>
                </c:pt>
                <c:pt idx="16">
                  <c:v>23.949557736433484</c:v>
                </c:pt>
                <c:pt idx="17">
                  <c:v>23.949557736433484</c:v>
                </c:pt>
                <c:pt idx="18">
                  <c:v>23.949557736433484</c:v>
                </c:pt>
                <c:pt idx="19">
                  <c:v>23.949557736433484</c:v>
                </c:pt>
                <c:pt idx="20">
                  <c:v>23.949557736433484</c:v>
                </c:pt>
                <c:pt idx="21">
                  <c:v>23.949557736433484</c:v>
                </c:pt>
                <c:pt idx="22">
                  <c:v>23.949557736433484</c:v>
                </c:pt>
                <c:pt idx="23">
                  <c:v>23.949557736433484</c:v>
                </c:pt>
                <c:pt idx="24">
                  <c:v>23.949557736433484</c:v>
                </c:pt>
              </c:numCache>
            </c:numRef>
          </c:val>
          <c:extLst xmlns:c16r2="http://schemas.microsoft.com/office/drawing/2015/06/chart">
            <c:ext xmlns:c16="http://schemas.microsoft.com/office/drawing/2014/chart" uri="{C3380CC4-5D6E-409C-BE32-E72D297353CC}">
              <c16:uniqueId val="{00000003-7DD8-46A5-B177-14FC54A089BD}"/>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3.1452634630932508</c:v>
                </c:pt>
                <c:pt idx="1">
                  <c:v>3.1452634630932366</c:v>
                </c:pt>
                <c:pt idx="2">
                  <c:v>3.1452634630932508</c:v>
                </c:pt>
                <c:pt idx="3">
                  <c:v>3.145263463093265</c:v>
                </c:pt>
                <c:pt idx="4">
                  <c:v>3.145263463093265</c:v>
                </c:pt>
                <c:pt idx="5">
                  <c:v>3.1452634630932508</c:v>
                </c:pt>
                <c:pt idx="6">
                  <c:v>3.1452634630932792</c:v>
                </c:pt>
                <c:pt idx="7">
                  <c:v>3.1452634630932508</c:v>
                </c:pt>
                <c:pt idx="8">
                  <c:v>3.1452634630932508</c:v>
                </c:pt>
                <c:pt idx="9">
                  <c:v>3.1452634630932508</c:v>
                </c:pt>
                <c:pt idx="10">
                  <c:v>3.1452634630932508</c:v>
                </c:pt>
                <c:pt idx="11">
                  <c:v>3.145263463093265</c:v>
                </c:pt>
                <c:pt idx="12">
                  <c:v>3.1452634630932508</c:v>
                </c:pt>
                <c:pt idx="13">
                  <c:v>3.145263463093265</c:v>
                </c:pt>
                <c:pt idx="14">
                  <c:v>3.1452634630932508</c:v>
                </c:pt>
                <c:pt idx="15">
                  <c:v>3.145263463093265</c:v>
                </c:pt>
                <c:pt idx="16">
                  <c:v>3.145263463093265</c:v>
                </c:pt>
                <c:pt idx="17">
                  <c:v>3.1452634630932508</c:v>
                </c:pt>
                <c:pt idx="18">
                  <c:v>3.145263463093265</c:v>
                </c:pt>
                <c:pt idx="19">
                  <c:v>3.1452634630932508</c:v>
                </c:pt>
                <c:pt idx="20">
                  <c:v>3.1452634630932508</c:v>
                </c:pt>
                <c:pt idx="21">
                  <c:v>3.1452634630932508</c:v>
                </c:pt>
                <c:pt idx="22">
                  <c:v>3.1452634630932366</c:v>
                </c:pt>
                <c:pt idx="23">
                  <c:v>3.1452634630932508</c:v>
                </c:pt>
                <c:pt idx="24">
                  <c:v>3.145263463093265</c:v>
                </c:pt>
              </c:numCache>
            </c:numRef>
          </c:val>
          <c:extLst xmlns:c16r2="http://schemas.microsoft.com/office/drawing/2015/06/chart">
            <c:ext xmlns:c16="http://schemas.microsoft.com/office/drawing/2014/chart" uri="{C3380CC4-5D6E-409C-BE32-E72D297353CC}">
              <c16:uniqueId val="{00000004-7DD8-46A5-B177-14FC54A089BD}"/>
            </c:ext>
          </c:extLst>
        </c:ser>
        <c:dLbls>
          <c:showLegendKey val="0"/>
          <c:showVal val="0"/>
          <c:showCatName val="0"/>
          <c:showSerName val="0"/>
          <c:showPercent val="0"/>
          <c:showBubbleSize val="0"/>
        </c:dLbls>
        <c:axId val="181261192"/>
        <c:axId val="181255704"/>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126.88145</c:v>
                </c:pt>
                <c:pt idx="1">
                  <c:v>126.88145</c:v>
                </c:pt>
                <c:pt idx="2">
                  <c:v>126.88145</c:v>
                </c:pt>
                <c:pt idx="3">
                  <c:v>126.88145</c:v>
                </c:pt>
                <c:pt idx="4">
                  <c:v>126.88145</c:v>
                </c:pt>
                <c:pt idx="5">
                  <c:v>124.88145</c:v>
                </c:pt>
                <c:pt idx="6">
                  <c:v>124.88145</c:v>
                </c:pt>
                <c:pt idx="7">
                  <c:v>124.88145</c:v>
                </c:pt>
                <c:pt idx="8">
                  <c:v>124.88145</c:v>
                </c:pt>
                <c:pt idx="9">
                  <c:v>124.88145</c:v>
                </c:pt>
                <c:pt idx="10">
                  <c:v>115.88145000000002</c:v>
                </c:pt>
                <c:pt idx="11">
                  <c:v>115.88145000000002</c:v>
                </c:pt>
                <c:pt idx="12">
                  <c:v>115.88145000000002</c:v>
                </c:pt>
                <c:pt idx="13">
                  <c:v>115.88145000000002</c:v>
                </c:pt>
                <c:pt idx="14">
                  <c:v>115.88145000000002</c:v>
                </c:pt>
                <c:pt idx="15">
                  <c:v>115.88145000000002</c:v>
                </c:pt>
                <c:pt idx="16">
                  <c:v>115.88145000000002</c:v>
                </c:pt>
                <c:pt idx="17">
                  <c:v>115.88145000000002</c:v>
                </c:pt>
                <c:pt idx="18">
                  <c:v>115.88145000000002</c:v>
                </c:pt>
                <c:pt idx="19">
                  <c:v>115.88145000000002</c:v>
                </c:pt>
                <c:pt idx="20">
                  <c:v>115.88145000000002</c:v>
                </c:pt>
                <c:pt idx="21">
                  <c:v>115.88145000000002</c:v>
                </c:pt>
                <c:pt idx="22">
                  <c:v>115.88145000000002</c:v>
                </c:pt>
                <c:pt idx="23">
                  <c:v>115.88145000000002</c:v>
                </c:pt>
                <c:pt idx="24">
                  <c:v>115.88145000000002</c:v>
                </c:pt>
              </c:numCache>
            </c:numRef>
          </c:val>
          <c:smooth val="0"/>
          <c:extLst xmlns:c16r2="http://schemas.microsoft.com/office/drawing/2015/06/chart">
            <c:ext xmlns:c16="http://schemas.microsoft.com/office/drawing/2014/chart" uri="{C3380CC4-5D6E-409C-BE32-E72D297353CC}">
              <c16:uniqueId val="{00000005-7DD8-46A5-B177-14FC54A089BD}"/>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112.67425909157191</c:v>
                </c:pt>
                <c:pt idx="1">
                  <c:v>112.68878986015291</c:v>
                </c:pt>
                <c:pt idx="2">
                  <c:v>112.77180333380173</c:v>
                </c:pt>
                <c:pt idx="3">
                  <c:v>112.80769387246875</c:v>
                </c:pt>
                <c:pt idx="4">
                  <c:v>112.92050296844651</c:v>
                </c:pt>
                <c:pt idx="5">
                  <c:v>111.7845807546968</c:v>
                </c:pt>
                <c:pt idx="6">
                  <c:v>111.81704370130964</c:v>
                </c:pt>
                <c:pt idx="7">
                  <c:v>111.96435513935018</c:v>
                </c:pt>
                <c:pt idx="8">
                  <c:v>112.09876457114228</c:v>
                </c:pt>
                <c:pt idx="9">
                  <c:v>112.34163791718478</c:v>
                </c:pt>
                <c:pt idx="10">
                  <c:v>112.29311186760114</c:v>
                </c:pt>
                <c:pt idx="11">
                  <c:v>112.32762254762609</c:v>
                </c:pt>
                <c:pt idx="12">
                  <c:v>112.19318616376727</c:v>
                </c:pt>
                <c:pt idx="13">
                  <c:v>112.37001140346101</c:v>
                </c:pt>
                <c:pt idx="14">
                  <c:v>112.4213923128893</c:v>
                </c:pt>
                <c:pt idx="15">
                  <c:v>112.5560555479033</c:v>
                </c:pt>
                <c:pt idx="16">
                  <c:v>112.44172861704799</c:v>
                </c:pt>
                <c:pt idx="17">
                  <c:v>112.84874249249472</c:v>
                </c:pt>
                <c:pt idx="18">
                  <c:v>112.93170570294818</c:v>
                </c:pt>
                <c:pt idx="19">
                  <c:v>112.99752107463542</c:v>
                </c:pt>
                <c:pt idx="20">
                  <c:v>113.15059247908144</c:v>
                </c:pt>
                <c:pt idx="21">
                  <c:v>113.20889304117216</c:v>
                </c:pt>
                <c:pt idx="22">
                  <c:v>113.39338035668452</c:v>
                </c:pt>
                <c:pt idx="23">
                  <c:v>113.51909234621735</c:v>
                </c:pt>
                <c:pt idx="24">
                  <c:v>113.60607905048934</c:v>
                </c:pt>
              </c:numCache>
            </c:numRef>
          </c:val>
          <c:smooth val="0"/>
          <c:extLst xmlns:c16r2="http://schemas.microsoft.com/office/drawing/2015/06/chart">
            <c:ext xmlns:c16="http://schemas.microsoft.com/office/drawing/2014/chart" uri="{C3380CC4-5D6E-409C-BE32-E72D297353CC}">
              <c16:uniqueId val="{00000006-7DD8-46A5-B177-14FC54A089BD}"/>
            </c:ext>
          </c:extLst>
        </c:ser>
        <c:dLbls>
          <c:showLegendKey val="0"/>
          <c:showVal val="0"/>
          <c:showCatName val="0"/>
          <c:showSerName val="0"/>
          <c:showPercent val="0"/>
          <c:showBubbleSize val="0"/>
        </c:dLbls>
        <c:marker val="1"/>
        <c:smooth val="0"/>
        <c:axId val="181261192"/>
        <c:axId val="181255704"/>
      </c:lineChart>
      <c:catAx>
        <c:axId val="181261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81255704"/>
        <c:crosses val="autoZero"/>
        <c:auto val="1"/>
        <c:lblAlgn val="ctr"/>
        <c:lblOffset val="100"/>
        <c:tickLblSkip val="2"/>
        <c:tickMarkSkip val="1"/>
        <c:noMultiLvlLbl val="0"/>
      </c:catAx>
      <c:valAx>
        <c:axId val="181255704"/>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93E-2"/>
              <c:y val="0.398585287336320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1261192"/>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85"/>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61"/>
          <c:y val="3.1007826724362173E-2"/>
        </c:manualLayout>
      </c:layout>
      <c:overlay val="0"/>
      <c:spPr>
        <a:noFill/>
        <a:ln w="25400">
          <a:noFill/>
        </a:ln>
      </c:spPr>
    </c:title>
    <c:autoTitleDeleted val="0"/>
    <c:plotArea>
      <c:layout>
        <c:manualLayout>
          <c:layoutTarget val="inner"/>
          <c:xMode val="edge"/>
          <c:yMode val="edge"/>
          <c:x val="7.3073946134444595E-2"/>
          <c:y val="0.13443854749105721"/>
          <c:w val="0.89767565444686215"/>
          <c:h val="0.5966861559877048"/>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26.043267681543902</c:v>
                </c:pt>
                <c:pt idx="1">
                  <c:v>26.795925498720671</c:v>
                </c:pt>
                <c:pt idx="2">
                  <c:v>27.531477141336815</c:v>
                </c:pt>
                <c:pt idx="3">
                  <c:v>28.260850281726707</c:v>
                </c:pt>
                <c:pt idx="4">
                  <c:v>28.962018872689484</c:v>
                </c:pt>
                <c:pt idx="5">
                  <c:v>29.659484976364453</c:v>
                </c:pt>
                <c:pt idx="6">
                  <c:v>30.343045618912331</c:v>
                </c:pt>
                <c:pt idx="7">
                  <c:v>35.97036773868227</c:v>
                </c:pt>
                <c:pt idx="8">
                  <c:v>47.012617483369652</c:v>
                </c:pt>
                <c:pt idx="9">
                  <c:v>57.491398647661704</c:v>
                </c:pt>
                <c:pt idx="10">
                  <c:v>57.537458083837016</c:v>
                </c:pt>
                <c:pt idx="11">
                  <c:v>57.615943493737511</c:v>
                </c:pt>
                <c:pt idx="12">
                  <c:v>57.678752606168473</c:v>
                </c:pt>
                <c:pt idx="13">
                  <c:v>57.768563737856191</c:v>
                </c:pt>
                <c:pt idx="14">
                  <c:v>57.836889116122542</c:v>
                </c:pt>
                <c:pt idx="15">
                  <c:v>57.966765384876162</c:v>
                </c:pt>
                <c:pt idx="16">
                  <c:v>58.089114913050487</c:v>
                </c:pt>
                <c:pt idx="17">
                  <c:v>58.220178319480794</c:v>
                </c:pt>
                <c:pt idx="18">
                  <c:v>58.344063118825424</c:v>
                </c:pt>
                <c:pt idx="19">
                  <c:v>58.46964455279182</c:v>
                </c:pt>
                <c:pt idx="20">
                  <c:v>58.595649208546888</c:v>
                </c:pt>
                <c:pt idx="21">
                  <c:v>58.711929429721209</c:v>
                </c:pt>
                <c:pt idx="22">
                  <c:v>58.843081901523448</c:v>
                </c:pt>
                <c:pt idx="23">
                  <c:v>58.965009475786736</c:v>
                </c:pt>
                <c:pt idx="24">
                  <c:v>59.093095619781771</c:v>
                </c:pt>
              </c:numCache>
            </c:numRef>
          </c:val>
          <c:extLst xmlns:c16r2="http://schemas.microsoft.com/office/drawing/2015/06/chart">
            <c:ext xmlns:c16="http://schemas.microsoft.com/office/drawing/2014/chart" uri="{C3380CC4-5D6E-409C-BE32-E72D297353CC}">
              <c16:uniqueId val="{00000000-E202-456F-8CFA-8A7C7778E4CE}"/>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33.423021558411847</c:v>
                </c:pt>
                <c:pt idx="1">
                  <c:v>32.675765276635047</c:v>
                </c:pt>
                <c:pt idx="2">
                  <c:v>31.964482606988568</c:v>
                </c:pt>
                <c:pt idx="3">
                  <c:v>31.274106762794577</c:v>
                </c:pt>
                <c:pt idx="4">
                  <c:v>30.606887116412341</c:v>
                </c:pt>
                <c:pt idx="5">
                  <c:v>29.971302269019063</c:v>
                </c:pt>
                <c:pt idx="6">
                  <c:v>29.351362165325135</c:v>
                </c:pt>
                <c:pt idx="7">
                  <c:v>23.302607950915153</c:v>
                </c:pt>
                <c:pt idx="8">
                  <c:v>11.33388654258181</c:v>
                </c:pt>
                <c:pt idx="9">
                  <c:v>-1.3322676295501878E-15</c:v>
                </c:pt>
                <c:pt idx="10">
                  <c:v>2.2204460492503131E-15</c:v>
                </c:pt>
                <c:pt idx="11">
                  <c:v>8.8817841970012523E-16</c:v>
                </c:pt>
                <c:pt idx="12">
                  <c:v>-2.2204460492503131E-15</c:v>
                </c:pt>
                <c:pt idx="13">
                  <c:v>-2.6645352591003757E-15</c:v>
                </c:pt>
                <c:pt idx="14">
                  <c:v>8.8817841970012523E-16</c:v>
                </c:pt>
                <c:pt idx="15">
                  <c:v>4.4408920985006262E-16</c:v>
                </c:pt>
                <c:pt idx="16">
                  <c:v>-8.8817841970012523E-16</c:v>
                </c:pt>
                <c:pt idx="17">
                  <c:v>8.8817841970012523E-16</c:v>
                </c:pt>
                <c:pt idx="18">
                  <c:v>-8.8817841970012523E-16</c:v>
                </c:pt>
                <c:pt idx="19">
                  <c:v>-4.4408920985006262E-16</c:v>
                </c:pt>
                <c:pt idx="20">
                  <c:v>-6.6613381477509392E-16</c:v>
                </c:pt>
                <c:pt idx="21">
                  <c:v>2.4424906541753444E-15</c:v>
                </c:pt>
                <c:pt idx="22">
                  <c:v>-1.7763568394002505E-15</c:v>
                </c:pt>
                <c:pt idx="23">
                  <c:v>-1.5543122344752192E-15</c:v>
                </c:pt>
                <c:pt idx="24">
                  <c:v>1.3322676295501878E-15</c:v>
                </c:pt>
              </c:numCache>
            </c:numRef>
          </c:val>
          <c:extLst xmlns:c16r2="http://schemas.microsoft.com/office/drawing/2015/06/chart">
            <c:ext xmlns:c16="http://schemas.microsoft.com/office/drawing/2014/chart" uri="{C3380CC4-5D6E-409C-BE32-E72D297353CC}">
              <c16:uniqueId val="{00000001-E202-456F-8CFA-8A7C7778E4CE}"/>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20.809565084107817</c:v>
                </c:pt>
                <c:pt idx="1">
                  <c:v>20.922106350993595</c:v>
                </c:pt>
                <c:pt idx="2">
                  <c:v>20.996038057867842</c:v>
                </c:pt>
                <c:pt idx="3">
                  <c:v>21.06598807749387</c:v>
                </c:pt>
                <c:pt idx="4">
                  <c:v>21.061244325321599</c:v>
                </c:pt>
                <c:pt idx="5">
                  <c:v>21.145246778647156</c:v>
                </c:pt>
                <c:pt idx="6">
                  <c:v>21.168287189680427</c:v>
                </c:pt>
                <c:pt idx="7">
                  <c:v>21.190726251671148</c:v>
                </c:pt>
                <c:pt idx="8">
                  <c:v>21.155562223825672</c:v>
                </c:pt>
                <c:pt idx="9">
                  <c:v>21.233175922993947</c:v>
                </c:pt>
                <c:pt idx="10">
                  <c:v>21.258492882518343</c:v>
                </c:pt>
                <c:pt idx="11">
                  <c:v>21.285065577883969</c:v>
                </c:pt>
                <c:pt idx="12">
                  <c:v>21.252441864148548</c:v>
                </c:pt>
                <c:pt idx="13">
                  <c:v>21.330711668558482</c:v>
                </c:pt>
                <c:pt idx="14">
                  <c:v>21.349018270630971</c:v>
                </c:pt>
                <c:pt idx="15">
                  <c:v>21.366577914872792</c:v>
                </c:pt>
                <c:pt idx="16">
                  <c:v>21.325098957601032</c:v>
                </c:pt>
                <c:pt idx="17">
                  <c:v>21.40247910670805</c:v>
                </c:pt>
                <c:pt idx="18">
                  <c:v>21.424021821381118</c:v>
                </c:pt>
                <c:pt idx="19">
                  <c:v>21.446314740373108</c:v>
                </c:pt>
                <c:pt idx="20">
                  <c:v>21.411521979343998</c:v>
                </c:pt>
                <c:pt idx="21">
                  <c:v>21.493307883356422</c:v>
                </c:pt>
                <c:pt idx="22">
                  <c:v>21.518024000150717</c:v>
                </c:pt>
                <c:pt idx="23">
                  <c:v>21.543318985912524</c:v>
                </c:pt>
                <c:pt idx="24">
                  <c:v>21.51115546527933</c:v>
                </c:pt>
              </c:numCache>
            </c:numRef>
          </c:val>
          <c:extLst xmlns:c16r2="http://schemas.microsoft.com/office/drawing/2015/06/chart">
            <c:ext xmlns:c16="http://schemas.microsoft.com/office/drawing/2014/chart" uri="{C3380CC4-5D6E-409C-BE32-E72D297353CC}">
              <c16:uniqueId val="{00000002-E202-456F-8CFA-8A7C7778E4CE}"/>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23.949557736433484</c:v>
                </c:pt>
                <c:pt idx="1">
                  <c:v>23.949557736433484</c:v>
                </c:pt>
                <c:pt idx="2">
                  <c:v>23.949557736433484</c:v>
                </c:pt>
                <c:pt idx="3">
                  <c:v>23.949557736433484</c:v>
                </c:pt>
                <c:pt idx="4">
                  <c:v>23.949557736433484</c:v>
                </c:pt>
                <c:pt idx="5">
                  <c:v>23.231071004340478</c:v>
                </c:pt>
                <c:pt idx="6">
                  <c:v>22.512584272247473</c:v>
                </c:pt>
                <c:pt idx="7">
                  <c:v>21.794097540154468</c:v>
                </c:pt>
                <c:pt idx="8">
                  <c:v>21.075610808061462</c:v>
                </c:pt>
                <c:pt idx="9">
                  <c:v>20.357124075968461</c:v>
                </c:pt>
                <c:pt idx="10">
                  <c:v>19.746410353689406</c:v>
                </c:pt>
                <c:pt idx="11">
                  <c:v>19.135696631410351</c:v>
                </c:pt>
                <c:pt idx="12">
                  <c:v>18.524982909131296</c:v>
                </c:pt>
                <c:pt idx="13">
                  <c:v>17.914269186852241</c:v>
                </c:pt>
                <c:pt idx="14">
                  <c:v>17.303555464573193</c:v>
                </c:pt>
                <c:pt idx="15">
                  <c:v>16.957484355281728</c:v>
                </c:pt>
                <c:pt idx="16">
                  <c:v>16.611413245990263</c:v>
                </c:pt>
                <c:pt idx="17">
                  <c:v>16.265342136698798</c:v>
                </c:pt>
                <c:pt idx="18">
                  <c:v>15.919271027407335</c:v>
                </c:pt>
                <c:pt idx="19">
                  <c:v>15.573199918115872</c:v>
                </c:pt>
                <c:pt idx="20">
                  <c:v>15.261735919753558</c:v>
                </c:pt>
                <c:pt idx="21">
                  <c:v>14.95027192139124</c:v>
                </c:pt>
                <c:pt idx="22">
                  <c:v>14.638807923028923</c:v>
                </c:pt>
                <c:pt idx="23">
                  <c:v>14.327343924666605</c:v>
                </c:pt>
                <c:pt idx="24">
                  <c:v>14.015879926304287</c:v>
                </c:pt>
              </c:numCache>
            </c:numRef>
          </c:val>
          <c:extLst xmlns:c16r2="http://schemas.microsoft.com/office/drawing/2015/06/chart">
            <c:ext xmlns:c16="http://schemas.microsoft.com/office/drawing/2014/chart" uri="{C3380CC4-5D6E-409C-BE32-E72D297353CC}">
              <c16:uniqueId val="{00000003-E202-456F-8CFA-8A7C7778E4CE}"/>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3.1452634630932508</c:v>
                </c:pt>
                <c:pt idx="1">
                  <c:v>3.1452634630932366</c:v>
                </c:pt>
                <c:pt idx="2">
                  <c:v>3.1452634630932508</c:v>
                </c:pt>
                <c:pt idx="3">
                  <c:v>3.145263463093265</c:v>
                </c:pt>
                <c:pt idx="4">
                  <c:v>3.145263463093265</c:v>
                </c:pt>
                <c:pt idx="5">
                  <c:v>3.1452634630932579</c:v>
                </c:pt>
                <c:pt idx="6">
                  <c:v>3.145263463093265</c:v>
                </c:pt>
                <c:pt idx="7">
                  <c:v>3.1452634630932721</c:v>
                </c:pt>
                <c:pt idx="8">
                  <c:v>3.1452634630932792</c:v>
                </c:pt>
                <c:pt idx="9">
                  <c:v>3.1452634630932685</c:v>
                </c:pt>
                <c:pt idx="10">
                  <c:v>3.1452634630932508</c:v>
                </c:pt>
                <c:pt idx="11">
                  <c:v>3.1452634630932614</c:v>
                </c:pt>
                <c:pt idx="12">
                  <c:v>3.1452634630932579</c:v>
                </c:pt>
                <c:pt idx="13">
                  <c:v>3.1452634630932543</c:v>
                </c:pt>
                <c:pt idx="14">
                  <c:v>3.1452634630932579</c:v>
                </c:pt>
                <c:pt idx="15">
                  <c:v>3.1452634630932508</c:v>
                </c:pt>
                <c:pt idx="16">
                  <c:v>3.1452634630932579</c:v>
                </c:pt>
                <c:pt idx="17">
                  <c:v>3.1452634630932366</c:v>
                </c:pt>
                <c:pt idx="18">
                  <c:v>3.1452634630932561</c:v>
                </c:pt>
                <c:pt idx="19">
                  <c:v>3.1452634630932614</c:v>
                </c:pt>
                <c:pt idx="20">
                  <c:v>3.1452634630932472</c:v>
                </c:pt>
                <c:pt idx="21">
                  <c:v>3.1452634630932526</c:v>
                </c:pt>
                <c:pt idx="22">
                  <c:v>3.1452634630932561</c:v>
                </c:pt>
                <c:pt idx="23">
                  <c:v>3.1452634630932454</c:v>
                </c:pt>
                <c:pt idx="24">
                  <c:v>3.145263463093265</c:v>
                </c:pt>
              </c:numCache>
            </c:numRef>
          </c:val>
          <c:extLst xmlns:c16r2="http://schemas.microsoft.com/office/drawing/2015/06/chart">
            <c:ext xmlns:c16="http://schemas.microsoft.com/office/drawing/2014/chart" uri="{C3380CC4-5D6E-409C-BE32-E72D297353CC}">
              <c16:uniqueId val="{00000004-E202-456F-8CFA-8A7C7778E4CE}"/>
            </c:ext>
          </c:extLst>
        </c:ser>
        <c:dLbls>
          <c:showLegendKey val="0"/>
          <c:showVal val="0"/>
          <c:showCatName val="0"/>
          <c:showSerName val="0"/>
          <c:showPercent val="0"/>
          <c:showBubbleSize val="0"/>
        </c:dLbls>
        <c:axId val="181257272"/>
        <c:axId val="181258056"/>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126.88145</c:v>
                </c:pt>
                <c:pt idx="1">
                  <c:v>126.88145</c:v>
                </c:pt>
                <c:pt idx="2">
                  <c:v>126.88145</c:v>
                </c:pt>
                <c:pt idx="3">
                  <c:v>126.88145</c:v>
                </c:pt>
                <c:pt idx="4">
                  <c:v>126.88145</c:v>
                </c:pt>
                <c:pt idx="5">
                  <c:v>124.88145</c:v>
                </c:pt>
                <c:pt idx="6">
                  <c:v>124.88145</c:v>
                </c:pt>
                <c:pt idx="7">
                  <c:v>124.88145</c:v>
                </c:pt>
                <c:pt idx="8">
                  <c:v>124.88145</c:v>
                </c:pt>
                <c:pt idx="9">
                  <c:v>124.88145</c:v>
                </c:pt>
                <c:pt idx="10">
                  <c:v>115.88145000000002</c:v>
                </c:pt>
                <c:pt idx="11">
                  <c:v>115.88145000000002</c:v>
                </c:pt>
                <c:pt idx="12">
                  <c:v>115.88145000000002</c:v>
                </c:pt>
                <c:pt idx="13">
                  <c:v>115.88145000000002</c:v>
                </c:pt>
                <c:pt idx="14">
                  <c:v>115.88145000000002</c:v>
                </c:pt>
                <c:pt idx="15">
                  <c:v>115.88145000000002</c:v>
                </c:pt>
                <c:pt idx="16">
                  <c:v>115.88145000000002</c:v>
                </c:pt>
                <c:pt idx="17">
                  <c:v>115.88145000000002</c:v>
                </c:pt>
                <c:pt idx="18">
                  <c:v>115.88145000000002</c:v>
                </c:pt>
                <c:pt idx="19">
                  <c:v>115.88145000000002</c:v>
                </c:pt>
                <c:pt idx="20">
                  <c:v>115.88145000000002</c:v>
                </c:pt>
                <c:pt idx="21">
                  <c:v>115.88145000000002</c:v>
                </c:pt>
                <c:pt idx="22">
                  <c:v>115.88145000000002</c:v>
                </c:pt>
                <c:pt idx="23">
                  <c:v>115.88145000000002</c:v>
                </c:pt>
                <c:pt idx="24">
                  <c:v>115.88145000000002</c:v>
                </c:pt>
              </c:numCache>
            </c:numRef>
          </c:val>
          <c:smooth val="0"/>
          <c:extLst xmlns:c16r2="http://schemas.microsoft.com/office/drawing/2015/06/chart">
            <c:ext xmlns:c16="http://schemas.microsoft.com/office/drawing/2014/chart" uri="{C3380CC4-5D6E-409C-BE32-E72D297353CC}">
              <c16:uniqueId val="{00000005-E202-456F-8CFA-8A7C7778E4CE}"/>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112.67425909157191</c:v>
                </c:pt>
                <c:pt idx="1">
                  <c:v>112.68878986015292</c:v>
                </c:pt>
                <c:pt idx="2">
                  <c:v>112.77180333380171</c:v>
                </c:pt>
                <c:pt idx="3">
                  <c:v>112.80769387246877</c:v>
                </c:pt>
                <c:pt idx="4">
                  <c:v>112.92050296844653</c:v>
                </c:pt>
                <c:pt idx="5">
                  <c:v>111.06609402260383</c:v>
                </c:pt>
                <c:pt idx="6">
                  <c:v>110.38007023712365</c:v>
                </c:pt>
                <c:pt idx="7">
                  <c:v>109.32180290682862</c:v>
                </c:pt>
                <c:pt idx="8">
                  <c:v>107.73431601186806</c:v>
                </c:pt>
                <c:pt idx="9">
                  <c:v>106.31988712615703</c:v>
                </c:pt>
                <c:pt idx="10">
                  <c:v>105.76843746576074</c:v>
                </c:pt>
                <c:pt idx="11">
                  <c:v>105.29968809465618</c:v>
                </c:pt>
                <c:pt idx="12">
                  <c:v>104.65211215740553</c:v>
                </c:pt>
                <c:pt idx="13">
                  <c:v>104.32559088720255</c:v>
                </c:pt>
                <c:pt idx="14">
                  <c:v>103.86402833840732</c:v>
                </c:pt>
                <c:pt idx="15">
                  <c:v>103.75008405994694</c:v>
                </c:pt>
                <c:pt idx="16">
                  <c:v>103.37738191047889</c:v>
                </c:pt>
                <c:pt idx="17">
                  <c:v>103.52664039813432</c:v>
                </c:pt>
                <c:pt idx="18">
                  <c:v>103.36105799394487</c:v>
                </c:pt>
                <c:pt idx="19">
                  <c:v>103.16816979667227</c:v>
                </c:pt>
                <c:pt idx="20">
                  <c:v>103.09811566698022</c:v>
                </c:pt>
                <c:pt idx="21">
                  <c:v>102.92355282676237</c:v>
                </c:pt>
                <c:pt idx="22">
                  <c:v>102.88380248402254</c:v>
                </c:pt>
                <c:pt idx="23">
                  <c:v>102.77657941024208</c:v>
                </c:pt>
                <c:pt idx="24">
                  <c:v>102.62986796796821</c:v>
                </c:pt>
              </c:numCache>
            </c:numRef>
          </c:val>
          <c:smooth val="0"/>
          <c:extLst xmlns:c16r2="http://schemas.microsoft.com/office/drawing/2015/06/chart">
            <c:ext xmlns:c16="http://schemas.microsoft.com/office/drawing/2014/chart" uri="{C3380CC4-5D6E-409C-BE32-E72D297353CC}">
              <c16:uniqueId val="{00000006-E202-456F-8CFA-8A7C7778E4CE}"/>
            </c:ext>
          </c:extLst>
        </c:ser>
        <c:dLbls>
          <c:showLegendKey val="0"/>
          <c:showVal val="0"/>
          <c:showCatName val="0"/>
          <c:showSerName val="0"/>
          <c:showPercent val="0"/>
          <c:showBubbleSize val="0"/>
        </c:dLbls>
        <c:marker val="1"/>
        <c:smooth val="0"/>
        <c:axId val="181257272"/>
        <c:axId val="181258056"/>
      </c:lineChart>
      <c:catAx>
        <c:axId val="18125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81258056"/>
        <c:crosses val="autoZero"/>
        <c:auto val="1"/>
        <c:lblAlgn val="ctr"/>
        <c:lblOffset val="100"/>
        <c:tickLblSkip val="2"/>
        <c:tickMarkSkip val="1"/>
        <c:noMultiLvlLbl val="0"/>
      </c:catAx>
      <c:valAx>
        <c:axId val="181258056"/>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81257272"/>
        <c:crosses val="autoZero"/>
        <c:crossBetween val="midCat"/>
      </c:valAx>
      <c:spPr>
        <a:noFill/>
        <a:ln w="12700">
          <a:solidFill>
            <a:srgbClr val="808080"/>
          </a:solidFill>
          <a:prstDash val="solid"/>
        </a:ln>
      </c:spPr>
    </c:plotArea>
    <c:legend>
      <c:legendPos val="b"/>
      <c:layout>
        <c:manualLayout>
          <c:xMode val="edge"/>
          <c:yMode val="edge"/>
          <c:x val="0.19160461976251572"/>
          <c:y val="0.8535580838704635"/>
          <c:w val="0.65132029756728005"/>
          <c:h val="0.1269179503794317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helton%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028">
          <cell r="C1028" t="str">
            <v>GW</v>
          </cell>
        </row>
        <row r="1029">
          <cell r="C1029" t="str">
            <v>SW:River</v>
          </cell>
        </row>
        <row r="1030">
          <cell r="C1030" t="str">
            <v>SW:Reservoir</v>
          </cell>
        </row>
        <row r="1031">
          <cell r="C1031"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B4" sqref="B4:D4"/>
    </sheetView>
  </sheetViews>
  <sheetFormatPr defaultColWidth="8.88671875" defaultRowHeight="15" x14ac:dyDescent="0.2"/>
  <cols>
    <col min="1" max="1" width="2.5546875" customWidth="1"/>
    <col min="2" max="2" width="22.5546875" customWidth="1"/>
    <col min="3" max="3" width="7.77734375" customWidth="1"/>
    <col min="4" max="4" width="79.109375" bestFit="1"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911" t="s">
        <v>0</v>
      </c>
      <c r="C2" s="912"/>
      <c r="D2" s="912"/>
      <c r="E2" s="912"/>
      <c r="F2" s="912"/>
      <c r="G2" s="912"/>
      <c r="H2" s="912"/>
      <c r="I2" s="912"/>
      <c r="J2" s="912"/>
      <c r="K2" s="913"/>
      <c r="L2" s="2"/>
    </row>
    <row r="3" spans="1:12" ht="26.25" x14ac:dyDescent="0.4">
      <c r="A3" s="2"/>
      <c r="B3" s="372"/>
      <c r="C3" s="373"/>
      <c r="D3" s="373"/>
      <c r="E3" s="370"/>
      <c r="F3" s="3"/>
      <c r="G3" s="3"/>
      <c r="H3" s="3"/>
      <c r="I3" s="3"/>
      <c r="J3" s="3"/>
      <c r="K3" s="4"/>
      <c r="L3" s="2"/>
    </row>
    <row r="4" spans="1:12" x14ac:dyDescent="0.2">
      <c r="A4" s="2"/>
      <c r="B4" s="914" t="s">
        <v>847</v>
      </c>
      <c r="C4" s="915"/>
      <c r="D4" s="916"/>
      <c r="E4" s="34"/>
      <c r="F4" s="5"/>
      <c r="G4" s="5"/>
      <c r="H4" s="5"/>
      <c r="J4" s="5"/>
      <c r="K4" s="6"/>
      <c r="L4" s="2"/>
    </row>
    <row r="5" spans="1:12" x14ac:dyDescent="0.2">
      <c r="A5" s="2"/>
      <c r="B5" s="917" t="s">
        <v>1</v>
      </c>
      <c r="C5" s="918"/>
      <c r="D5" s="919"/>
      <c r="E5" s="369"/>
      <c r="F5" s="7"/>
      <c r="G5" s="7"/>
      <c r="H5" s="7"/>
      <c r="I5" s="7"/>
      <c r="J5" s="5"/>
      <c r="K5" s="6"/>
      <c r="L5" s="2"/>
    </row>
    <row r="6" spans="1:12" x14ac:dyDescent="0.2">
      <c r="A6" s="2"/>
      <c r="B6" s="920" t="s">
        <v>2</v>
      </c>
      <c r="C6" s="921"/>
      <c r="D6" s="922"/>
      <c r="E6" s="369"/>
      <c r="F6" s="7"/>
      <c r="G6" s="7"/>
      <c r="H6" s="7"/>
      <c r="I6" s="7"/>
      <c r="J6" s="5"/>
      <c r="K6" s="6"/>
      <c r="L6" s="2"/>
    </row>
    <row r="7" spans="1:12" ht="7.5" customHeight="1" thickBot="1" x14ac:dyDescent="0.25">
      <c r="A7" s="2"/>
      <c r="B7" s="374"/>
      <c r="C7" s="7"/>
      <c r="D7" s="7"/>
      <c r="E7" s="371"/>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781</v>
      </c>
      <c r="E9" s="13"/>
      <c r="F9" s="14"/>
      <c r="G9" s="14"/>
      <c r="H9" s="14"/>
      <c r="I9" s="14"/>
      <c r="J9" s="14"/>
      <c r="K9" s="15"/>
      <c r="L9" s="16"/>
    </row>
    <row r="10" spans="1:12" ht="15.75" x14ac:dyDescent="0.25">
      <c r="A10" s="9"/>
      <c r="B10" s="10" t="s">
        <v>5</v>
      </c>
      <c r="C10" s="11"/>
      <c r="D10" s="12" t="s">
        <v>782</v>
      </c>
      <c r="E10" s="13"/>
      <c r="F10" s="14"/>
      <c r="G10" s="14"/>
      <c r="H10" s="14"/>
      <c r="I10" s="14"/>
      <c r="J10" s="14"/>
      <c r="K10" s="15"/>
      <c r="L10" s="368" t="s">
        <v>769</v>
      </c>
    </row>
    <row r="11" spans="1:12" ht="15.75" x14ac:dyDescent="0.25">
      <c r="A11" s="9"/>
      <c r="B11" s="10" t="s">
        <v>6</v>
      </c>
      <c r="C11" s="11"/>
      <c r="D11" s="17">
        <v>11</v>
      </c>
      <c r="E11" s="13"/>
      <c r="F11" s="14"/>
      <c r="G11" s="14"/>
      <c r="H11" s="14"/>
      <c r="I11" s="14"/>
      <c r="J11" s="14"/>
      <c r="K11" s="15"/>
      <c r="L11" s="368" t="s">
        <v>770</v>
      </c>
    </row>
    <row r="12" spans="1:12" ht="15.75" x14ac:dyDescent="0.25">
      <c r="A12" s="9"/>
      <c r="B12" s="18" t="s">
        <v>7</v>
      </c>
      <c r="C12" s="367"/>
      <c r="D12" s="12" t="s">
        <v>770</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368" t="s">
        <v>771</v>
      </c>
    </row>
    <row r="13" spans="1:12" ht="15.75" x14ac:dyDescent="0.25">
      <c r="A13" s="9"/>
      <c r="B13" s="10" t="s">
        <v>8</v>
      </c>
      <c r="C13" s="20"/>
      <c r="D13" s="21" t="s">
        <v>813</v>
      </c>
      <c r="E13" s="13"/>
      <c r="F13" s="14"/>
      <c r="G13" s="14"/>
      <c r="H13" s="14"/>
      <c r="I13" s="14"/>
      <c r="J13" s="14"/>
      <c r="K13" s="15"/>
      <c r="L13" s="368" t="s">
        <v>772</v>
      </c>
    </row>
    <row r="14" spans="1:12" ht="15.75" x14ac:dyDescent="0.25">
      <c r="A14" s="9"/>
      <c r="B14" s="10" t="s">
        <v>9</v>
      </c>
      <c r="C14" s="20"/>
      <c r="D14" s="22" t="s">
        <v>783</v>
      </c>
      <c r="E14" s="13"/>
      <c r="F14" s="14"/>
      <c r="G14" s="14"/>
      <c r="H14" s="14"/>
      <c r="I14" s="14"/>
      <c r="J14" s="14"/>
      <c r="K14" s="15"/>
      <c r="L14" s="368" t="s">
        <v>773</v>
      </c>
    </row>
    <row r="15" spans="1:12" ht="15.75" x14ac:dyDescent="0.25">
      <c r="A15" s="14"/>
      <c r="B15" s="10" t="s">
        <v>10</v>
      </c>
      <c r="C15" s="20"/>
      <c r="D15" s="12" t="s">
        <v>784</v>
      </c>
      <c r="E15" s="20" t="s">
        <v>11</v>
      </c>
      <c r="F15" s="23" t="s">
        <v>784</v>
      </c>
      <c r="G15" s="24"/>
      <c r="H15" s="20" t="s">
        <v>12</v>
      </c>
      <c r="I15" s="25"/>
      <c r="J15" s="14"/>
      <c r="K15" s="15"/>
    </row>
    <row r="16" spans="1:12" ht="15.75" x14ac:dyDescent="0.25">
      <c r="A16" s="14"/>
      <c r="B16" s="10"/>
      <c r="C16" s="20"/>
      <c r="D16" s="26"/>
      <c r="E16" s="24"/>
      <c r="F16" s="24"/>
      <c r="G16" s="24"/>
      <c r="H16" s="20"/>
      <c r="I16" s="24"/>
      <c r="J16" s="14"/>
      <c r="K16" s="15"/>
      <c r="L16" s="366"/>
    </row>
    <row r="17" spans="1:12" ht="15.75" x14ac:dyDescent="0.25">
      <c r="A17" s="27"/>
      <c r="B17" s="10" t="s">
        <v>13</v>
      </c>
      <c r="C17" s="14"/>
      <c r="D17" s="12">
        <v>1</v>
      </c>
      <c r="E17" s="14"/>
      <c r="F17" s="28" t="s">
        <v>14</v>
      </c>
      <c r="G17" s="14"/>
      <c r="H17" s="14"/>
      <c r="I17" s="14"/>
      <c r="J17" s="14"/>
      <c r="K17" s="15"/>
      <c r="L17" s="366"/>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nXMuQBbHlsrGx5LMGEV/P4j1HN4ZpGv2SCa0wSGQBaecQXvTfe/cy+F0HTiPMHgqzy42gHRfpdSxMk6Uw8DuEQ==" saltValue="FTr/aDrml7klAwGbNxmSkg=="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B2" sqref="B2"/>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47" max="247" width="4.109375" customWidth="1"/>
    <col min="248" max="249" width="6.88671875" customWidth="1"/>
    <col min="250" max="250" width="36.88671875" customWidth="1"/>
    <col min="251" max="251" width="39.21875" customWidth="1"/>
    <col min="252" max="252" width="6.88671875" customWidth="1"/>
    <col min="253" max="253" width="8.21875" bestFit="1" customWidth="1"/>
    <col min="254" max="282" width="11.44140625" customWidth="1"/>
    <col min="503" max="503" width="4.109375" customWidth="1"/>
    <col min="504" max="505" width="6.88671875" customWidth="1"/>
    <col min="506" max="506" width="36.88671875" customWidth="1"/>
    <col min="507" max="507" width="39.21875" customWidth="1"/>
    <col min="508" max="508" width="6.88671875" customWidth="1"/>
    <col min="509" max="509" width="8.21875" bestFit="1" customWidth="1"/>
    <col min="510" max="538" width="11.44140625" customWidth="1"/>
    <col min="759" max="759" width="4.109375" customWidth="1"/>
    <col min="760" max="761" width="6.88671875" customWidth="1"/>
    <col min="762" max="762" width="36.88671875" customWidth="1"/>
    <col min="763" max="763" width="39.21875" customWidth="1"/>
    <col min="764" max="764" width="6.88671875" customWidth="1"/>
    <col min="765" max="765" width="8.21875" bestFit="1" customWidth="1"/>
    <col min="766" max="794" width="11.44140625" customWidth="1"/>
    <col min="1015" max="1015" width="4.109375" customWidth="1"/>
    <col min="1016" max="1017" width="6.88671875" customWidth="1"/>
    <col min="1018" max="1018" width="36.88671875" customWidth="1"/>
    <col min="1019" max="1019" width="39.21875" customWidth="1"/>
    <col min="1020" max="1020" width="6.88671875" customWidth="1"/>
    <col min="1021" max="1021" width="8.21875" bestFit="1" customWidth="1"/>
    <col min="1022" max="1050" width="11.44140625" customWidth="1"/>
    <col min="1271" max="1271" width="4.109375" customWidth="1"/>
    <col min="1272" max="1273" width="6.88671875" customWidth="1"/>
    <col min="1274" max="1274" width="36.88671875" customWidth="1"/>
    <col min="1275" max="1275" width="39.21875" customWidth="1"/>
    <col min="1276" max="1276" width="6.88671875" customWidth="1"/>
    <col min="1277" max="1277" width="8.21875" bestFit="1" customWidth="1"/>
    <col min="1278" max="1306" width="11.44140625" customWidth="1"/>
    <col min="1527" max="1527" width="4.109375" customWidth="1"/>
    <col min="1528" max="1529" width="6.88671875" customWidth="1"/>
    <col min="1530" max="1530" width="36.88671875" customWidth="1"/>
    <col min="1531" max="1531" width="39.21875" customWidth="1"/>
    <col min="1532" max="1532" width="6.88671875" customWidth="1"/>
    <col min="1533" max="1533" width="8.21875" bestFit="1" customWidth="1"/>
    <col min="1534" max="1562" width="11.44140625" customWidth="1"/>
    <col min="1783" max="1783" width="4.109375" customWidth="1"/>
    <col min="1784" max="1785" width="6.88671875" customWidth="1"/>
    <col min="1786" max="1786" width="36.88671875" customWidth="1"/>
    <col min="1787" max="1787" width="39.21875" customWidth="1"/>
    <col min="1788" max="1788" width="6.88671875" customWidth="1"/>
    <col min="1789" max="1789" width="8.21875" bestFit="1" customWidth="1"/>
    <col min="1790" max="1818" width="11.44140625" customWidth="1"/>
    <col min="2039" max="2039" width="4.109375" customWidth="1"/>
    <col min="2040" max="2041" width="6.88671875" customWidth="1"/>
    <col min="2042" max="2042" width="36.88671875" customWidth="1"/>
    <col min="2043" max="2043" width="39.21875" customWidth="1"/>
    <col min="2044" max="2044" width="6.88671875" customWidth="1"/>
    <col min="2045" max="2045" width="8.21875" bestFit="1" customWidth="1"/>
    <col min="2046" max="2074" width="11.44140625" customWidth="1"/>
    <col min="2295" max="2295" width="4.109375" customWidth="1"/>
    <col min="2296" max="2297" width="6.88671875" customWidth="1"/>
    <col min="2298" max="2298" width="36.88671875" customWidth="1"/>
    <col min="2299" max="2299" width="39.21875" customWidth="1"/>
    <col min="2300" max="2300" width="6.88671875" customWidth="1"/>
    <col min="2301" max="2301" width="8.21875" bestFit="1" customWidth="1"/>
    <col min="2302" max="2330" width="11.44140625" customWidth="1"/>
    <col min="2551" max="2551" width="4.109375" customWidth="1"/>
    <col min="2552" max="2553" width="6.88671875" customWidth="1"/>
    <col min="2554" max="2554" width="36.88671875" customWidth="1"/>
    <col min="2555" max="2555" width="39.21875" customWidth="1"/>
    <col min="2556" max="2556" width="6.88671875" customWidth="1"/>
    <col min="2557" max="2557" width="8.21875" bestFit="1" customWidth="1"/>
    <col min="2558" max="2586" width="11.44140625" customWidth="1"/>
    <col min="2807" max="2807" width="4.109375" customWidth="1"/>
    <col min="2808" max="2809" width="6.88671875" customWidth="1"/>
    <col min="2810" max="2810" width="36.88671875" customWidth="1"/>
    <col min="2811" max="2811" width="39.21875" customWidth="1"/>
    <col min="2812" max="2812" width="6.88671875" customWidth="1"/>
    <col min="2813" max="2813" width="8.21875" bestFit="1" customWidth="1"/>
    <col min="2814" max="2842" width="11.44140625" customWidth="1"/>
    <col min="3063" max="3063" width="4.109375" customWidth="1"/>
    <col min="3064" max="3065" width="6.88671875" customWidth="1"/>
    <col min="3066" max="3066" width="36.88671875" customWidth="1"/>
    <col min="3067" max="3067" width="39.21875" customWidth="1"/>
    <col min="3068" max="3068" width="6.88671875" customWidth="1"/>
    <col min="3069" max="3069" width="8.21875" bestFit="1" customWidth="1"/>
    <col min="3070" max="3098" width="11.44140625" customWidth="1"/>
    <col min="3319" max="3319" width="4.109375" customWidth="1"/>
    <col min="3320" max="3321" width="6.88671875" customWidth="1"/>
    <col min="3322" max="3322" width="36.88671875" customWidth="1"/>
    <col min="3323" max="3323" width="39.21875" customWidth="1"/>
    <col min="3324" max="3324" width="6.88671875" customWidth="1"/>
    <col min="3325" max="3325" width="8.21875" bestFit="1" customWidth="1"/>
    <col min="3326" max="3354" width="11.44140625" customWidth="1"/>
    <col min="3575" max="3575" width="4.109375" customWidth="1"/>
    <col min="3576" max="3577" width="6.88671875" customWidth="1"/>
    <col min="3578" max="3578" width="36.88671875" customWidth="1"/>
    <col min="3579" max="3579" width="39.21875" customWidth="1"/>
    <col min="3580" max="3580" width="6.88671875" customWidth="1"/>
    <col min="3581" max="3581" width="8.21875" bestFit="1" customWidth="1"/>
    <col min="3582" max="3610" width="11.44140625" customWidth="1"/>
    <col min="3831" max="3831" width="4.109375" customWidth="1"/>
    <col min="3832" max="3833" width="6.88671875" customWidth="1"/>
    <col min="3834" max="3834" width="36.88671875" customWidth="1"/>
    <col min="3835" max="3835" width="39.21875" customWidth="1"/>
    <col min="3836" max="3836" width="6.88671875" customWidth="1"/>
    <col min="3837" max="3837" width="8.21875" bestFit="1" customWidth="1"/>
    <col min="3838" max="3866" width="11.44140625" customWidth="1"/>
    <col min="4087" max="4087" width="4.109375" customWidth="1"/>
    <col min="4088" max="4089" width="6.88671875" customWidth="1"/>
    <col min="4090" max="4090" width="36.88671875" customWidth="1"/>
    <col min="4091" max="4091" width="39.21875" customWidth="1"/>
    <col min="4092" max="4092" width="6.88671875" customWidth="1"/>
    <col min="4093" max="4093" width="8.21875" bestFit="1" customWidth="1"/>
    <col min="4094" max="4122" width="11.44140625" customWidth="1"/>
    <col min="4343" max="4343" width="4.109375" customWidth="1"/>
    <col min="4344" max="4345" width="6.88671875" customWidth="1"/>
    <col min="4346" max="4346" width="36.88671875" customWidth="1"/>
    <col min="4347" max="4347" width="39.21875" customWidth="1"/>
    <col min="4348" max="4348" width="6.88671875" customWidth="1"/>
    <col min="4349" max="4349" width="8.21875" bestFit="1" customWidth="1"/>
    <col min="4350" max="4378" width="11.44140625" customWidth="1"/>
    <col min="4599" max="4599" width="4.109375" customWidth="1"/>
    <col min="4600" max="4601" width="6.88671875" customWidth="1"/>
    <col min="4602" max="4602" width="36.88671875" customWidth="1"/>
    <col min="4603" max="4603" width="39.21875" customWidth="1"/>
    <col min="4604" max="4604" width="6.88671875" customWidth="1"/>
    <col min="4605" max="4605" width="8.21875" bestFit="1" customWidth="1"/>
    <col min="4606" max="4634" width="11.44140625" customWidth="1"/>
    <col min="4855" max="4855" width="4.109375" customWidth="1"/>
    <col min="4856" max="4857" width="6.88671875" customWidth="1"/>
    <col min="4858" max="4858" width="36.88671875" customWidth="1"/>
    <col min="4859" max="4859" width="39.21875" customWidth="1"/>
    <col min="4860" max="4860" width="6.88671875" customWidth="1"/>
    <col min="4861" max="4861" width="8.21875" bestFit="1" customWidth="1"/>
    <col min="4862" max="4890" width="11.44140625" customWidth="1"/>
    <col min="5111" max="5111" width="4.109375" customWidth="1"/>
    <col min="5112" max="5113" width="6.88671875" customWidth="1"/>
    <col min="5114" max="5114" width="36.88671875" customWidth="1"/>
    <col min="5115" max="5115" width="39.21875" customWidth="1"/>
    <col min="5116" max="5116" width="6.88671875" customWidth="1"/>
    <col min="5117" max="5117" width="8.21875" bestFit="1" customWidth="1"/>
    <col min="5118" max="5146" width="11.44140625" customWidth="1"/>
    <col min="5367" max="5367" width="4.109375" customWidth="1"/>
    <col min="5368" max="5369" width="6.88671875" customWidth="1"/>
    <col min="5370" max="5370" width="36.88671875" customWidth="1"/>
    <col min="5371" max="5371" width="39.21875" customWidth="1"/>
    <col min="5372" max="5372" width="6.88671875" customWidth="1"/>
    <col min="5373" max="5373" width="8.21875" bestFit="1" customWidth="1"/>
    <col min="5374" max="5402" width="11.44140625" customWidth="1"/>
    <col min="5623" max="5623" width="4.109375" customWidth="1"/>
    <col min="5624" max="5625" width="6.88671875" customWidth="1"/>
    <col min="5626" max="5626" width="36.88671875" customWidth="1"/>
    <col min="5627" max="5627" width="39.21875" customWidth="1"/>
    <col min="5628" max="5628" width="6.88671875" customWidth="1"/>
    <col min="5629" max="5629" width="8.21875" bestFit="1" customWidth="1"/>
    <col min="5630" max="5658" width="11.44140625" customWidth="1"/>
    <col min="5879" max="5879" width="4.109375" customWidth="1"/>
    <col min="5880" max="5881" width="6.88671875" customWidth="1"/>
    <col min="5882" max="5882" width="36.88671875" customWidth="1"/>
    <col min="5883" max="5883" width="39.21875" customWidth="1"/>
    <col min="5884" max="5884" width="6.88671875" customWidth="1"/>
    <col min="5885" max="5885" width="8.21875" bestFit="1" customWidth="1"/>
    <col min="5886" max="5914" width="11.44140625" customWidth="1"/>
    <col min="6135" max="6135" width="4.109375" customWidth="1"/>
    <col min="6136" max="6137" width="6.88671875" customWidth="1"/>
    <col min="6138" max="6138" width="36.88671875" customWidth="1"/>
    <col min="6139" max="6139" width="39.21875" customWidth="1"/>
    <col min="6140" max="6140" width="6.88671875" customWidth="1"/>
    <col min="6141" max="6141" width="8.21875" bestFit="1" customWidth="1"/>
    <col min="6142" max="6170" width="11.44140625" customWidth="1"/>
    <col min="6391" max="6391" width="4.109375" customWidth="1"/>
    <col min="6392" max="6393" width="6.88671875" customWidth="1"/>
    <col min="6394" max="6394" width="36.88671875" customWidth="1"/>
    <col min="6395" max="6395" width="39.21875" customWidth="1"/>
    <col min="6396" max="6396" width="6.88671875" customWidth="1"/>
    <col min="6397" max="6397" width="8.21875" bestFit="1" customWidth="1"/>
    <col min="6398" max="6426" width="11.44140625" customWidth="1"/>
    <col min="6647" max="6647" width="4.109375" customWidth="1"/>
    <col min="6648" max="6649" width="6.88671875" customWidth="1"/>
    <col min="6650" max="6650" width="36.88671875" customWidth="1"/>
    <col min="6651" max="6651" width="39.21875" customWidth="1"/>
    <col min="6652" max="6652" width="6.88671875" customWidth="1"/>
    <col min="6653" max="6653" width="8.21875" bestFit="1" customWidth="1"/>
    <col min="6654" max="6682" width="11.44140625" customWidth="1"/>
    <col min="6903" max="6903" width="4.109375" customWidth="1"/>
    <col min="6904" max="6905" width="6.88671875" customWidth="1"/>
    <col min="6906" max="6906" width="36.88671875" customWidth="1"/>
    <col min="6907" max="6907" width="39.21875" customWidth="1"/>
    <col min="6908" max="6908" width="6.88671875" customWidth="1"/>
    <col min="6909" max="6909" width="8.21875" bestFit="1" customWidth="1"/>
    <col min="6910" max="6938" width="11.44140625" customWidth="1"/>
    <col min="7159" max="7159" width="4.109375" customWidth="1"/>
    <col min="7160" max="7161" width="6.88671875" customWidth="1"/>
    <col min="7162" max="7162" width="36.88671875" customWidth="1"/>
    <col min="7163" max="7163" width="39.21875" customWidth="1"/>
    <col min="7164" max="7164" width="6.88671875" customWidth="1"/>
    <col min="7165" max="7165" width="8.21875" bestFit="1" customWidth="1"/>
    <col min="7166" max="7194" width="11.44140625" customWidth="1"/>
    <col min="7415" max="7415" width="4.109375" customWidth="1"/>
    <col min="7416" max="7417" width="6.88671875" customWidth="1"/>
    <col min="7418" max="7418" width="36.88671875" customWidth="1"/>
    <col min="7419" max="7419" width="39.21875" customWidth="1"/>
    <col min="7420" max="7420" width="6.88671875" customWidth="1"/>
    <col min="7421" max="7421" width="8.21875" bestFit="1" customWidth="1"/>
    <col min="7422" max="7450" width="11.44140625" customWidth="1"/>
    <col min="7671" max="7671" width="4.109375" customWidth="1"/>
    <col min="7672" max="7673" width="6.88671875" customWidth="1"/>
    <col min="7674" max="7674" width="36.88671875" customWidth="1"/>
    <col min="7675" max="7675" width="39.21875" customWidth="1"/>
    <col min="7676" max="7676" width="6.88671875" customWidth="1"/>
    <col min="7677" max="7677" width="8.21875" bestFit="1" customWidth="1"/>
    <col min="7678" max="7706" width="11.44140625" customWidth="1"/>
    <col min="7927" max="7927" width="4.109375" customWidth="1"/>
    <col min="7928" max="7929" width="6.88671875" customWidth="1"/>
    <col min="7930" max="7930" width="36.88671875" customWidth="1"/>
    <col min="7931" max="7931" width="39.21875" customWidth="1"/>
    <col min="7932" max="7932" width="6.88671875" customWidth="1"/>
    <col min="7933" max="7933" width="8.21875" bestFit="1" customWidth="1"/>
    <col min="7934" max="7962" width="11.44140625" customWidth="1"/>
    <col min="8183" max="8183" width="4.109375" customWidth="1"/>
    <col min="8184" max="8185" width="6.88671875" customWidth="1"/>
    <col min="8186" max="8186" width="36.88671875" customWidth="1"/>
    <col min="8187" max="8187" width="39.21875" customWidth="1"/>
    <col min="8188" max="8188" width="6.88671875" customWidth="1"/>
    <col min="8189" max="8189" width="8.21875" bestFit="1" customWidth="1"/>
    <col min="8190" max="8218" width="11.44140625" customWidth="1"/>
    <col min="8439" max="8439" width="4.109375" customWidth="1"/>
    <col min="8440" max="8441" width="6.88671875" customWidth="1"/>
    <col min="8442" max="8442" width="36.88671875" customWidth="1"/>
    <col min="8443" max="8443" width="39.21875" customWidth="1"/>
    <col min="8444" max="8444" width="6.88671875" customWidth="1"/>
    <col min="8445" max="8445" width="8.21875" bestFit="1" customWidth="1"/>
    <col min="8446" max="8474" width="11.44140625" customWidth="1"/>
    <col min="8695" max="8695" width="4.109375" customWidth="1"/>
    <col min="8696" max="8697" width="6.88671875" customWidth="1"/>
    <col min="8698" max="8698" width="36.88671875" customWidth="1"/>
    <col min="8699" max="8699" width="39.21875" customWidth="1"/>
    <col min="8700" max="8700" width="6.88671875" customWidth="1"/>
    <col min="8701" max="8701" width="8.21875" bestFit="1" customWidth="1"/>
    <col min="8702" max="8730" width="11.44140625" customWidth="1"/>
    <col min="8951" max="8951" width="4.109375" customWidth="1"/>
    <col min="8952" max="8953" width="6.88671875" customWidth="1"/>
    <col min="8954" max="8954" width="36.88671875" customWidth="1"/>
    <col min="8955" max="8955" width="39.21875" customWidth="1"/>
    <col min="8956" max="8956" width="6.88671875" customWidth="1"/>
    <col min="8957" max="8957" width="8.21875" bestFit="1" customWidth="1"/>
    <col min="8958" max="8986" width="11.44140625" customWidth="1"/>
    <col min="9207" max="9207" width="4.109375" customWidth="1"/>
    <col min="9208" max="9209" width="6.88671875" customWidth="1"/>
    <col min="9210" max="9210" width="36.88671875" customWidth="1"/>
    <col min="9211" max="9211" width="39.21875" customWidth="1"/>
    <col min="9212" max="9212" width="6.88671875" customWidth="1"/>
    <col min="9213" max="9213" width="8.21875" bestFit="1" customWidth="1"/>
    <col min="9214" max="9242" width="11.44140625" customWidth="1"/>
    <col min="9463" max="9463" width="4.109375" customWidth="1"/>
    <col min="9464" max="9465" width="6.88671875" customWidth="1"/>
    <col min="9466" max="9466" width="36.88671875" customWidth="1"/>
    <col min="9467" max="9467" width="39.21875" customWidth="1"/>
    <col min="9468" max="9468" width="6.88671875" customWidth="1"/>
    <col min="9469" max="9469" width="8.21875" bestFit="1" customWidth="1"/>
    <col min="9470" max="9498" width="11.44140625" customWidth="1"/>
    <col min="9719" max="9719" width="4.109375" customWidth="1"/>
    <col min="9720" max="9721" width="6.88671875" customWidth="1"/>
    <col min="9722" max="9722" width="36.88671875" customWidth="1"/>
    <col min="9723" max="9723" width="39.21875" customWidth="1"/>
    <col min="9724" max="9724" width="6.88671875" customWidth="1"/>
    <col min="9725" max="9725" width="8.21875" bestFit="1" customWidth="1"/>
    <col min="9726" max="9754" width="11.44140625" customWidth="1"/>
    <col min="9975" max="9975" width="4.109375" customWidth="1"/>
    <col min="9976" max="9977" width="6.88671875" customWidth="1"/>
    <col min="9978" max="9978" width="36.88671875" customWidth="1"/>
    <col min="9979" max="9979" width="39.21875" customWidth="1"/>
    <col min="9980" max="9980" width="6.88671875" customWidth="1"/>
    <col min="9981" max="9981" width="8.21875" bestFit="1" customWidth="1"/>
    <col min="9982" max="10010" width="11.44140625" customWidth="1"/>
    <col min="10231" max="10231" width="4.109375" customWidth="1"/>
    <col min="10232" max="10233" width="6.88671875" customWidth="1"/>
    <col min="10234" max="10234" width="36.88671875" customWidth="1"/>
    <col min="10235" max="10235" width="39.21875" customWidth="1"/>
    <col min="10236" max="10236" width="6.88671875" customWidth="1"/>
    <col min="10237" max="10237" width="8.21875" bestFit="1" customWidth="1"/>
    <col min="10238" max="10266" width="11.44140625" customWidth="1"/>
    <col min="10487" max="10487" width="4.109375" customWidth="1"/>
    <col min="10488" max="10489" width="6.88671875" customWidth="1"/>
    <col min="10490" max="10490" width="36.88671875" customWidth="1"/>
    <col min="10491" max="10491" width="39.21875" customWidth="1"/>
    <col min="10492" max="10492" width="6.88671875" customWidth="1"/>
    <col min="10493" max="10493" width="8.21875" bestFit="1" customWidth="1"/>
    <col min="10494" max="10522" width="11.44140625" customWidth="1"/>
    <col min="10743" max="10743" width="4.109375" customWidth="1"/>
    <col min="10744" max="10745" width="6.88671875" customWidth="1"/>
    <col min="10746" max="10746" width="36.88671875" customWidth="1"/>
    <col min="10747" max="10747" width="39.21875" customWidth="1"/>
    <col min="10748" max="10748" width="6.88671875" customWidth="1"/>
    <col min="10749" max="10749" width="8.21875" bestFit="1" customWidth="1"/>
    <col min="10750" max="10778" width="11.44140625" customWidth="1"/>
    <col min="10999" max="10999" width="4.109375" customWidth="1"/>
    <col min="11000" max="11001" width="6.88671875" customWidth="1"/>
    <col min="11002" max="11002" width="36.88671875" customWidth="1"/>
    <col min="11003" max="11003" width="39.21875" customWidth="1"/>
    <col min="11004" max="11004" width="6.88671875" customWidth="1"/>
    <col min="11005" max="11005" width="8.21875" bestFit="1" customWidth="1"/>
    <col min="11006" max="11034" width="11.44140625" customWidth="1"/>
    <col min="11255" max="11255" width="4.109375" customWidth="1"/>
    <col min="11256" max="11257" width="6.88671875" customWidth="1"/>
    <col min="11258" max="11258" width="36.88671875" customWidth="1"/>
    <col min="11259" max="11259" width="39.21875" customWidth="1"/>
    <col min="11260" max="11260" width="6.88671875" customWidth="1"/>
    <col min="11261" max="11261" width="8.21875" bestFit="1" customWidth="1"/>
    <col min="11262" max="11290" width="11.44140625" customWidth="1"/>
    <col min="11511" max="11511" width="4.109375" customWidth="1"/>
    <col min="11512" max="11513" width="6.88671875" customWidth="1"/>
    <col min="11514" max="11514" width="36.88671875" customWidth="1"/>
    <col min="11515" max="11515" width="39.21875" customWidth="1"/>
    <col min="11516" max="11516" width="6.88671875" customWidth="1"/>
    <col min="11517" max="11517" width="8.21875" bestFit="1" customWidth="1"/>
    <col min="11518" max="11546" width="11.44140625" customWidth="1"/>
    <col min="11767" max="11767" width="4.109375" customWidth="1"/>
    <col min="11768" max="11769" width="6.88671875" customWidth="1"/>
    <col min="11770" max="11770" width="36.88671875" customWidth="1"/>
    <col min="11771" max="11771" width="39.21875" customWidth="1"/>
    <col min="11772" max="11772" width="6.88671875" customWidth="1"/>
    <col min="11773" max="11773" width="8.21875" bestFit="1" customWidth="1"/>
    <col min="11774" max="11802" width="11.44140625" customWidth="1"/>
    <col min="12023" max="12023" width="4.109375" customWidth="1"/>
    <col min="12024" max="12025" width="6.88671875" customWidth="1"/>
    <col min="12026" max="12026" width="36.88671875" customWidth="1"/>
    <col min="12027" max="12027" width="39.21875" customWidth="1"/>
    <col min="12028" max="12028" width="6.88671875" customWidth="1"/>
    <col min="12029" max="12029" width="8.21875" bestFit="1" customWidth="1"/>
    <col min="12030" max="12058" width="11.44140625" customWidth="1"/>
    <col min="12279" max="12279" width="4.109375" customWidth="1"/>
    <col min="12280" max="12281" width="6.88671875" customWidth="1"/>
    <col min="12282" max="12282" width="36.88671875" customWidth="1"/>
    <col min="12283" max="12283" width="39.21875" customWidth="1"/>
    <col min="12284" max="12284" width="6.88671875" customWidth="1"/>
    <col min="12285" max="12285" width="8.21875" bestFit="1" customWidth="1"/>
    <col min="12286" max="12314" width="11.44140625" customWidth="1"/>
    <col min="12535" max="12535" width="4.109375" customWidth="1"/>
    <col min="12536" max="12537" width="6.88671875" customWidth="1"/>
    <col min="12538" max="12538" width="36.88671875" customWidth="1"/>
    <col min="12539" max="12539" width="39.21875" customWidth="1"/>
    <col min="12540" max="12540" width="6.88671875" customWidth="1"/>
    <col min="12541" max="12541" width="8.21875" bestFit="1" customWidth="1"/>
    <col min="12542" max="12570" width="11.44140625" customWidth="1"/>
    <col min="12791" max="12791" width="4.109375" customWidth="1"/>
    <col min="12792" max="12793" width="6.88671875" customWidth="1"/>
    <col min="12794" max="12794" width="36.88671875" customWidth="1"/>
    <col min="12795" max="12795" width="39.21875" customWidth="1"/>
    <col min="12796" max="12796" width="6.88671875" customWidth="1"/>
    <col min="12797" max="12797" width="8.21875" bestFit="1" customWidth="1"/>
    <col min="12798" max="12826" width="11.44140625" customWidth="1"/>
    <col min="13047" max="13047" width="4.109375" customWidth="1"/>
    <col min="13048" max="13049" width="6.88671875" customWidth="1"/>
    <col min="13050" max="13050" width="36.88671875" customWidth="1"/>
    <col min="13051" max="13051" width="39.21875" customWidth="1"/>
    <col min="13052" max="13052" width="6.88671875" customWidth="1"/>
    <col min="13053" max="13053" width="8.21875" bestFit="1" customWidth="1"/>
    <col min="13054" max="13082" width="11.44140625" customWidth="1"/>
    <col min="13303" max="13303" width="4.109375" customWidth="1"/>
    <col min="13304" max="13305" width="6.88671875" customWidth="1"/>
    <col min="13306" max="13306" width="36.88671875" customWidth="1"/>
    <col min="13307" max="13307" width="39.21875" customWidth="1"/>
    <col min="13308" max="13308" width="6.88671875" customWidth="1"/>
    <col min="13309" max="13309" width="8.21875" bestFit="1" customWidth="1"/>
    <col min="13310" max="13338" width="11.44140625" customWidth="1"/>
    <col min="13559" max="13559" width="4.109375" customWidth="1"/>
    <col min="13560" max="13561" width="6.88671875" customWidth="1"/>
    <col min="13562" max="13562" width="36.88671875" customWidth="1"/>
    <col min="13563" max="13563" width="39.21875" customWidth="1"/>
    <col min="13564" max="13564" width="6.88671875" customWidth="1"/>
    <col min="13565" max="13565" width="8.21875" bestFit="1" customWidth="1"/>
    <col min="13566" max="13594" width="11.44140625" customWidth="1"/>
    <col min="13815" max="13815" width="4.109375" customWidth="1"/>
    <col min="13816" max="13817" width="6.88671875" customWidth="1"/>
    <col min="13818" max="13818" width="36.88671875" customWidth="1"/>
    <col min="13819" max="13819" width="39.21875" customWidth="1"/>
    <col min="13820" max="13820" width="6.88671875" customWidth="1"/>
    <col min="13821" max="13821" width="8.21875" bestFit="1" customWidth="1"/>
    <col min="13822" max="13850" width="11.44140625" customWidth="1"/>
    <col min="14071" max="14071" width="4.109375" customWidth="1"/>
    <col min="14072" max="14073" width="6.88671875" customWidth="1"/>
    <col min="14074" max="14074" width="36.88671875" customWidth="1"/>
    <col min="14075" max="14075" width="39.21875" customWidth="1"/>
    <col min="14076" max="14076" width="6.88671875" customWidth="1"/>
    <col min="14077" max="14077" width="8.21875" bestFit="1" customWidth="1"/>
    <col min="14078" max="14106" width="11.44140625" customWidth="1"/>
    <col min="14327" max="14327" width="4.109375" customWidth="1"/>
    <col min="14328" max="14329" width="6.88671875" customWidth="1"/>
    <col min="14330" max="14330" width="36.88671875" customWidth="1"/>
    <col min="14331" max="14331" width="39.21875" customWidth="1"/>
    <col min="14332" max="14332" width="6.88671875" customWidth="1"/>
    <col min="14333" max="14333" width="8.21875" bestFit="1" customWidth="1"/>
    <col min="14334" max="14362" width="11.44140625" customWidth="1"/>
    <col min="14583" max="14583" width="4.109375" customWidth="1"/>
    <col min="14584" max="14585" width="6.88671875" customWidth="1"/>
    <col min="14586" max="14586" width="36.88671875" customWidth="1"/>
    <col min="14587" max="14587" width="39.21875" customWidth="1"/>
    <col min="14588" max="14588" width="6.88671875" customWidth="1"/>
    <col min="14589" max="14589" width="8.21875" bestFit="1" customWidth="1"/>
    <col min="14590" max="14618" width="11.44140625" customWidth="1"/>
    <col min="14839" max="14839" width="4.109375" customWidth="1"/>
    <col min="14840" max="14841" width="6.88671875" customWidth="1"/>
    <col min="14842" max="14842" width="36.88671875" customWidth="1"/>
    <col min="14843" max="14843" width="39.21875" customWidth="1"/>
    <col min="14844" max="14844" width="6.88671875" customWidth="1"/>
    <col min="14845" max="14845" width="8.21875" bestFit="1" customWidth="1"/>
    <col min="14846" max="14874" width="11.44140625" customWidth="1"/>
    <col min="15095" max="15095" width="4.109375" customWidth="1"/>
    <col min="15096" max="15097" width="6.88671875" customWidth="1"/>
    <col min="15098" max="15098" width="36.88671875" customWidth="1"/>
    <col min="15099" max="15099" width="39.21875" customWidth="1"/>
    <col min="15100" max="15100" width="6.88671875" customWidth="1"/>
    <col min="15101" max="15101" width="8.21875" bestFit="1" customWidth="1"/>
    <col min="15102" max="15130" width="11.44140625" customWidth="1"/>
    <col min="15351" max="15351" width="4.109375" customWidth="1"/>
    <col min="15352" max="15353" width="6.88671875" customWidth="1"/>
    <col min="15354" max="15354" width="36.88671875" customWidth="1"/>
    <col min="15355" max="15355" width="39.21875" customWidth="1"/>
    <col min="15356" max="15356" width="6.88671875" customWidth="1"/>
    <col min="15357" max="15357" width="8.21875" bestFit="1" customWidth="1"/>
    <col min="15358" max="15386" width="11.44140625" customWidth="1"/>
    <col min="15607" max="15607" width="4.109375" customWidth="1"/>
    <col min="15608" max="15609" width="6.88671875" customWidth="1"/>
    <col min="15610" max="15610" width="36.88671875" customWidth="1"/>
    <col min="15611" max="15611" width="39.21875" customWidth="1"/>
    <col min="15612" max="15612" width="6.88671875" customWidth="1"/>
    <col min="15613" max="15613" width="8.21875" bestFit="1" customWidth="1"/>
    <col min="15614" max="15642" width="11.44140625" customWidth="1"/>
    <col min="15863" max="15863" width="4.109375" customWidth="1"/>
    <col min="15864" max="15865" width="6.88671875" customWidth="1"/>
    <col min="15866" max="15866" width="36.88671875" customWidth="1"/>
    <col min="15867" max="15867" width="39.21875" customWidth="1"/>
    <col min="15868" max="15868" width="6.88671875" customWidth="1"/>
    <col min="15869" max="15869" width="8.21875" bestFit="1" customWidth="1"/>
    <col min="15870" max="15898" width="11.44140625" customWidth="1"/>
    <col min="16119" max="16119" width="4.109375" customWidth="1"/>
    <col min="16120" max="16121" width="6.88671875" customWidth="1"/>
    <col min="16122" max="16122" width="36.88671875" customWidth="1"/>
    <col min="16123" max="16123" width="39.21875" customWidth="1"/>
    <col min="16124" max="16124" width="6.88671875" customWidth="1"/>
    <col min="16125" max="16125" width="8.21875" bestFit="1" customWidth="1"/>
    <col min="16126" max="16154" width="11.44140625" customWidth="1"/>
  </cols>
  <sheetData>
    <row r="1" spans="1:36" ht="18.75" thickBot="1" x14ac:dyDescent="0.25">
      <c r="A1" s="186"/>
      <c r="B1" s="178"/>
      <c r="C1" s="179" t="s">
        <v>645</v>
      </c>
      <c r="D1" s="180"/>
      <c r="E1" s="29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591</v>
      </c>
      <c r="D2" s="189" t="s">
        <v>139</v>
      </c>
      <c r="E2" s="880" t="s">
        <v>646</v>
      </c>
      <c r="F2" s="189" t="s">
        <v>140</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 customHeight="1" x14ac:dyDescent="0.2">
      <c r="A3" s="295"/>
      <c r="B3" s="954" t="s">
        <v>188</v>
      </c>
      <c r="C3" s="774" t="s">
        <v>647</v>
      </c>
      <c r="D3" s="808" t="s">
        <v>648</v>
      </c>
      <c r="E3" s="776" t="s">
        <v>649</v>
      </c>
      <c r="F3" s="777" t="s">
        <v>75</v>
      </c>
      <c r="G3" s="777">
        <v>2</v>
      </c>
      <c r="H3" s="756">
        <f>'3. BL Demand'!H3+SUM('6. Preferred (Scenario Yr)'!H45)</f>
        <v>20.775288334343276</v>
      </c>
      <c r="I3" s="323">
        <f>'3. BL Demand'!I3+SUM('6. Preferred (Scenario Yr)'!I45)</f>
        <v>20.802815713897335</v>
      </c>
      <c r="J3" s="323">
        <f>'3. BL Demand'!J3+SUM('6. Preferred (Scenario Yr)'!J45)</f>
        <v>20.792052912422641</v>
      </c>
      <c r="K3" s="323">
        <f>'3. BL Demand'!K3+SUM('6. Preferred (Scenario Yr)'!K45)</f>
        <v>20.822652633170311</v>
      </c>
      <c r="L3" s="778">
        <f>'3. BL Demand'!L3+SUM('6. Preferred (Scenario Yr)'!L45)</f>
        <v>20.809084589248574</v>
      </c>
      <c r="M3" s="778">
        <f>'3. BL Demand'!M3+SUM('6. Preferred (Scenario Yr)'!M45)</f>
        <v>20.921625856134352</v>
      </c>
      <c r="N3" s="778">
        <f>'3. BL Demand'!N3+SUM('6. Preferred (Scenario Yr)'!N45)</f>
        <v>20.9955575630086</v>
      </c>
      <c r="O3" s="778">
        <f>'3. BL Demand'!O3+SUM('6. Preferred (Scenario Yr)'!O45)</f>
        <v>21.065507582634627</v>
      </c>
      <c r="P3" s="778">
        <f>'3. BL Demand'!P3+SUM('6. Preferred (Scenario Yr)'!P45)</f>
        <v>21.060763830462356</v>
      </c>
      <c r="Q3" s="778">
        <f>'3. BL Demand'!Q3+SUM('6. Preferred (Scenario Yr)'!Q45)</f>
        <v>21.144766283787913</v>
      </c>
      <c r="R3" s="778">
        <f>'3. BL Demand'!R3+SUM('6. Preferred (Scenario Yr)'!R45)</f>
        <v>21.167806694821184</v>
      </c>
      <c r="S3" s="778">
        <f>'3. BL Demand'!S3+SUM('6. Preferred (Scenario Yr)'!S45)</f>
        <v>21.190245756811905</v>
      </c>
      <c r="T3" s="778">
        <f>'3. BL Demand'!T3+SUM('6. Preferred (Scenario Yr)'!T45)</f>
        <v>21.155081728966429</v>
      </c>
      <c r="U3" s="778">
        <f>'3. BL Demand'!U3+SUM('6. Preferred (Scenario Yr)'!U45)</f>
        <v>21.232695428134704</v>
      </c>
      <c r="V3" s="778">
        <f>'3. BL Demand'!V3+SUM('6. Preferred (Scenario Yr)'!V45)</f>
        <v>21.2580123876591</v>
      </c>
      <c r="W3" s="778">
        <f>'3. BL Demand'!W3+SUM('6. Preferred (Scenario Yr)'!W45)</f>
        <v>21.284585083024727</v>
      </c>
      <c r="X3" s="778">
        <f>'3. BL Demand'!X3+SUM('6. Preferred (Scenario Yr)'!X45)</f>
        <v>21.251961369289305</v>
      </c>
      <c r="Y3" s="778">
        <f>'3. BL Demand'!Y3+SUM('6. Preferred (Scenario Yr)'!Y45)</f>
        <v>21.330231173699239</v>
      </c>
      <c r="Z3" s="778">
        <f>'3. BL Demand'!Z3+SUM('6. Preferred (Scenario Yr)'!Z45)</f>
        <v>21.348537775771728</v>
      </c>
      <c r="AA3" s="778">
        <f>'3. BL Demand'!AA3+SUM('6. Preferred (Scenario Yr)'!AA45)</f>
        <v>21.366097420013549</v>
      </c>
      <c r="AB3" s="778">
        <f>'3. BL Demand'!AB3+SUM('6. Preferred (Scenario Yr)'!AB45)</f>
        <v>21.324618462741789</v>
      </c>
      <c r="AC3" s="778">
        <f>'3. BL Demand'!AC3+SUM('6. Preferred (Scenario Yr)'!AC45)</f>
        <v>21.401998611848807</v>
      </c>
      <c r="AD3" s="778">
        <f>'3. BL Demand'!AD3+SUM('6. Preferred (Scenario Yr)'!AD45)</f>
        <v>21.423541326521875</v>
      </c>
      <c r="AE3" s="778">
        <f>'3. BL Demand'!AE3+SUM('6. Preferred (Scenario Yr)'!AE45)</f>
        <v>21.445834245513865</v>
      </c>
      <c r="AF3" s="778">
        <f>'3. BL Demand'!AF3+SUM('6. Preferred (Scenario Yr)'!AF45)</f>
        <v>21.411041484484755</v>
      </c>
      <c r="AG3" s="778">
        <f>'3. BL Demand'!AG3+SUM('6. Preferred (Scenario Yr)'!AG45)</f>
        <v>21.492827388497179</v>
      </c>
      <c r="AH3" s="778">
        <f>'3. BL Demand'!AH3+SUM('6. Preferred (Scenario Yr)'!AH45)</f>
        <v>21.517543505291474</v>
      </c>
      <c r="AI3" s="778">
        <f>'3. BL Demand'!AI3+SUM('6. Preferred (Scenario Yr)'!AI45)</f>
        <v>21.542838491053281</v>
      </c>
      <c r="AJ3" s="779">
        <f>'3. BL Demand'!AJ3+SUM('6. Preferred (Scenario Yr)'!AJ45)</f>
        <v>21.510674970420087</v>
      </c>
    </row>
    <row r="4" spans="1:36" x14ac:dyDescent="0.2">
      <c r="A4" s="295"/>
      <c r="B4" s="955"/>
      <c r="C4" s="766" t="s">
        <v>650</v>
      </c>
      <c r="D4" s="796" t="s">
        <v>651</v>
      </c>
      <c r="E4" s="759" t="s">
        <v>649</v>
      </c>
      <c r="F4" s="760" t="s">
        <v>75</v>
      </c>
      <c r="G4" s="760">
        <v>2</v>
      </c>
      <c r="H4" s="761">
        <f>'3. BL Demand'!H4+'6. Preferred (Scenario Yr)'!H48</f>
        <v>0.33835111193430656</v>
      </c>
      <c r="I4" s="322">
        <f>'3. BL Demand'!I4+'6. Preferred (Scenario Yr)'!I48</f>
        <v>0.33835111193430656</v>
      </c>
      <c r="J4" s="322">
        <f>'3. BL Demand'!J4+'6. Preferred (Scenario Yr)'!J48</f>
        <v>0.33835111193430656</v>
      </c>
      <c r="K4" s="322">
        <f>'3. BL Demand'!K4+'6. Preferred (Scenario Yr)'!K48</f>
        <v>0.33835111193430656</v>
      </c>
      <c r="L4" s="457">
        <f>'3. BL Demand'!L4+'6. Preferred (Scenario Yr)'!L48</f>
        <v>0.33835111193430656</v>
      </c>
      <c r="M4" s="457">
        <f>'3. BL Demand'!M4+'6. Preferred (Scenario Yr)'!M48</f>
        <v>0.33835111193430656</v>
      </c>
      <c r="N4" s="457">
        <f>'3. BL Demand'!N4+'6. Preferred (Scenario Yr)'!N48</f>
        <v>0.33835111193430656</v>
      </c>
      <c r="O4" s="457">
        <f>'3. BL Demand'!O4+'6. Preferred (Scenario Yr)'!O48</f>
        <v>0.33835111193430656</v>
      </c>
      <c r="P4" s="457">
        <f>'3. BL Demand'!P4+'6. Preferred (Scenario Yr)'!P48</f>
        <v>0.33835111193430656</v>
      </c>
      <c r="Q4" s="457">
        <f>'3. BL Demand'!Q4+'6. Preferred (Scenario Yr)'!Q48</f>
        <v>0.33835111193430656</v>
      </c>
      <c r="R4" s="457">
        <f>'3. BL Demand'!R4+'6. Preferred (Scenario Yr)'!R48</f>
        <v>0.33835111193430656</v>
      </c>
      <c r="S4" s="457">
        <f>'3. BL Demand'!S4+'6. Preferred (Scenario Yr)'!S48</f>
        <v>0.33835111193430656</v>
      </c>
      <c r="T4" s="457">
        <f>'3. BL Demand'!T4+'6. Preferred (Scenario Yr)'!T48</f>
        <v>0.33835111193430656</v>
      </c>
      <c r="U4" s="457">
        <f>'3. BL Demand'!U4+'6. Preferred (Scenario Yr)'!U48</f>
        <v>0.33835111193430656</v>
      </c>
      <c r="V4" s="457">
        <f>'3. BL Demand'!V4+'6. Preferred (Scenario Yr)'!V48</f>
        <v>0.33835111193430656</v>
      </c>
      <c r="W4" s="457">
        <f>'3. BL Demand'!W4+'6. Preferred (Scenario Yr)'!W48</f>
        <v>0.33835111193430656</v>
      </c>
      <c r="X4" s="457">
        <f>'3. BL Demand'!X4+'6. Preferred (Scenario Yr)'!X48</f>
        <v>0.33835111193430656</v>
      </c>
      <c r="Y4" s="457">
        <f>'3. BL Demand'!Y4+'6. Preferred (Scenario Yr)'!Y48</f>
        <v>0.33835111193430656</v>
      </c>
      <c r="Z4" s="457">
        <f>'3. BL Demand'!Z4+'6. Preferred (Scenario Yr)'!Z48</f>
        <v>0.33835111193430656</v>
      </c>
      <c r="AA4" s="457">
        <f>'3. BL Demand'!AA4+'6. Preferred (Scenario Yr)'!AA48</f>
        <v>0.33835111193430656</v>
      </c>
      <c r="AB4" s="457">
        <f>'3. BL Demand'!AB4+'6. Preferred (Scenario Yr)'!AB48</f>
        <v>0.33835111193430656</v>
      </c>
      <c r="AC4" s="457">
        <f>'3. BL Demand'!AC4+'6. Preferred (Scenario Yr)'!AC48</f>
        <v>0.33835111193430656</v>
      </c>
      <c r="AD4" s="457">
        <f>'3. BL Demand'!AD4+'6. Preferred (Scenario Yr)'!AD48</f>
        <v>0.33835111193430656</v>
      </c>
      <c r="AE4" s="457">
        <f>'3. BL Demand'!AE4+'6. Preferred (Scenario Yr)'!AE48</f>
        <v>0.33835111193430656</v>
      </c>
      <c r="AF4" s="457">
        <f>'3. BL Demand'!AF4+'6. Preferred (Scenario Yr)'!AF48</f>
        <v>0.33835111193430656</v>
      </c>
      <c r="AG4" s="457">
        <f>'3. BL Demand'!AG4+'6. Preferred (Scenario Yr)'!AG48</f>
        <v>0.33835111193430656</v>
      </c>
      <c r="AH4" s="457">
        <f>'3. BL Demand'!AH4+'6. Preferred (Scenario Yr)'!AH48</f>
        <v>0.33835111193430656</v>
      </c>
      <c r="AI4" s="457">
        <f>'3. BL Demand'!AI4+'6. Preferred (Scenario Yr)'!AI48</f>
        <v>0.33835111193430656</v>
      </c>
      <c r="AJ4" s="762">
        <f>'3. BL Demand'!AJ4+'6. Preferred (Scenario Yr)'!AJ48</f>
        <v>0.33835111193430656</v>
      </c>
    </row>
    <row r="5" spans="1:36" x14ac:dyDescent="0.2">
      <c r="A5" s="295"/>
      <c r="B5" s="955"/>
      <c r="C5" s="766" t="s">
        <v>652</v>
      </c>
      <c r="D5" s="796" t="s">
        <v>653</v>
      </c>
      <c r="E5" s="759" t="s">
        <v>649</v>
      </c>
      <c r="F5" s="760" t="s">
        <v>75</v>
      </c>
      <c r="G5" s="760">
        <v>2</v>
      </c>
      <c r="H5" s="761">
        <f>'3. BL Demand'!H5+'6. Preferred (Scenario Yr)'!H51+'6. Preferred (Scenario Yr)'!H67</f>
        <v>25.179071451700835</v>
      </c>
      <c r="I5" s="322">
        <f>'3. BL Demand'!I5+'6. Preferred (Scenario Yr)'!I51+'6. Preferred (Scenario Yr)'!I67</f>
        <v>26.054648705723896</v>
      </c>
      <c r="J5" s="322">
        <f>'3. BL Demand'!J5+'6. Preferred (Scenario Yr)'!J51+'6. Preferred (Scenario Yr)'!J67</f>
        <v>26.92051683510541</v>
      </c>
      <c r="K5" s="322">
        <f>'3. BL Demand'!K5+'6. Preferred (Scenario Yr)'!K51+'6. Preferred (Scenario Yr)'!K67</f>
        <v>27.806378646788538</v>
      </c>
      <c r="L5" s="457">
        <f>'3. BL Demand'!L5+'6. Preferred (Scenario Yr)'!L51+'6. Preferred (Scenario Yr)'!L67</f>
        <v>28.604283251584398</v>
      </c>
      <c r="M5" s="457">
        <f>'3. BL Demand'!M5+'6. Preferred (Scenario Yr)'!M51+'6. Preferred (Scenario Yr)'!M67</f>
        <v>29.3971262031849</v>
      </c>
      <c r="N5" s="457">
        <f>'3. BL Demand'!N5+'6. Preferred (Scenario Yr)'!N51+'6. Preferred (Scenario Yr)'!N67</f>
        <v>30.172075593247762</v>
      </c>
      <c r="O5" s="457">
        <f>'3. BL Demand'!O5+'6. Preferred (Scenario Yr)'!O51+'6. Preferred (Scenario Yr)'!O67</f>
        <v>30.940097650307457</v>
      </c>
      <c r="P5" s="457">
        <f>'3. BL Demand'!P5+'6. Preferred (Scenario Yr)'!P51+'6. Preferred (Scenario Yr)'!P67</f>
        <v>31.679156774278191</v>
      </c>
      <c r="Q5" s="457">
        <f>'3. BL Demand'!Q5+'6. Preferred (Scenario Yr)'!Q51+'6. Preferred (Scenario Yr)'!Q67</f>
        <v>32.413793511125441</v>
      </c>
      <c r="R5" s="457">
        <f>'3. BL Demand'!R5+'6. Preferred (Scenario Yr)'!R51+'6. Preferred (Scenario Yr)'!R67</f>
        <v>33.133817317497822</v>
      </c>
      <c r="S5" s="457">
        <f>'3. BL Demand'!S5+'6. Preferred (Scenario Yr)'!S51+'6. Preferred (Scenario Yr)'!S67</f>
        <v>39.186993619302015</v>
      </c>
      <c r="T5" s="457">
        <f>'3. BL Demand'!T5+'6. Preferred (Scenario Yr)'!T51+'6. Preferred (Scenario Yr)'!T67</f>
        <v>51.08258438630471</v>
      </c>
      <c r="U5" s="457">
        <f>'3. BL Demand'!U5+'6. Preferred (Scenario Yr)'!U51+'6. Preferred (Scenario Yr)'!U67</f>
        <v>62.481299583919835</v>
      </c>
      <c r="V5" s="457">
        <f>'3. BL Demand'!V5+'6. Preferred (Scenario Yr)'!V51+'6. Preferred (Scenario Yr)'!V67</f>
        <v>62.575938331491841</v>
      </c>
      <c r="W5" s="457">
        <f>'3. BL Demand'!W5+'6. Preferred (Scenario Yr)'!W51+'6. Preferred (Scenario Yr)'!W67</f>
        <v>62.648951975480614</v>
      </c>
      <c r="X5" s="457">
        <f>'3. BL Demand'!X5+'6. Preferred (Scenario Yr)'!X51+'6. Preferred (Scenario Yr)'!X67</f>
        <v>62.706338623449092</v>
      </c>
      <c r="Y5" s="457">
        <f>'3. BL Demand'!Y5+'6. Preferred (Scenario Yr)'!Y51+'6. Preferred (Scenario Yr)'!Y67</f>
        <v>62.790776486365161</v>
      </c>
      <c r="Z5" s="457">
        <f>'3. BL Demand'!Z5+'6. Preferred (Scenario Yr)'!Z51+'6. Preferred (Scenario Yr)'!Z67</f>
        <v>62.853776818888292</v>
      </c>
      <c r="AA5" s="457">
        <f>'3. BL Demand'!AA5+'6. Preferred (Scenario Yr)'!AA51+'6. Preferred (Scenario Yr)'!AA67</f>
        <v>62.97840018226686</v>
      </c>
      <c r="AB5" s="457">
        <f>'3. BL Demand'!AB5+'6. Preferred (Scenario Yr)'!AB51+'6. Preferred (Scenario Yr)'!AB67</f>
        <v>63.095517758976186</v>
      </c>
      <c r="AC5" s="457">
        <f>'3. BL Demand'!AC5+'6. Preferred (Scenario Yr)'!AC51+'6. Preferred (Scenario Yr)'!AC67</f>
        <v>63.221394841910559</v>
      </c>
      <c r="AD5" s="457">
        <f>'3. BL Demand'!AD5+'6. Preferred (Scenario Yr)'!AD51+'6. Preferred (Scenario Yr)'!AD67</f>
        <v>63.340162862831775</v>
      </c>
      <c r="AE5" s="457">
        <f>'3. BL Demand'!AE5+'6. Preferred (Scenario Yr)'!AE51+'6. Preferred (Scenario Yr)'!AE67</f>
        <v>63.460645876965579</v>
      </c>
      <c r="AF5" s="457">
        <f>'3. BL Demand'!AF5+'6. Preferred (Scenario Yr)'!AF51+'6. Preferred (Scenario Yr)'!AF67</f>
        <v>63.581620037121318</v>
      </c>
      <c r="AG5" s="457">
        <f>'3. BL Demand'!AG5+'6. Preferred (Scenario Yr)'!AG51+'6. Preferred (Scenario Yr)'!AG67</f>
        <v>63.6946715353372</v>
      </c>
      <c r="AH5" s="457">
        <f>'3. BL Demand'!AH5+'6. Preferred (Scenario Yr)'!AH51+'6. Preferred (Scenario Yr)'!AH67</f>
        <v>63.822636047206416</v>
      </c>
      <c r="AI5" s="457">
        <f>'3. BL Demand'!AI5+'6. Preferred (Scenario Yr)'!AI51+'6. Preferred (Scenario Yr)'!AI67</f>
        <v>63.941441316754023</v>
      </c>
      <c r="AJ5" s="762">
        <f>'3. BL Demand'!AJ5+'6. Preferred (Scenario Yr)'!AJ51+'6. Preferred (Scenario Yr)'!AJ67</f>
        <v>64.066444406361512</v>
      </c>
    </row>
    <row r="6" spans="1:36" x14ac:dyDescent="0.2">
      <c r="A6" s="295"/>
      <c r="B6" s="955"/>
      <c r="C6" s="766" t="s">
        <v>654</v>
      </c>
      <c r="D6" s="796" t="s">
        <v>655</v>
      </c>
      <c r="E6" s="759" t="s">
        <v>649</v>
      </c>
      <c r="F6" s="760" t="s">
        <v>75</v>
      </c>
      <c r="G6" s="760">
        <v>2</v>
      </c>
      <c r="H6" s="761">
        <f>'3. BL Demand'!H6+'6. Preferred (Scenario Yr)'!H55+'6. Preferred (Scenario Yr)'!H70</f>
        <v>39.724421248894267</v>
      </c>
      <c r="I6" s="322">
        <f>'3. BL Demand'!I6+'6. Preferred (Scenario Yr)'!I55+'6. Preferred (Scenario Yr)'!I70</f>
        <v>38.792329154524559</v>
      </c>
      <c r="J6" s="322">
        <f>'3. BL Demand'!J6+'6. Preferred (Scenario Yr)'!J55+'6. Preferred (Scenario Yr)'!J70</f>
        <v>37.891751929926251</v>
      </c>
      <c r="K6" s="322">
        <f>'3. BL Demand'!K6+'6. Preferred (Scenario Yr)'!K55+'6. Preferred (Scenario Yr)'!K70</f>
        <v>37.023981725899326</v>
      </c>
      <c r="L6" s="457">
        <f>'3. BL Demand'!L6+'6. Preferred (Scenario Yr)'!L55+'6. Preferred (Scenario Yr)'!L70</f>
        <v>36.175357689919778</v>
      </c>
      <c r="M6" s="457">
        <f>'3. BL Demand'!M6+'6. Preferred (Scenario Yr)'!M55+'6. Preferred (Scenario Yr)'!M70</f>
        <v>35.380664411883821</v>
      </c>
      <c r="N6" s="457">
        <f>'3. BL Demand'!N6+'6. Preferred (Scenario Yr)'!N55+'6. Preferred (Scenario Yr)'!N70</f>
        <v>34.622815146156775</v>
      </c>
      <c r="O6" s="457">
        <f>'3. BL Demand'!O6+'6. Preferred (Scenario Yr)'!O55+'6. Preferred (Scenario Yr)'!O70</f>
        <v>33.886727857974833</v>
      </c>
      <c r="P6" s="457">
        <f>'3. BL Demand'!P6+'6. Preferred (Scenario Yr)'!P55+'6. Preferred (Scenario Yr)'!P70</f>
        <v>33.174608844733193</v>
      </c>
      <c r="Q6" s="457">
        <f>'3. BL Demand'!Q6+'6. Preferred (Scenario Yr)'!Q55+'6. Preferred (Scenario Yr)'!Q70</f>
        <v>32.494947756823308</v>
      </c>
      <c r="R6" s="457">
        <f>'3. BL Demand'!R6+'6. Preferred (Scenario Yr)'!R55+'6. Preferred (Scenario Yr)'!R70</f>
        <v>31.831740778750099</v>
      </c>
      <c r="S6" s="457">
        <f>'3. BL Demand'!S6+'6. Preferred (Scenario Yr)'!S55+'6. Preferred (Scenario Yr)'!S70</f>
        <v>25.309632858471165</v>
      </c>
      <c r="T6" s="457">
        <f>'3. BL Demand'!T6+'6. Preferred (Scenario Yr)'!T55+'6. Preferred (Scenario Yr)'!T70</f>
        <v>12.395509776982156</v>
      </c>
      <c r="U6" s="457">
        <f>'3. BL Demand'!U6+'6. Preferred (Scenario Yr)'!U55+'6. Preferred (Scenario Yr)'!U70</f>
        <v>6.0800966186678185E-2</v>
      </c>
      <c r="V6" s="457">
        <f>'3. BL Demand'!V6+'6. Preferred (Scenario Yr)'!V55+'6. Preferred (Scenario Yr)'!V70</f>
        <v>5.9761655357312815E-2</v>
      </c>
      <c r="W6" s="457">
        <f>'3. BL Demand'!W6+'6. Preferred (Scenario Yr)'!W55+'6. Preferred (Scenario Yr)'!W70</f>
        <v>5.8742713067200025E-2</v>
      </c>
      <c r="X6" s="457">
        <f>'3. BL Demand'!X6+'6. Preferred (Scenario Yr)'!X55+'6. Preferred (Scenario Yr)'!X70</f>
        <v>5.7741742807118079E-2</v>
      </c>
      <c r="Y6" s="457">
        <f>'3. BL Demand'!Y6+'6. Preferred (Scenario Yr)'!Y55+'6. Preferred (Scenario Yr)'!Y70</f>
        <v>5.6759106255615865E-2</v>
      </c>
      <c r="Z6" s="457">
        <f>'3. BL Demand'!Z6+'6. Preferred (Scenario Yr)'!Z55+'6. Preferred (Scenario Yr)'!Z70</f>
        <v>5.5794448844661115E-2</v>
      </c>
      <c r="AA6" s="457">
        <f>'3. BL Demand'!AA6+'6. Preferred (Scenario Yr)'!AA55+'6. Preferred (Scenario Yr)'!AA70</f>
        <v>5.4847455517665011E-2</v>
      </c>
      <c r="AB6" s="457">
        <f>'3. BL Demand'!AB6+'6. Preferred (Scenario Yr)'!AB55+'6. Preferred (Scenario Yr)'!AB70</f>
        <v>5.3917134321150417E-2</v>
      </c>
      <c r="AC6" s="457">
        <f>'3. BL Demand'!AC6+'6. Preferred (Scenario Yr)'!AC55+'6. Preferred (Scenario Yr)'!AC70</f>
        <v>5.3003846279098266E-2</v>
      </c>
      <c r="AD6" s="457">
        <f>'3. BL Demand'!AD6+'6. Preferred (Scenario Yr)'!AD55+'6. Preferred (Scenario Yr)'!AD70</f>
        <v>5.2107276248793299E-2</v>
      </c>
      <c r="AE6" s="457">
        <f>'3. BL Demand'!AE6+'6. Preferred (Scenario Yr)'!AE55+'6. Preferred (Scenario Yr)'!AE70</f>
        <v>5.1226432268157485E-2</v>
      </c>
      <c r="AF6" s="457">
        <f>'3. BL Demand'!AF6+'6. Preferred (Scenario Yr)'!AF55+'6. Preferred (Scenario Yr)'!AF70</f>
        <v>5.0361715449058986E-2</v>
      </c>
      <c r="AG6" s="457">
        <f>'3. BL Demand'!AG6+'6. Preferred (Scenario Yr)'!AG55+'6. Preferred (Scenario Yr)'!AG70</f>
        <v>4.9512810650191197E-2</v>
      </c>
      <c r="AH6" s="457">
        <f>'3. BL Demand'!AH6+'6. Preferred (Scenario Yr)'!AH55+'6. Preferred (Scenario Yr)'!AH70</f>
        <v>4.8678765339793761E-2</v>
      </c>
      <c r="AI6" s="457">
        <f>'3. BL Demand'!AI6+'6. Preferred (Scenario Yr)'!AI55+'6. Preferred (Scenario Yr)'!AI70</f>
        <v>4.7860020058613228E-2</v>
      </c>
      <c r="AJ6" s="762">
        <f>'3. BL Demand'!AJ6+'6. Preferred (Scenario Yr)'!AJ55+'6. Preferred (Scenario Yr)'!AJ70</f>
        <v>4.7055582837073118E-2</v>
      </c>
    </row>
    <row r="7" spans="1:36" x14ac:dyDescent="0.2">
      <c r="A7" s="295"/>
      <c r="B7" s="955"/>
      <c r="C7" s="766" t="s">
        <v>656</v>
      </c>
      <c r="D7" s="796" t="s">
        <v>198</v>
      </c>
      <c r="E7" s="797" t="s">
        <v>657</v>
      </c>
      <c r="F7" s="760" t="s">
        <v>75</v>
      </c>
      <c r="G7" s="760">
        <v>2</v>
      </c>
      <c r="H7" s="761">
        <f t="shared" ref="H7:AJ7" si="0">H3-H32</f>
        <v>20.448547128256635</v>
      </c>
      <c r="I7" s="322">
        <f t="shared" si="0"/>
        <v>20.476074507810694</v>
      </c>
      <c r="J7" s="322">
        <f t="shared" si="0"/>
        <v>20.465311706335999</v>
      </c>
      <c r="K7" s="322">
        <f t="shared" si="0"/>
        <v>20.495911427083669</v>
      </c>
      <c r="L7" s="457">
        <f t="shared" si="0"/>
        <v>20.482343383161933</v>
      </c>
      <c r="M7" s="457">
        <f t="shared" si="0"/>
        <v>20.59488465004771</v>
      </c>
      <c r="N7" s="457">
        <f t="shared" si="0"/>
        <v>20.668816356921958</v>
      </c>
      <c r="O7" s="457">
        <f t="shared" si="0"/>
        <v>20.738766376547986</v>
      </c>
      <c r="P7" s="457">
        <f t="shared" si="0"/>
        <v>20.734022624375715</v>
      </c>
      <c r="Q7" s="457">
        <f t="shared" si="0"/>
        <v>20.818025077701272</v>
      </c>
      <c r="R7" s="457">
        <f t="shared" si="0"/>
        <v>20.841065488734543</v>
      </c>
      <c r="S7" s="457">
        <f t="shared" si="0"/>
        <v>20.863504550725263</v>
      </c>
      <c r="T7" s="457">
        <f t="shared" si="0"/>
        <v>20.828340522879788</v>
      </c>
      <c r="U7" s="457">
        <f t="shared" si="0"/>
        <v>20.905954222048063</v>
      </c>
      <c r="V7" s="457">
        <f t="shared" si="0"/>
        <v>20.931271181572459</v>
      </c>
      <c r="W7" s="457">
        <f t="shared" si="0"/>
        <v>20.957843876938085</v>
      </c>
      <c r="X7" s="457">
        <f t="shared" si="0"/>
        <v>20.925220163202663</v>
      </c>
      <c r="Y7" s="457">
        <f t="shared" si="0"/>
        <v>21.003489967612598</v>
      </c>
      <c r="Z7" s="457">
        <f t="shared" si="0"/>
        <v>21.021796569685087</v>
      </c>
      <c r="AA7" s="457">
        <f t="shared" si="0"/>
        <v>21.039356213926908</v>
      </c>
      <c r="AB7" s="457">
        <f t="shared" si="0"/>
        <v>20.997877256655148</v>
      </c>
      <c r="AC7" s="457">
        <f t="shared" si="0"/>
        <v>21.075257405762166</v>
      </c>
      <c r="AD7" s="457">
        <f t="shared" si="0"/>
        <v>21.096800120435233</v>
      </c>
      <c r="AE7" s="457">
        <f t="shared" si="0"/>
        <v>21.119093039427224</v>
      </c>
      <c r="AF7" s="457">
        <f t="shared" si="0"/>
        <v>21.084300278398114</v>
      </c>
      <c r="AG7" s="457">
        <f t="shared" si="0"/>
        <v>21.166086182410538</v>
      </c>
      <c r="AH7" s="457">
        <f t="shared" si="0"/>
        <v>21.190802299204833</v>
      </c>
      <c r="AI7" s="457">
        <f t="shared" si="0"/>
        <v>21.21609728496664</v>
      </c>
      <c r="AJ7" s="762">
        <f t="shared" si="0"/>
        <v>21.183933764333446</v>
      </c>
    </row>
    <row r="8" spans="1:36" x14ac:dyDescent="0.2">
      <c r="A8" s="295"/>
      <c r="B8" s="955"/>
      <c r="C8" s="766" t="s">
        <v>658</v>
      </c>
      <c r="D8" s="796" t="s">
        <v>201</v>
      </c>
      <c r="E8" s="797" t="s">
        <v>659</v>
      </c>
      <c r="F8" s="760" t="s">
        <v>75</v>
      </c>
      <c r="G8" s="760">
        <v>2</v>
      </c>
      <c r="H8" s="761">
        <f t="shared" ref="H8:AJ8" si="1">H4-H33</f>
        <v>0.3272217009458851</v>
      </c>
      <c r="I8" s="322">
        <f t="shared" si="1"/>
        <v>0.3272217009458851</v>
      </c>
      <c r="J8" s="322">
        <f t="shared" si="1"/>
        <v>0.3272217009458851</v>
      </c>
      <c r="K8" s="322">
        <f t="shared" si="1"/>
        <v>0.3272217009458851</v>
      </c>
      <c r="L8" s="457">
        <f t="shared" si="1"/>
        <v>0.3272217009458851</v>
      </c>
      <c r="M8" s="457">
        <f t="shared" si="1"/>
        <v>0.3272217009458851</v>
      </c>
      <c r="N8" s="457">
        <f t="shared" si="1"/>
        <v>0.3272217009458851</v>
      </c>
      <c r="O8" s="457">
        <f t="shared" si="1"/>
        <v>0.3272217009458851</v>
      </c>
      <c r="P8" s="457">
        <f t="shared" si="1"/>
        <v>0.3272217009458851</v>
      </c>
      <c r="Q8" s="457">
        <f t="shared" si="1"/>
        <v>0.3272217009458851</v>
      </c>
      <c r="R8" s="457">
        <f t="shared" si="1"/>
        <v>0.3272217009458851</v>
      </c>
      <c r="S8" s="457">
        <f t="shared" si="1"/>
        <v>0.3272217009458851</v>
      </c>
      <c r="T8" s="457">
        <f t="shared" si="1"/>
        <v>0.3272217009458851</v>
      </c>
      <c r="U8" s="457">
        <f t="shared" si="1"/>
        <v>0.3272217009458851</v>
      </c>
      <c r="V8" s="457">
        <f t="shared" si="1"/>
        <v>0.3272217009458851</v>
      </c>
      <c r="W8" s="457">
        <f t="shared" si="1"/>
        <v>0.3272217009458851</v>
      </c>
      <c r="X8" s="457">
        <f t="shared" si="1"/>
        <v>0.3272217009458851</v>
      </c>
      <c r="Y8" s="457">
        <f t="shared" si="1"/>
        <v>0.3272217009458851</v>
      </c>
      <c r="Z8" s="457">
        <f t="shared" si="1"/>
        <v>0.3272217009458851</v>
      </c>
      <c r="AA8" s="457">
        <f t="shared" si="1"/>
        <v>0.3272217009458851</v>
      </c>
      <c r="AB8" s="457">
        <f t="shared" si="1"/>
        <v>0.3272217009458851</v>
      </c>
      <c r="AC8" s="457">
        <f t="shared" si="1"/>
        <v>0.3272217009458851</v>
      </c>
      <c r="AD8" s="457">
        <f t="shared" si="1"/>
        <v>0.3272217009458851</v>
      </c>
      <c r="AE8" s="457">
        <f t="shared" si="1"/>
        <v>0.3272217009458851</v>
      </c>
      <c r="AF8" s="457">
        <f t="shared" si="1"/>
        <v>0.3272217009458851</v>
      </c>
      <c r="AG8" s="457">
        <f t="shared" si="1"/>
        <v>0.3272217009458851</v>
      </c>
      <c r="AH8" s="457">
        <f t="shared" si="1"/>
        <v>0.3272217009458851</v>
      </c>
      <c r="AI8" s="457">
        <f t="shared" si="1"/>
        <v>0.3272217009458851</v>
      </c>
      <c r="AJ8" s="762">
        <f t="shared" si="1"/>
        <v>0.3272217009458851</v>
      </c>
    </row>
    <row r="9" spans="1:36" x14ac:dyDescent="0.2">
      <c r="A9" s="295"/>
      <c r="B9" s="955"/>
      <c r="C9" s="766" t="s">
        <v>83</v>
      </c>
      <c r="D9" s="796" t="s">
        <v>203</v>
      </c>
      <c r="E9" s="797" t="s">
        <v>660</v>
      </c>
      <c r="F9" s="760" t="s">
        <v>75</v>
      </c>
      <c r="G9" s="760">
        <v>2</v>
      </c>
      <c r="H9" s="761">
        <f t="shared" ref="H9:AJ9" si="2">H5-H34</f>
        <v>22.787397632307648</v>
      </c>
      <c r="I9" s="322">
        <f t="shared" si="2"/>
        <v>23.620166310069909</v>
      </c>
      <c r="J9" s="322">
        <f t="shared" si="2"/>
        <v>24.443250176777024</v>
      </c>
      <c r="K9" s="322">
        <f t="shared" si="2"/>
        <v>25.286352050757554</v>
      </c>
      <c r="L9" s="457">
        <f t="shared" si="2"/>
        <v>26.043267681543902</v>
      </c>
      <c r="M9" s="457">
        <f t="shared" si="2"/>
        <v>26.795925498720671</v>
      </c>
      <c r="N9" s="457">
        <f t="shared" si="2"/>
        <v>27.531477141336815</v>
      </c>
      <c r="O9" s="457">
        <f t="shared" si="2"/>
        <v>28.260850281726707</v>
      </c>
      <c r="P9" s="457">
        <f t="shared" si="2"/>
        <v>28.962018872689484</v>
      </c>
      <c r="Q9" s="457">
        <f t="shared" si="2"/>
        <v>29.659484976364453</v>
      </c>
      <c r="R9" s="457">
        <f t="shared" si="2"/>
        <v>30.343045618912331</v>
      </c>
      <c r="S9" s="457">
        <f t="shared" si="2"/>
        <v>35.97036773868227</v>
      </c>
      <c r="T9" s="457">
        <f t="shared" si="2"/>
        <v>47.012617483369652</v>
      </c>
      <c r="U9" s="457">
        <f t="shared" si="2"/>
        <v>57.491398647661704</v>
      </c>
      <c r="V9" s="457">
        <f t="shared" si="2"/>
        <v>57.537458083837016</v>
      </c>
      <c r="W9" s="457">
        <f t="shared" si="2"/>
        <v>57.615943493737511</v>
      </c>
      <c r="X9" s="457">
        <f t="shared" si="2"/>
        <v>57.678752606168473</v>
      </c>
      <c r="Y9" s="457">
        <f t="shared" si="2"/>
        <v>57.768563737856191</v>
      </c>
      <c r="Z9" s="457">
        <f t="shared" si="2"/>
        <v>57.836889116122542</v>
      </c>
      <c r="AA9" s="457">
        <f t="shared" si="2"/>
        <v>57.966765384876162</v>
      </c>
      <c r="AB9" s="457">
        <f t="shared" si="2"/>
        <v>58.089114913050487</v>
      </c>
      <c r="AC9" s="457">
        <f t="shared" si="2"/>
        <v>58.220178319480794</v>
      </c>
      <c r="AD9" s="457">
        <f t="shared" si="2"/>
        <v>58.344063118825424</v>
      </c>
      <c r="AE9" s="457">
        <f t="shared" si="2"/>
        <v>58.46964455279182</v>
      </c>
      <c r="AF9" s="457">
        <f t="shared" si="2"/>
        <v>58.595649208546888</v>
      </c>
      <c r="AG9" s="457">
        <f t="shared" si="2"/>
        <v>58.711929429721209</v>
      </c>
      <c r="AH9" s="457">
        <f t="shared" si="2"/>
        <v>58.843081901523448</v>
      </c>
      <c r="AI9" s="457">
        <f t="shared" si="2"/>
        <v>58.965009475786736</v>
      </c>
      <c r="AJ9" s="762">
        <f t="shared" si="2"/>
        <v>59.093095619781771</v>
      </c>
    </row>
    <row r="10" spans="1:36" x14ac:dyDescent="0.2">
      <c r="A10" s="295"/>
      <c r="B10" s="955"/>
      <c r="C10" s="766" t="s">
        <v>80</v>
      </c>
      <c r="D10" s="796" t="s">
        <v>205</v>
      </c>
      <c r="E10" s="797" t="s">
        <v>661</v>
      </c>
      <c r="F10" s="760" t="s">
        <v>75</v>
      </c>
      <c r="G10" s="760">
        <v>2</v>
      </c>
      <c r="H10" s="761">
        <f t="shared" ref="H10:AJ10" si="3">H6-H35</f>
        <v>36.77269324978294</v>
      </c>
      <c r="I10" s="322">
        <f t="shared" si="3"/>
        <v>35.890991017295484</v>
      </c>
      <c r="J10" s="322">
        <f t="shared" si="3"/>
        <v>35.040777955487677</v>
      </c>
      <c r="K10" s="322">
        <f t="shared" si="3"/>
        <v>34.223319985371923</v>
      </c>
      <c r="L10" s="457">
        <f t="shared" si="3"/>
        <v>33.423021558411847</v>
      </c>
      <c r="M10" s="457">
        <f t="shared" si="3"/>
        <v>32.675765276635047</v>
      </c>
      <c r="N10" s="457">
        <f t="shared" si="3"/>
        <v>31.964482606988568</v>
      </c>
      <c r="O10" s="457">
        <f t="shared" si="3"/>
        <v>31.274106762794577</v>
      </c>
      <c r="P10" s="457">
        <f t="shared" si="3"/>
        <v>30.606887116412341</v>
      </c>
      <c r="Q10" s="457">
        <f t="shared" si="3"/>
        <v>29.971302269019063</v>
      </c>
      <c r="R10" s="457">
        <f t="shared" si="3"/>
        <v>29.351362165325135</v>
      </c>
      <c r="S10" s="457">
        <f t="shared" si="3"/>
        <v>23.302607950915153</v>
      </c>
      <c r="T10" s="457">
        <f t="shared" si="3"/>
        <v>11.33388654258181</v>
      </c>
      <c r="U10" s="457">
        <f t="shared" si="3"/>
        <v>-1.3322676295501878E-15</v>
      </c>
      <c r="V10" s="457">
        <f t="shared" si="3"/>
        <v>2.2204460492503131E-15</v>
      </c>
      <c r="W10" s="457">
        <f t="shared" si="3"/>
        <v>8.8817841970012523E-16</v>
      </c>
      <c r="X10" s="457">
        <f t="shared" si="3"/>
        <v>-2.2204460492503131E-15</v>
      </c>
      <c r="Y10" s="457">
        <f t="shared" si="3"/>
        <v>-2.6645352591003757E-15</v>
      </c>
      <c r="Z10" s="457">
        <f t="shared" si="3"/>
        <v>8.8817841970012523E-16</v>
      </c>
      <c r="AA10" s="457">
        <f t="shared" si="3"/>
        <v>4.4408920985006262E-16</v>
      </c>
      <c r="AB10" s="457">
        <f t="shared" si="3"/>
        <v>-8.8817841970012523E-16</v>
      </c>
      <c r="AC10" s="457">
        <f t="shared" si="3"/>
        <v>8.8817841970012523E-16</v>
      </c>
      <c r="AD10" s="457">
        <f t="shared" si="3"/>
        <v>-8.8817841970012523E-16</v>
      </c>
      <c r="AE10" s="457">
        <f t="shared" si="3"/>
        <v>-4.4408920985006262E-16</v>
      </c>
      <c r="AF10" s="457">
        <f t="shared" si="3"/>
        <v>-6.6613381477509392E-16</v>
      </c>
      <c r="AG10" s="457">
        <f t="shared" si="3"/>
        <v>2.4424906541753444E-15</v>
      </c>
      <c r="AH10" s="457">
        <f t="shared" si="3"/>
        <v>-1.7763568394002505E-15</v>
      </c>
      <c r="AI10" s="457">
        <f t="shared" si="3"/>
        <v>-1.5543122344752192E-15</v>
      </c>
      <c r="AJ10" s="762">
        <f t="shared" si="3"/>
        <v>1.3322676295501878E-15</v>
      </c>
    </row>
    <row r="11" spans="1:36" x14ac:dyDescent="0.2">
      <c r="A11" s="295"/>
      <c r="B11" s="955"/>
      <c r="C11" s="881" t="s">
        <v>662</v>
      </c>
      <c r="D11" s="882" t="s">
        <v>208</v>
      </c>
      <c r="E11" s="883" t="s">
        <v>663</v>
      </c>
      <c r="F11" s="884" t="s">
        <v>664</v>
      </c>
      <c r="G11" s="884">
        <v>1</v>
      </c>
      <c r="H11" s="781" t="s">
        <v>123</v>
      </c>
      <c r="I11" s="885" t="s">
        <v>123</v>
      </c>
      <c r="J11" s="885" t="s">
        <v>123</v>
      </c>
      <c r="K11" s="885" t="s">
        <v>123</v>
      </c>
      <c r="L11" s="886" t="s">
        <v>123</v>
      </c>
      <c r="M11" s="886" t="s">
        <v>123</v>
      </c>
      <c r="N11" s="886" t="s">
        <v>123</v>
      </c>
      <c r="O11" s="886" t="s">
        <v>123</v>
      </c>
      <c r="P11" s="886" t="s">
        <v>123</v>
      </c>
      <c r="Q11" s="886" t="s">
        <v>123</v>
      </c>
      <c r="R11" s="886" t="s">
        <v>123</v>
      </c>
      <c r="S11" s="886" t="s">
        <v>123</v>
      </c>
      <c r="T11" s="886" t="s">
        <v>123</v>
      </c>
      <c r="U11" s="886" t="s">
        <v>123</v>
      </c>
      <c r="V11" s="886" t="s">
        <v>123</v>
      </c>
      <c r="W11" s="886" t="s">
        <v>123</v>
      </c>
      <c r="X11" s="886" t="s">
        <v>123</v>
      </c>
      <c r="Y11" s="886" t="s">
        <v>123</v>
      </c>
      <c r="Z11" s="886" t="s">
        <v>123</v>
      </c>
      <c r="AA11" s="886" t="s">
        <v>123</v>
      </c>
      <c r="AB11" s="886" t="s">
        <v>123</v>
      </c>
      <c r="AC11" s="886" t="s">
        <v>123</v>
      </c>
      <c r="AD11" s="886" t="s">
        <v>123</v>
      </c>
      <c r="AE11" s="886" t="s">
        <v>123</v>
      </c>
      <c r="AF11" s="886" t="s">
        <v>123</v>
      </c>
      <c r="AG11" s="886" t="s">
        <v>123</v>
      </c>
      <c r="AH11" s="886" t="s">
        <v>123</v>
      </c>
      <c r="AI11" s="886" t="s">
        <v>123</v>
      </c>
      <c r="AJ11" s="887" t="s">
        <v>123</v>
      </c>
    </row>
    <row r="12" spans="1:36" ht="15.75" thickBot="1" x14ac:dyDescent="0.25">
      <c r="A12" s="295"/>
      <c r="B12" s="955"/>
      <c r="C12" s="800" t="s">
        <v>665</v>
      </c>
      <c r="D12" s="801" t="s">
        <v>211</v>
      </c>
      <c r="E12" s="888" t="s">
        <v>663</v>
      </c>
      <c r="F12" s="889" t="s">
        <v>123</v>
      </c>
      <c r="G12" s="889">
        <v>1</v>
      </c>
      <c r="H12" s="804" t="s">
        <v>639</v>
      </c>
      <c r="I12" s="890" t="s">
        <v>123</v>
      </c>
      <c r="J12" s="890" t="s">
        <v>123</v>
      </c>
      <c r="K12" s="890" t="s">
        <v>123</v>
      </c>
      <c r="L12" s="806" t="s">
        <v>123</v>
      </c>
      <c r="M12" s="806" t="s">
        <v>123</v>
      </c>
      <c r="N12" s="806" t="s">
        <v>123</v>
      </c>
      <c r="O12" s="806" t="s">
        <v>123</v>
      </c>
      <c r="P12" s="806" t="s">
        <v>123</v>
      </c>
      <c r="Q12" s="806" t="s">
        <v>123</v>
      </c>
      <c r="R12" s="806" t="s">
        <v>123</v>
      </c>
      <c r="S12" s="806" t="s">
        <v>123</v>
      </c>
      <c r="T12" s="806" t="s">
        <v>123</v>
      </c>
      <c r="U12" s="806" t="s">
        <v>123</v>
      </c>
      <c r="V12" s="806" t="s">
        <v>123</v>
      </c>
      <c r="W12" s="806" t="s">
        <v>123</v>
      </c>
      <c r="X12" s="806" t="s">
        <v>123</v>
      </c>
      <c r="Y12" s="806" t="s">
        <v>123</v>
      </c>
      <c r="Z12" s="806" t="s">
        <v>123</v>
      </c>
      <c r="AA12" s="806" t="s">
        <v>123</v>
      </c>
      <c r="AB12" s="806" t="s">
        <v>123</v>
      </c>
      <c r="AC12" s="806" t="s">
        <v>123</v>
      </c>
      <c r="AD12" s="806" t="s">
        <v>123</v>
      </c>
      <c r="AE12" s="806" t="s">
        <v>123</v>
      </c>
      <c r="AF12" s="806" t="s">
        <v>123</v>
      </c>
      <c r="AG12" s="806" t="s">
        <v>123</v>
      </c>
      <c r="AH12" s="806" t="s">
        <v>123</v>
      </c>
      <c r="AI12" s="806" t="s">
        <v>123</v>
      </c>
      <c r="AJ12" s="807" t="s">
        <v>123</v>
      </c>
    </row>
    <row r="13" spans="1:36" ht="15" customHeight="1" x14ac:dyDescent="0.2">
      <c r="A13" s="295"/>
      <c r="B13" s="954" t="s">
        <v>212</v>
      </c>
      <c r="C13" s="774" t="s">
        <v>666</v>
      </c>
      <c r="D13" s="808" t="s">
        <v>214</v>
      </c>
      <c r="E13" s="809" t="s">
        <v>667</v>
      </c>
      <c r="F13" s="810" t="s">
        <v>216</v>
      </c>
      <c r="G13" s="810">
        <v>1</v>
      </c>
      <c r="H13" s="811">
        <f>ROUND((H9*1000000)/(H56*1000),1)</f>
        <v>116.3</v>
      </c>
      <c r="I13" s="891">
        <f t="shared" ref="I13:AJ13" si="4">ROUND((I9*1000000)/(I56*1000),1)</f>
        <v>115.9</v>
      </c>
      <c r="J13" s="891">
        <f t="shared" si="4"/>
        <v>115.5</v>
      </c>
      <c r="K13" s="891">
        <f t="shared" si="4"/>
        <v>115.3</v>
      </c>
      <c r="L13" s="813">
        <f t="shared" si="4"/>
        <v>115</v>
      </c>
      <c r="M13" s="813">
        <f t="shared" si="4"/>
        <v>114.8</v>
      </c>
      <c r="N13" s="813">
        <f t="shared" si="4"/>
        <v>114.7</v>
      </c>
      <c r="O13" s="813">
        <f t="shared" si="4"/>
        <v>114.6</v>
      </c>
      <c r="P13" s="813">
        <f t="shared" si="4"/>
        <v>114.6</v>
      </c>
      <c r="Q13" s="813">
        <f t="shared" si="4"/>
        <v>114.6</v>
      </c>
      <c r="R13" s="813">
        <f t="shared" si="4"/>
        <v>114.7</v>
      </c>
      <c r="S13" s="813">
        <f t="shared" si="4"/>
        <v>116.5</v>
      </c>
      <c r="T13" s="813">
        <f t="shared" si="4"/>
        <v>119</v>
      </c>
      <c r="U13" s="813">
        <f t="shared" si="4"/>
        <v>120.6</v>
      </c>
      <c r="V13" s="813">
        <f t="shared" si="4"/>
        <v>120.3</v>
      </c>
      <c r="W13" s="813">
        <f t="shared" si="4"/>
        <v>120.1</v>
      </c>
      <c r="X13" s="813">
        <f t="shared" si="4"/>
        <v>119.9</v>
      </c>
      <c r="Y13" s="813">
        <f t="shared" si="4"/>
        <v>119.7</v>
      </c>
      <c r="Z13" s="813">
        <f t="shared" si="4"/>
        <v>119.6</v>
      </c>
      <c r="AA13" s="813">
        <f t="shared" si="4"/>
        <v>119.5</v>
      </c>
      <c r="AB13" s="813">
        <f t="shared" si="4"/>
        <v>119.5</v>
      </c>
      <c r="AC13" s="813">
        <f t="shared" si="4"/>
        <v>119.4</v>
      </c>
      <c r="AD13" s="813">
        <f t="shared" si="4"/>
        <v>119.4</v>
      </c>
      <c r="AE13" s="813">
        <f t="shared" si="4"/>
        <v>119.3</v>
      </c>
      <c r="AF13" s="813">
        <f t="shared" si="4"/>
        <v>119.3</v>
      </c>
      <c r="AG13" s="813">
        <f t="shared" si="4"/>
        <v>119.2</v>
      </c>
      <c r="AH13" s="813">
        <f t="shared" si="4"/>
        <v>119.1</v>
      </c>
      <c r="AI13" s="813">
        <f t="shared" si="4"/>
        <v>119.1</v>
      </c>
      <c r="AJ13" s="464">
        <f t="shared" si="4"/>
        <v>119</v>
      </c>
    </row>
    <row r="14" spans="1:36" x14ac:dyDescent="0.2">
      <c r="A14" s="295"/>
      <c r="B14" s="955"/>
      <c r="C14" s="673" t="s">
        <v>668</v>
      </c>
      <c r="D14" s="674" t="s">
        <v>218</v>
      </c>
      <c r="E14" s="892" t="s">
        <v>669</v>
      </c>
      <c r="F14" s="816" t="s">
        <v>216</v>
      </c>
      <c r="G14" s="816">
        <v>1</v>
      </c>
      <c r="H14" s="781">
        <v>26.313774708505111</v>
      </c>
      <c r="I14" s="893">
        <v>25.513487363794361</v>
      </c>
      <c r="J14" s="893">
        <v>24.768125801258542</v>
      </c>
      <c r="K14" s="893">
        <v>24.067781931164301</v>
      </c>
      <c r="L14" s="814">
        <v>23.411938316027857</v>
      </c>
      <c r="M14" s="814">
        <v>22.79071817738058</v>
      </c>
      <c r="N14" s="814">
        <v>22.199184322685781</v>
      </c>
      <c r="O14" s="814">
        <v>21.631151316419107</v>
      </c>
      <c r="P14" s="814">
        <v>21.086695215110858</v>
      </c>
      <c r="Q14" s="799">
        <v>20.559530232148198</v>
      </c>
      <c r="R14" s="799">
        <v>20.049823840221933</v>
      </c>
      <c r="S14" s="799">
        <v>19.896171341447719</v>
      </c>
      <c r="T14" s="799">
        <v>19.808871652577309</v>
      </c>
      <c r="U14" s="799">
        <v>19.468371960484642</v>
      </c>
      <c r="V14" s="799">
        <v>19.439528807376011</v>
      </c>
      <c r="W14" s="799">
        <v>19.419217201951394</v>
      </c>
      <c r="X14" s="799">
        <v>19.399703109037951</v>
      </c>
      <c r="Y14" s="799">
        <v>19.378132506402231</v>
      </c>
      <c r="Z14" s="799">
        <v>19.357992960969295</v>
      </c>
      <c r="AA14" s="799">
        <v>19.336989896730319</v>
      </c>
      <c r="AB14" s="799">
        <v>19.316751096992562</v>
      </c>
      <c r="AC14" s="799">
        <v>19.295089493084092</v>
      </c>
      <c r="AD14" s="799">
        <v>19.274615462875254</v>
      </c>
      <c r="AE14" s="799">
        <v>19.252348538876163</v>
      </c>
      <c r="AF14" s="799">
        <v>19.229652280713122</v>
      </c>
      <c r="AG14" s="799">
        <v>19.206468224485125</v>
      </c>
      <c r="AH14" s="799">
        <v>19.182774501111993</v>
      </c>
      <c r="AI14" s="799">
        <v>19.158620204738458</v>
      </c>
      <c r="AJ14" s="455">
        <v>19.133819078792346</v>
      </c>
    </row>
    <row r="15" spans="1:36" x14ac:dyDescent="0.2">
      <c r="A15" s="295"/>
      <c r="B15" s="955"/>
      <c r="C15" s="673" t="s">
        <v>670</v>
      </c>
      <c r="D15" s="674" t="s">
        <v>220</v>
      </c>
      <c r="E15" s="892" t="s">
        <v>669</v>
      </c>
      <c r="F15" s="816" t="s">
        <v>216</v>
      </c>
      <c r="G15" s="816">
        <v>1</v>
      </c>
      <c r="H15" s="781">
        <v>49.240903207953544</v>
      </c>
      <c r="I15" s="893">
        <v>50.152576964005505</v>
      </c>
      <c r="J15" s="893">
        <v>51.057951301849663</v>
      </c>
      <c r="K15" s="893">
        <v>51.964872128287091</v>
      </c>
      <c r="L15" s="814">
        <v>52.86160056437037</v>
      </c>
      <c r="M15" s="814">
        <v>53.752825724640076</v>
      </c>
      <c r="N15" s="814">
        <v>54.640211617169719</v>
      </c>
      <c r="O15" s="814">
        <v>55.526431814595796</v>
      </c>
      <c r="P15" s="814">
        <v>56.412512260992457</v>
      </c>
      <c r="Q15" s="799">
        <v>57.29287807512879</v>
      </c>
      <c r="R15" s="799">
        <v>58.175984717523178</v>
      </c>
      <c r="S15" s="799">
        <v>59.976877891811043</v>
      </c>
      <c r="T15" s="799">
        <v>62.166940989993641</v>
      </c>
      <c r="U15" s="799">
        <v>63.837659826861362</v>
      </c>
      <c r="V15" s="799">
        <v>63.856004252242961</v>
      </c>
      <c r="W15" s="799">
        <v>63.905628092475155</v>
      </c>
      <c r="X15" s="799">
        <v>63.957856769363602</v>
      </c>
      <c r="Y15" s="799">
        <v>64.00328247629389</v>
      </c>
      <c r="Z15" s="799">
        <v>64.05341216879998</v>
      </c>
      <c r="AA15" s="799">
        <v>64.100669413803146</v>
      </c>
      <c r="AB15" s="799">
        <v>64.150562321471597</v>
      </c>
      <c r="AC15" s="799">
        <v>64.195714861379372</v>
      </c>
      <c r="AD15" s="799">
        <v>64.244805675794694</v>
      </c>
      <c r="AE15" s="799">
        <v>64.287907750053208</v>
      </c>
      <c r="AF15" s="799">
        <v>64.329553477852016</v>
      </c>
      <c r="AG15" s="799">
        <v>64.369542564809436</v>
      </c>
      <c r="AH15" s="799">
        <v>64.407796035648659</v>
      </c>
      <c r="AI15" s="799">
        <v>64.444472959276055</v>
      </c>
      <c r="AJ15" s="455">
        <v>64.478940388344654</v>
      </c>
    </row>
    <row r="16" spans="1:36" x14ac:dyDescent="0.2">
      <c r="A16" s="295"/>
      <c r="B16" s="955"/>
      <c r="C16" s="673" t="s">
        <v>671</v>
      </c>
      <c r="D16" s="674" t="s">
        <v>222</v>
      </c>
      <c r="E16" s="892" t="s">
        <v>669</v>
      </c>
      <c r="F16" s="816" t="s">
        <v>216</v>
      </c>
      <c r="G16" s="816">
        <v>1</v>
      </c>
      <c r="H16" s="781">
        <v>14.46377674939799</v>
      </c>
      <c r="I16" s="893">
        <v>14.375050015722234</v>
      </c>
      <c r="J16" s="893">
        <v>14.291133483648407</v>
      </c>
      <c r="K16" s="893">
        <v>14.212202927107885</v>
      </c>
      <c r="L16" s="814">
        <v>14.135992567414187</v>
      </c>
      <c r="M16" s="814">
        <v>14.062300795205177</v>
      </c>
      <c r="N16" s="814">
        <v>13.990879677794673</v>
      </c>
      <c r="O16" s="814">
        <v>13.921357293964498</v>
      </c>
      <c r="P16" s="814">
        <v>13.854164419648885</v>
      </c>
      <c r="Q16" s="799">
        <v>13.787357643586741</v>
      </c>
      <c r="R16" s="799">
        <v>13.722628072858679</v>
      </c>
      <c r="S16" s="799">
        <v>13.885306758046744</v>
      </c>
      <c r="T16" s="799">
        <v>14.136956787957498</v>
      </c>
      <c r="U16" s="799">
        <v>14.255316876575336</v>
      </c>
      <c r="V16" s="799">
        <v>14.144694943620555</v>
      </c>
      <c r="W16" s="799">
        <v>14.040688947745874</v>
      </c>
      <c r="X16" s="799">
        <v>13.937094193566928</v>
      </c>
      <c r="Y16" s="799">
        <v>13.831863014704053</v>
      </c>
      <c r="Z16" s="799">
        <v>13.727497755282771</v>
      </c>
      <c r="AA16" s="799">
        <v>13.622362486045542</v>
      </c>
      <c r="AB16" s="799">
        <v>13.517626076135572</v>
      </c>
      <c r="AC16" s="799">
        <v>13.411740064880874</v>
      </c>
      <c r="AD16" s="799">
        <v>13.306527136666698</v>
      </c>
      <c r="AE16" s="799">
        <v>13.199927386704372</v>
      </c>
      <c r="AF16" s="799">
        <v>13.092895175382264</v>
      </c>
      <c r="AG16" s="799">
        <v>12.985397560933208</v>
      </c>
      <c r="AH16" s="799">
        <v>12.877427305632651</v>
      </c>
      <c r="AI16" s="799">
        <v>12.769024913440997</v>
      </c>
      <c r="AJ16" s="455">
        <v>12.660074245773142</v>
      </c>
    </row>
    <row r="17" spans="1:36" x14ac:dyDescent="0.2">
      <c r="A17" s="295"/>
      <c r="B17" s="955"/>
      <c r="C17" s="673" t="s">
        <v>672</v>
      </c>
      <c r="D17" s="674" t="s">
        <v>224</v>
      </c>
      <c r="E17" s="892" t="s">
        <v>669</v>
      </c>
      <c r="F17" s="816" t="s">
        <v>216</v>
      </c>
      <c r="G17" s="816">
        <v>1</v>
      </c>
      <c r="H17" s="781">
        <v>11.404211711518959</v>
      </c>
      <c r="I17" s="893">
        <v>11.409902303359052</v>
      </c>
      <c r="J17" s="893">
        <v>11.414870058197174</v>
      </c>
      <c r="K17" s="893">
        <v>11.42053762055389</v>
      </c>
      <c r="L17" s="814">
        <v>11.424484762443585</v>
      </c>
      <c r="M17" s="814">
        <v>11.427558971681238</v>
      </c>
      <c r="N17" s="814">
        <v>11.430033926656604</v>
      </c>
      <c r="O17" s="814">
        <v>11.432331084601637</v>
      </c>
      <c r="P17" s="814">
        <v>11.434687442655649</v>
      </c>
      <c r="Q17" s="799">
        <v>11.435901755506871</v>
      </c>
      <c r="R17" s="799">
        <v>11.437641177541932</v>
      </c>
      <c r="S17" s="799">
        <v>11.631448071599934</v>
      </c>
      <c r="T17" s="799">
        <v>11.906072085585159</v>
      </c>
      <c r="U17" s="799">
        <v>12.071332900086359</v>
      </c>
      <c r="V17" s="799">
        <v>12.064936404920417</v>
      </c>
      <c r="W17" s="799">
        <v>12.064422582020381</v>
      </c>
      <c r="X17" s="799">
        <v>12.064389625771913</v>
      </c>
      <c r="Y17" s="799">
        <v>12.063063081624893</v>
      </c>
      <c r="Z17" s="799">
        <v>12.062613006928606</v>
      </c>
      <c r="AA17" s="799">
        <v>12.061611491433824</v>
      </c>
      <c r="AB17" s="799">
        <v>12.061094765369754</v>
      </c>
      <c r="AC17" s="799">
        <v>12.05967652680895</v>
      </c>
      <c r="AD17" s="799">
        <v>12.058987892022124</v>
      </c>
      <c r="AE17" s="799">
        <v>12.057165143486914</v>
      </c>
      <c r="AF17" s="799">
        <v>12.055060314437252</v>
      </c>
      <c r="AG17" s="799">
        <v>12.052636490493233</v>
      </c>
      <c r="AH17" s="799">
        <v>12.04987957988596</v>
      </c>
      <c r="AI17" s="799">
        <v>12.04682003968697</v>
      </c>
      <c r="AJ17" s="455">
        <v>12.043340298418832</v>
      </c>
    </row>
    <row r="18" spans="1:36" x14ac:dyDescent="0.2">
      <c r="A18" s="295"/>
      <c r="B18" s="955"/>
      <c r="C18" s="673" t="s">
        <v>673</v>
      </c>
      <c r="D18" s="674" t="s">
        <v>226</v>
      </c>
      <c r="E18" s="892" t="s">
        <v>669</v>
      </c>
      <c r="F18" s="816" t="s">
        <v>216</v>
      </c>
      <c r="G18" s="816">
        <v>1</v>
      </c>
      <c r="H18" s="781">
        <v>13.582833315475535</v>
      </c>
      <c r="I18" s="893">
        <v>13.490141099772391</v>
      </c>
      <c r="J18" s="893">
        <v>13.40758963628295</v>
      </c>
      <c r="K18" s="893">
        <v>13.333028238531227</v>
      </c>
      <c r="L18" s="814">
        <v>13.268536912749241</v>
      </c>
      <c r="M18" s="814">
        <v>13.211178689475883</v>
      </c>
      <c r="N18" s="814">
        <v>13.160168998573312</v>
      </c>
      <c r="O18" s="814">
        <v>13.113213428912701</v>
      </c>
      <c r="P18" s="814">
        <v>13.072024259838543</v>
      </c>
      <c r="Q18" s="799">
        <v>13.033854737568653</v>
      </c>
      <c r="R18" s="799">
        <v>12.99959069481535</v>
      </c>
      <c r="S18" s="799">
        <v>12.918954815498115</v>
      </c>
      <c r="T18" s="799">
        <v>12.826233164828087</v>
      </c>
      <c r="U18" s="799">
        <v>12.774002876414443</v>
      </c>
      <c r="V18" s="799">
        <v>12.771728126942845</v>
      </c>
      <c r="W18" s="799">
        <v>12.773218337047279</v>
      </c>
      <c r="X18" s="799">
        <v>12.775349298787505</v>
      </c>
      <c r="Y18" s="799">
        <v>12.776239205001744</v>
      </c>
      <c r="Z18" s="799">
        <v>12.778183445556852</v>
      </c>
      <c r="AA18" s="799">
        <v>12.779667080876701</v>
      </c>
      <c r="AB18" s="799">
        <v>12.781696618502293</v>
      </c>
      <c r="AC18" s="799">
        <v>12.782891871597387</v>
      </c>
      <c r="AD18" s="799">
        <v>12.784979115541192</v>
      </c>
      <c r="AE18" s="799">
        <v>12.785980149965336</v>
      </c>
      <c r="AF18" s="799">
        <v>12.786795598627084</v>
      </c>
      <c r="AG18" s="799">
        <v>12.787383844628348</v>
      </c>
      <c r="AH18" s="799">
        <v>12.787727502564753</v>
      </c>
      <c r="AI18" s="799">
        <v>12.787856507896203</v>
      </c>
      <c r="AJ18" s="455">
        <v>12.787643699191563</v>
      </c>
    </row>
    <row r="19" spans="1:36" x14ac:dyDescent="0.2">
      <c r="A19" s="295"/>
      <c r="B19" s="955"/>
      <c r="C19" s="673" t="s">
        <v>674</v>
      </c>
      <c r="D19" s="674" t="s">
        <v>228</v>
      </c>
      <c r="E19" s="892" t="s">
        <v>669</v>
      </c>
      <c r="F19" s="816" t="s">
        <v>216</v>
      </c>
      <c r="G19" s="816">
        <v>1</v>
      </c>
      <c r="H19" s="781">
        <v>1.3389027677963006</v>
      </c>
      <c r="I19" s="893">
        <v>1.3782946311147946</v>
      </c>
      <c r="J19" s="893">
        <v>1.4171635706110994</v>
      </c>
      <c r="K19" s="893">
        <v>1.4556939430874096</v>
      </c>
      <c r="L19" s="814">
        <v>1.4938238686554699</v>
      </c>
      <c r="M19" s="814">
        <v>1.5317231530958471</v>
      </c>
      <c r="N19" s="814">
        <v>1.5694940546882714</v>
      </c>
      <c r="O19" s="814">
        <v>1.6071502720021793</v>
      </c>
      <c r="P19" s="814">
        <v>1.6448332118172406</v>
      </c>
      <c r="Q19" s="799">
        <v>1.6824951490949187</v>
      </c>
      <c r="R19" s="799">
        <v>1.7202256729358052</v>
      </c>
      <c r="S19" s="799">
        <v>1.7776982882003072</v>
      </c>
      <c r="T19" s="799">
        <v>1.8447822707420389</v>
      </c>
      <c r="U19" s="799">
        <v>1.9016748548550522</v>
      </c>
      <c r="V19" s="799">
        <v>1.9393249173829796</v>
      </c>
      <c r="W19" s="799">
        <v>1.976490668709378</v>
      </c>
      <c r="X19" s="799">
        <v>2.0133198947232223</v>
      </c>
      <c r="Y19" s="799">
        <v>2.0497540445408964</v>
      </c>
      <c r="Z19" s="799">
        <v>2.0858517249876734</v>
      </c>
      <c r="AA19" s="799">
        <v>2.1215743148005068</v>
      </c>
      <c r="AB19" s="799">
        <v>2.1569115671988994</v>
      </c>
      <c r="AC19" s="799">
        <v>2.1918712210129803</v>
      </c>
      <c r="AD19" s="799">
        <v>2.2264410510124324</v>
      </c>
      <c r="AE19" s="799">
        <v>2.2606426466716019</v>
      </c>
      <c r="AF19" s="799">
        <v>2.2944688012673713</v>
      </c>
      <c r="AG19" s="799">
        <v>2.3279212390595756</v>
      </c>
      <c r="AH19" s="799">
        <v>2.3610019758781178</v>
      </c>
      <c r="AI19" s="799">
        <v>2.3937107410437051</v>
      </c>
      <c r="AJ19" s="455">
        <v>2.426057884003717</v>
      </c>
    </row>
    <row r="20" spans="1:36" x14ac:dyDescent="0.2">
      <c r="A20" s="295"/>
      <c r="B20" s="955"/>
      <c r="C20" s="673" t="s">
        <v>860</v>
      </c>
      <c r="D20" s="674" t="s">
        <v>856</v>
      </c>
      <c r="E20" s="892" t="s">
        <v>669</v>
      </c>
      <c r="F20" s="816" t="s">
        <v>216</v>
      </c>
      <c r="G20" s="816">
        <v>1</v>
      </c>
      <c r="H20" s="781">
        <v>-0.34440246064744429</v>
      </c>
      <c r="I20" s="893">
        <v>-0.31945237776832869</v>
      </c>
      <c r="J20" s="893">
        <v>-0.35683385184783845</v>
      </c>
      <c r="K20" s="893">
        <v>-1.4541167887317954</v>
      </c>
      <c r="L20" s="814">
        <v>-1.5963769916607191</v>
      </c>
      <c r="M20" s="814">
        <v>-1.7763055114788102</v>
      </c>
      <c r="N20" s="814">
        <v>-2.9899725975683822</v>
      </c>
      <c r="O20" s="814">
        <v>-3.2316352104959236</v>
      </c>
      <c r="P20" s="814">
        <v>-3.5049168100636336</v>
      </c>
      <c r="Q20" s="799">
        <v>-3.7920175930341742</v>
      </c>
      <c r="R20" s="799">
        <v>-4.1058941758968928</v>
      </c>
      <c r="S20" s="799">
        <v>-4.0864571666038643</v>
      </c>
      <c r="T20" s="799">
        <v>-4.689856951683737</v>
      </c>
      <c r="U20" s="799">
        <v>-4.3083592952771852</v>
      </c>
      <c r="V20" s="799">
        <v>-4.2162174524857647</v>
      </c>
      <c r="W20" s="799">
        <v>-5.1796658299494709</v>
      </c>
      <c r="X20" s="799">
        <v>-5.1477128912511319</v>
      </c>
      <c r="Y20" s="799">
        <v>-5.1023343285677072</v>
      </c>
      <c r="Z20" s="799">
        <v>-5.0655510625251736</v>
      </c>
      <c r="AA20" s="799">
        <v>-5.0228746836900484</v>
      </c>
      <c r="AB20" s="799">
        <v>-4.984642445670687</v>
      </c>
      <c r="AC20" s="799">
        <v>-4.9369840387636401</v>
      </c>
      <c r="AD20" s="799">
        <v>-4.8963563339123937</v>
      </c>
      <c r="AE20" s="799">
        <v>-4.8439716157575958</v>
      </c>
      <c r="AF20" s="799">
        <v>-4.7884256482791159</v>
      </c>
      <c r="AG20" s="799">
        <v>-4.7293499244089219</v>
      </c>
      <c r="AH20" s="799">
        <v>-4.6666069007221438</v>
      </c>
      <c r="AI20" s="799">
        <v>-4.6005053660824018</v>
      </c>
      <c r="AJ20" s="455">
        <v>-4.5298755945242419</v>
      </c>
    </row>
    <row r="21" spans="1:36" x14ac:dyDescent="0.2">
      <c r="A21" s="295"/>
      <c r="B21" s="955"/>
      <c r="C21" s="766" t="s">
        <v>675</v>
      </c>
      <c r="D21" s="796" t="s">
        <v>230</v>
      </c>
      <c r="E21" s="797" t="s">
        <v>676</v>
      </c>
      <c r="F21" s="816" t="s">
        <v>216</v>
      </c>
      <c r="G21" s="816">
        <v>1</v>
      </c>
      <c r="H21" s="781">
        <f>ROUND((H10*1000000)/(H57*1000),1)</f>
        <v>142.69999999999999</v>
      </c>
      <c r="I21" s="893">
        <f t="shared" ref="I21:T21" si="5">ROUND((I10*1000000)/(I57*1000),1)</f>
        <v>142.6</v>
      </c>
      <c r="J21" s="893">
        <f t="shared" si="5"/>
        <v>142.5</v>
      </c>
      <c r="K21" s="893">
        <f t="shared" si="5"/>
        <v>142.5</v>
      </c>
      <c r="L21" s="456">
        <f t="shared" si="5"/>
        <v>142.30000000000001</v>
      </c>
      <c r="M21" s="456">
        <f t="shared" si="5"/>
        <v>142.1</v>
      </c>
      <c r="N21" s="456">
        <f t="shared" si="5"/>
        <v>142</v>
      </c>
      <c r="O21" s="456">
        <f t="shared" si="5"/>
        <v>141.80000000000001</v>
      </c>
      <c r="P21" s="456">
        <f t="shared" si="5"/>
        <v>141.6</v>
      </c>
      <c r="Q21" s="456">
        <f t="shared" si="5"/>
        <v>141.4</v>
      </c>
      <c r="R21" s="456">
        <f t="shared" si="5"/>
        <v>141.30000000000001</v>
      </c>
      <c r="S21" s="456">
        <f t="shared" si="5"/>
        <v>141.1</v>
      </c>
      <c r="T21" s="456">
        <f t="shared" si="5"/>
        <v>141</v>
      </c>
      <c r="U21" s="456" t="s">
        <v>639</v>
      </c>
      <c r="V21" s="456" t="s">
        <v>639</v>
      </c>
      <c r="W21" s="456" t="s">
        <v>639</v>
      </c>
      <c r="X21" s="456" t="s">
        <v>639</v>
      </c>
      <c r="Y21" s="456" t="s">
        <v>639</v>
      </c>
      <c r="Z21" s="456" t="s">
        <v>639</v>
      </c>
      <c r="AA21" s="456" t="s">
        <v>639</v>
      </c>
      <c r="AB21" s="456" t="s">
        <v>639</v>
      </c>
      <c r="AC21" s="456" t="s">
        <v>639</v>
      </c>
      <c r="AD21" s="456" t="s">
        <v>639</v>
      </c>
      <c r="AE21" s="456" t="s">
        <v>639</v>
      </c>
      <c r="AF21" s="456" t="s">
        <v>639</v>
      </c>
      <c r="AG21" s="456" t="s">
        <v>639</v>
      </c>
      <c r="AH21" s="456" t="s">
        <v>639</v>
      </c>
      <c r="AI21" s="456" t="s">
        <v>639</v>
      </c>
      <c r="AJ21" s="817" t="s">
        <v>639</v>
      </c>
    </row>
    <row r="22" spans="1:36" x14ac:dyDescent="0.2">
      <c r="A22" s="295"/>
      <c r="B22" s="955"/>
      <c r="C22" s="673" t="s">
        <v>677</v>
      </c>
      <c r="D22" s="795" t="s">
        <v>233</v>
      </c>
      <c r="E22" s="892" t="s">
        <v>669</v>
      </c>
      <c r="F22" s="816" t="s">
        <v>216</v>
      </c>
      <c r="G22" s="816">
        <v>1</v>
      </c>
      <c r="H22" s="781">
        <v>32.12692442018708</v>
      </c>
      <c r="I22" s="893">
        <v>31.370114971218559</v>
      </c>
      <c r="J22" s="893">
        <v>30.599975274724425</v>
      </c>
      <c r="K22" s="893">
        <v>29.82626410689285</v>
      </c>
      <c r="L22" s="814">
        <v>29.036578496795691</v>
      </c>
      <c r="M22" s="814">
        <v>28.236196115504764</v>
      </c>
      <c r="N22" s="814">
        <v>27.427455400582421</v>
      </c>
      <c r="O22" s="814">
        <v>26.614279211582343</v>
      </c>
      <c r="P22" s="814">
        <v>25.796982916735153</v>
      </c>
      <c r="Q22" s="799">
        <v>24.971350347140465</v>
      </c>
      <c r="R22" s="799">
        <v>24.145433029010654</v>
      </c>
      <c r="S22" s="799">
        <v>23.312184638443949</v>
      </c>
      <c r="T22" s="799">
        <v>22.480797883204261</v>
      </c>
      <c r="U22" s="799" t="s">
        <v>639</v>
      </c>
      <c r="V22" s="799" t="s">
        <v>639</v>
      </c>
      <c r="W22" s="799" t="s">
        <v>639</v>
      </c>
      <c r="X22" s="799" t="s">
        <v>639</v>
      </c>
      <c r="Y22" s="799" t="s">
        <v>639</v>
      </c>
      <c r="Z22" s="799" t="s">
        <v>639</v>
      </c>
      <c r="AA22" s="799" t="s">
        <v>639</v>
      </c>
      <c r="AB22" s="799" t="s">
        <v>639</v>
      </c>
      <c r="AC22" s="799" t="s">
        <v>639</v>
      </c>
      <c r="AD22" s="799" t="s">
        <v>639</v>
      </c>
      <c r="AE22" s="799" t="s">
        <v>639</v>
      </c>
      <c r="AF22" s="799" t="s">
        <v>639</v>
      </c>
      <c r="AG22" s="799" t="s">
        <v>639</v>
      </c>
      <c r="AH22" s="799" t="s">
        <v>639</v>
      </c>
      <c r="AI22" s="799" t="s">
        <v>639</v>
      </c>
      <c r="AJ22" s="455" t="s">
        <v>639</v>
      </c>
    </row>
    <row r="23" spans="1:36" x14ac:dyDescent="0.2">
      <c r="A23" s="295"/>
      <c r="B23" s="955"/>
      <c r="C23" s="673" t="s">
        <v>678</v>
      </c>
      <c r="D23" s="795" t="s">
        <v>235</v>
      </c>
      <c r="E23" s="892" t="s">
        <v>669</v>
      </c>
      <c r="F23" s="816" t="s">
        <v>216</v>
      </c>
      <c r="G23" s="816">
        <v>1</v>
      </c>
      <c r="H23" s="781">
        <v>59.699671897632271</v>
      </c>
      <c r="I23" s="893">
        <v>60.710477936611824</v>
      </c>
      <c r="J23" s="893">
        <v>61.70611603692727</v>
      </c>
      <c r="K23" s="893">
        <v>62.704654283940222</v>
      </c>
      <c r="L23" s="814">
        <v>63.678818566777366</v>
      </c>
      <c r="M23" s="814">
        <v>64.637032074185811</v>
      </c>
      <c r="N23" s="814">
        <v>65.582395836939</v>
      </c>
      <c r="O23" s="814">
        <v>66.522671331229674</v>
      </c>
      <c r="P23" s="814">
        <v>67.457732215412534</v>
      </c>
      <c r="Q23" s="799">
        <v>68.375071737901848</v>
      </c>
      <c r="R23" s="799">
        <v>69.295034274767971</v>
      </c>
      <c r="S23" s="799">
        <v>70.196653368158479</v>
      </c>
      <c r="T23" s="799">
        <v>71.106084784904638</v>
      </c>
      <c r="U23" s="799" t="s">
        <v>639</v>
      </c>
      <c r="V23" s="799" t="s">
        <v>639</v>
      </c>
      <c r="W23" s="799" t="s">
        <v>639</v>
      </c>
      <c r="X23" s="799" t="s">
        <v>639</v>
      </c>
      <c r="Y23" s="799" t="s">
        <v>639</v>
      </c>
      <c r="Z23" s="799" t="s">
        <v>639</v>
      </c>
      <c r="AA23" s="799" t="s">
        <v>639</v>
      </c>
      <c r="AB23" s="799" t="s">
        <v>639</v>
      </c>
      <c r="AC23" s="799" t="s">
        <v>639</v>
      </c>
      <c r="AD23" s="799" t="s">
        <v>639</v>
      </c>
      <c r="AE23" s="799" t="s">
        <v>639</v>
      </c>
      <c r="AF23" s="799" t="s">
        <v>639</v>
      </c>
      <c r="AG23" s="799" t="s">
        <v>639</v>
      </c>
      <c r="AH23" s="799" t="s">
        <v>639</v>
      </c>
      <c r="AI23" s="799" t="s">
        <v>639</v>
      </c>
      <c r="AJ23" s="455" t="s">
        <v>639</v>
      </c>
    </row>
    <row r="24" spans="1:36" x14ac:dyDescent="0.2">
      <c r="A24" s="295"/>
      <c r="B24" s="955"/>
      <c r="C24" s="673" t="s">
        <v>679</v>
      </c>
      <c r="D24" s="795" t="s">
        <v>237</v>
      </c>
      <c r="E24" s="892" t="s">
        <v>669</v>
      </c>
      <c r="F24" s="816" t="s">
        <v>216</v>
      </c>
      <c r="G24" s="816">
        <v>1</v>
      </c>
      <c r="H24" s="781">
        <v>17.204012547534536</v>
      </c>
      <c r="I24" s="893">
        <v>17.139898376441085</v>
      </c>
      <c r="J24" s="893">
        <v>17.07000120613046</v>
      </c>
      <c r="K24" s="893">
        <v>16.999537544755494</v>
      </c>
      <c r="L24" s="814">
        <v>16.921269070609462</v>
      </c>
      <c r="M24" s="814">
        <v>16.837826642658623</v>
      </c>
      <c r="N24" s="814">
        <v>16.750286867423672</v>
      </c>
      <c r="O24" s="814">
        <v>16.660817038390721</v>
      </c>
      <c r="P24" s="814">
        <v>16.569485490556886</v>
      </c>
      <c r="Q24" s="799">
        <v>16.473375036844601</v>
      </c>
      <c r="R24" s="799">
        <v>16.377556997531805</v>
      </c>
      <c r="S24" s="799">
        <v>16.277146899051267</v>
      </c>
      <c r="T24" s="799">
        <v>16.178348089306688</v>
      </c>
      <c r="U24" s="799" t="s">
        <v>639</v>
      </c>
      <c r="V24" s="799" t="s">
        <v>639</v>
      </c>
      <c r="W24" s="799" t="s">
        <v>639</v>
      </c>
      <c r="X24" s="799" t="s">
        <v>639</v>
      </c>
      <c r="Y24" s="799" t="s">
        <v>639</v>
      </c>
      <c r="Z24" s="799" t="s">
        <v>639</v>
      </c>
      <c r="AA24" s="799" t="s">
        <v>639</v>
      </c>
      <c r="AB24" s="799" t="s">
        <v>639</v>
      </c>
      <c r="AC24" s="799" t="s">
        <v>639</v>
      </c>
      <c r="AD24" s="799" t="s">
        <v>639</v>
      </c>
      <c r="AE24" s="799" t="s">
        <v>639</v>
      </c>
      <c r="AF24" s="799" t="s">
        <v>639</v>
      </c>
      <c r="AG24" s="799" t="s">
        <v>639</v>
      </c>
      <c r="AH24" s="799" t="s">
        <v>639</v>
      </c>
      <c r="AI24" s="799" t="s">
        <v>639</v>
      </c>
      <c r="AJ24" s="455" t="s">
        <v>639</v>
      </c>
    </row>
    <row r="25" spans="1:36" x14ac:dyDescent="0.2">
      <c r="A25" s="295"/>
      <c r="B25" s="955"/>
      <c r="C25" s="673" t="s">
        <v>680</v>
      </c>
      <c r="D25" s="795" t="s">
        <v>239</v>
      </c>
      <c r="E25" s="892" t="s">
        <v>669</v>
      </c>
      <c r="F25" s="816" t="s">
        <v>216</v>
      </c>
      <c r="G25" s="816">
        <v>1</v>
      </c>
      <c r="H25" s="781">
        <v>13.610988320155906</v>
      </c>
      <c r="I25" s="893">
        <v>13.631911632183725</v>
      </c>
      <c r="J25" s="893">
        <v>13.648544356393076</v>
      </c>
      <c r="K25" s="893">
        <v>13.665011584039132</v>
      </c>
      <c r="L25" s="814">
        <v>13.675461427639863</v>
      </c>
      <c r="M25" s="814">
        <v>13.68193427242548</v>
      </c>
      <c r="N25" s="814">
        <v>13.685244993334644</v>
      </c>
      <c r="O25" s="814">
        <v>13.687122234988392</v>
      </c>
      <c r="P25" s="814">
        <v>13.687598945064847</v>
      </c>
      <c r="Q25" s="799">
        <v>13.684228698540798</v>
      </c>
      <c r="R25" s="799">
        <v>13.681183230110943</v>
      </c>
      <c r="S25" s="799">
        <v>13.674364822476157</v>
      </c>
      <c r="T25" s="799">
        <v>13.668950216389829</v>
      </c>
      <c r="U25" s="799" t="s">
        <v>639</v>
      </c>
      <c r="V25" s="799" t="s">
        <v>639</v>
      </c>
      <c r="W25" s="799" t="s">
        <v>639</v>
      </c>
      <c r="X25" s="799" t="s">
        <v>639</v>
      </c>
      <c r="Y25" s="799" t="s">
        <v>639</v>
      </c>
      <c r="Z25" s="799" t="s">
        <v>639</v>
      </c>
      <c r="AA25" s="799" t="s">
        <v>639</v>
      </c>
      <c r="AB25" s="799" t="s">
        <v>639</v>
      </c>
      <c r="AC25" s="799" t="s">
        <v>639</v>
      </c>
      <c r="AD25" s="799" t="s">
        <v>639</v>
      </c>
      <c r="AE25" s="799" t="s">
        <v>639</v>
      </c>
      <c r="AF25" s="799" t="s">
        <v>639</v>
      </c>
      <c r="AG25" s="799" t="s">
        <v>639</v>
      </c>
      <c r="AH25" s="799" t="s">
        <v>639</v>
      </c>
      <c r="AI25" s="799" t="s">
        <v>639</v>
      </c>
      <c r="AJ25" s="455" t="s">
        <v>639</v>
      </c>
    </row>
    <row r="26" spans="1:36" x14ac:dyDescent="0.2">
      <c r="A26" s="295"/>
      <c r="B26" s="955"/>
      <c r="C26" s="673" t="s">
        <v>681</v>
      </c>
      <c r="D26" s="795" t="s">
        <v>241</v>
      </c>
      <c r="E26" s="892" t="s">
        <v>669</v>
      </c>
      <c r="F26" s="816" t="s">
        <v>216</v>
      </c>
      <c r="G26" s="816">
        <v>1</v>
      </c>
      <c r="H26" s="781">
        <v>18.589682989538016</v>
      </c>
      <c r="I26" s="893">
        <v>18.632498390688749</v>
      </c>
      <c r="J26" s="893">
        <v>18.669510339449907</v>
      </c>
      <c r="K26" s="893">
        <v>18.706352433971656</v>
      </c>
      <c r="L26" s="814">
        <v>18.735007358190249</v>
      </c>
      <c r="M26" s="814">
        <v>18.758253686741522</v>
      </c>
      <c r="N26" s="814">
        <v>18.777197033419814</v>
      </c>
      <c r="O26" s="814">
        <v>18.794201134527235</v>
      </c>
      <c r="P26" s="814">
        <v>18.809306793133974</v>
      </c>
      <c r="Q26" s="799">
        <v>18.819145196955404</v>
      </c>
      <c r="R26" s="799">
        <v>18.829445746151396</v>
      </c>
      <c r="S26" s="799">
        <v>18.83456546461111</v>
      </c>
      <c r="T26" s="799">
        <v>18.841628116009037</v>
      </c>
      <c r="U26" s="799" t="s">
        <v>639</v>
      </c>
      <c r="V26" s="799" t="s">
        <v>639</v>
      </c>
      <c r="W26" s="799" t="s">
        <v>639</v>
      </c>
      <c r="X26" s="799" t="s">
        <v>639</v>
      </c>
      <c r="Y26" s="799" t="s">
        <v>639</v>
      </c>
      <c r="Z26" s="799" t="s">
        <v>639</v>
      </c>
      <c r="AA26" s="799" t="s">
        <v>639</v>
      </c>
      <c r="AB26" s="799" t="s">
        <v>639</v>
      </c>
      <c r="AC26" s="799" t="s">
        <v>639</v>
      </c>
      <c r="AD26" s="799" t="s">
        <v>639</v>
      </c>
      <c r="AE26" s="799" t="s">
        <v>639</v>
      </c>
      <c r="AF26" s="799" t="s">
        <v>639</v>
      </c>
      <c r="AG26" s="799" t="s">
        <v>639</v>
      </c>
      <c r="AH26" s="799" t="s">
        <v>639</v>
      </c>
      <c r="AI26" s="799" t="s">
        <v>639</v>
      </c>
      <c r="AJ26" s="455" t="s">
        <v>639</v>
      </c>
    </row>
    <row r="27" spans="1:36" x14ac:dyDescent="0.2">
      <c r="A27" s="295"/>
      <c r="B27" s="955"/>
      <c r="C27" s="673" t="s">
        <v>682</v>
      </c>
      <c r="D27" s="795" t="s">
        <v>243</v>
      </c>
      <c r="E27" s="892" t="s">
        <v>669</v>
      </c>
      <c r="F27" s="816" t="s">
        <v>216</v>
      </c>
      <c r="G27" s="816">
        <v>1</v>
      </c>
      <c r="H27" s="781">
        <v>1.4780463728879636</v>
      </c>
      <c r="I27" s="893">
        <v>1.5275192734402618</v>
      </c>
      <c r="J27" s="893">
        <v>1.5764244541301757</v>
      </c>
      <c r="K27" s="893">
        <v>1.6252081810076002</v>
      </c>
      <c r="L27" s="814">
        <v>1.6732585647424236</v>
      </c>
      <c r="M27" s="814">
        <v>1.7208050117996965</v>
      </c>
      <c r="N27" s="814">
        <v>1.7679433678634771</v>
      </c>
      <c r="O27" s="814">
        <v>1.8148582079167423</v>
      </c>
      <c r="P27" s="814">
        <v>1.8615573254036268</v>
      </c>
      <c r="Q27" s="799">
        <v>1.9078048165738462</v>
      </c>
      <c r="R27" s="799">
        <v>1.9540194390834627</v>
      </c>
      <c r="S27" s="799">
        <v>1.9998070156975971</v>
      </c>
      <c r="T27" s="799">
        <v>2.0456710733807086</v>
      </c>
      <c r="U27" s="799" t="s">
        <v>639</v>
      </c>
      <c r="V27" s="799" t="s">
        <v>639</v>
      </c>
      <c r="W27" s="799" t="s">
        <v>639</v>
      </c>
      <c r="X27" s="799" t="s">
        <v>639</v>
      </c>
      <c r="Y27" s="799" t="s">
        <v>639</v>
      </c>
      <c r="Z27" s="799" t="s">
        <v>639</v>
      </c>
      <c r="AA27" s="799" t="s">
        <v>639</v>
      </c>
      <c r="AB27" s="799" t="s">
        <v>639</v>
      </c>
      <c r="AC27" s="799" t="s">
        <v>639</v>
      </c>
      <c r="AD27" s="799" t="s">
        <v>639</v>
      </c>
      <c r="AE27" s="799" t="s">
        <v>639</v>
      </c>
      <c r="AF27" s="799" t="s">
        <v>639</v>
      </c>
      <c r="AG27" s="799" t="s">
        <v>639</v>
      </c>
      <c r="AH27" s="799" t="s">
        <v>639</v>
      </c>
      <c r="AI27" s="799" t="s">
        <v>639</v>
      </c>
      <c r="AJ27" s="455" t="s">
        <v>639</v>
      </c>
    </row>
    <row r="28" spans="1:36" x14ac:dyDescent="0.2">
      <c r="A28" s="295"/>
      <c r="B28" s="955"/>
      <c r="C28" s="673" t="s">
        <v>861</v>
      </c>
      <c r="D28" s="674" t="s">
        <v>854</v>
      </c>
      <c r="E28" s="892" t="s">
        <v>669</v>
      </c>
      <c r="F28" s="816" t="s">
        <v>216</v>
      </c>
      <c r="G28" s="816">
        <v>1</v>
      </c>
      <c r="H28" s="781">
        <v>0.29067345206422601</v>
      </c>
      <c r="I28" s="893">
        <v>-1.2420580584176832E-2</v>
      </c>
      <c r="J28" s="893">
        <v>-0.27057166775531982</v>
      </c>
      <c r="K28" s="893">
        <v>-0.52702813460695097</v>
      </c>
      <c r="L28" s="814">
        <v>-1.7203934847550499</v>
      </c>
      <c r="M28" s="814">
        <v>-1.872047803315894</v>
      </c>
      <c r="N28" s="814">
        <v>-1.990523499563011</v>
      </c>
      <c r="O28" s="814">
        <v>-2.0939491586350982</v>
      </c>
      <c r="P28" s="814">
        <v>-2.1826636863070235</v>
      </c>
      <c r="Q28" s="799">
        <v>-3.2309758339569612</v>
      </c>
      <c r="R28" s="799">
        <v>-3.2826727166562364</v>
      </c>
      <c r="S28" s="799">
        <v>-3.294722208438543</v>
      </c>
      <c r="T28" s="799">
        <v>-3.3214801631951616</v>
      </c>
      <c r="U28" s="799" t="s">
        <v>639</v>
      </c>
      <c r="V28" s="799" t="s">
        <v>639</v>
      </c>
      <c r="W28" s="799" t="s">
        <v>639</v>
      </c>
      <c r="X28" s="799" t="s">
        <v>639</v>
      </c>
      <c r="Y28" s="799" t="s">
        <v>639</v>
      </c>
      <c r="Z28" s="799" t="s">
        <v>639</v>
      </c>
      <c r="AA28" s="799" t="s">
        <v>639</v>
      </c>
      <c r="AB28" s="799" t="s">
        <v>639</v>
      </c>
      <c r="AC28" s="799" t="s">
        <v>639</v>
      </c>
      <c r="AD28" s="799" t="s">
        <v>639</v>
      </c>
      <c r="AE28" s="799" t="s">
        <v>639</v>
      </c>
      <c r="AF28" s="799" t="s">
        <v>639</v>
      </c>
      <c r="AG28" s="799" t="s">
        <v>639</v>
      </c>
      <c r="AH28" s="799" t="s">
        <v>639</v>
      </c>
      <c r="AI28" s="799" t="s">
        <v>639</v>
      </c>
      <c r="AJ28" s="455" t="s">
        <v>639</v>
      </c>
    </row>
    <row r="29" spans="1:36" x14ac:dyDescent="0.2">
      <c r="A29" s="295"/>
      <c r="B29" s="955"/>
      <c r="C29" s="766" t="s">
        <v>683</v>
      </c>
      <c r="D29" s="796" t="s">
        <v>245</v>
      </c>
      <c r="E29" s="797" t="s">
        <v>684</v>
      </c>
      <c r="F29" s="816" t="s">
        <v>216</v>
      </c>
      <c r="G29" s="816">
        <v>1</v>
      </c>
      <c r="H29" s="781">
        <f t="shared" ref="H29:AJ29" si="6">((H9+H10)*1000000)/((H56+H57)*1000)</f>
        <v>131.32354110587784</v>
      </c>
      <c r="I29" s="893">
        <f t="shared" si="6"/>
        <v>130.65630905693902</v>
      </c>
      <c r="J29" s="893">
        <f t="shared" si="6"/>
        <v>130.02822360189955</v>
      </c>
      <c r="K29" s="893">
        <f t="shared" si="6"/>
        <v>129.53127457348691</v>
      </c>
      <c r="L29" s="456">
        <f t="shared" si="6"/>
        <v>128.88936174523155</v>
      </c>
      <c r="M29" s="456">
        <f t="shared" si="6"/>
        <v>128.3607923554269</v>
      </c>
      <c r="N29" s="456">
        <f t="shared" si="6"/>
        <v>127.89375139904899</v>
      </c>
      <c r="O29" s="456">
        <f t="shared" si="6"/>
        <v>127.44873303616464</v>
      </c>
      <c r="P29" s="456">
        <f t="shared" si="6"/>
        <v>127.05080050251956</v>
      </c>
      <c r="Q29" s="456">
        <f t="shared" si="6"/>
        <v>126.68705565457894</v>
      </c>
      <c r="R29" s="456">
        <f t="shared" si="6"/>
        <v>126.36944874232034</v>
      </c>
      <c r="S29" s="456">
        <f t="shared" si="6"/>
        <v>125.07323422817829</v>
      </c>
      <c r="T29" s="456">
        <f t="shared" si="6"/>
        <v>122.75488962554596</v>
      </c>
      <c r="U29" s="456">
        <f t="shared" si="6"/>
        <v>120.60627580401315</v>
      </c>
      <c r="V29" s="456">
        <f t="shared" si="6"/>
        <v>120.32767195463374</v>
      </c>
      <c r="W29" s="456">
        <f t="shared" si="6"/>
        <v>120.12710612698361</v>
      </c>
      <c r="X29" s="456">
        <f t="shared" si="6"/>
        <v>119.92423033397948</v>
      </c>
      <c r="Y29" s="456">
        <f t="shared" si="6"/>
        <v>119.74355272018018</v>
      </c>
      <c r="Z29" s="456">
        <f t="shared" si="6"/>
        <v>119.56340558102904</v>
      </c>
      <c r="AA29" s="456">
        <f t="shared" si="6"/>
        <v>119.50318091994293</v>
      </c>
      <c r="AB29" s="456">
        <f t="shared" si="6"/>
        <v>119.45037198275098</v>
      </c>
      <c r="AC29" s="456">
        <f t="shared" si="6"/>
        <v>119.39462817969027</v>
      </c>
      <c r="AD29" s="456">
        <f t="shared" si="6"/>
        <v>119.36587715288863</v>
      </c>
      <c r="AE29" s="456">
        <f t="shared" si="6"/>
        <v>119.31021333170935</v>
      </c>
      <c r="AF29" s="456">
        <f t="shared" si="6"/>
        <v>119.25772243925437</v>
      </c>
      <c r="AG29" s="456">
        <f t="shared" si="6"/>
        <v>119.18621801431372</v>
      </c>
      <c r="AH29" s="456">
        <f t="shared" si="6"/>
        <v>119.14492958408012</v>
      </c>
      <c r="AI29" s="456">
        <f t="shared" si="6"/>
        <v>119.08605680648986</v>
      </c>
      <c r="AJ29" s="817">
        <f t="shared" si="6"/>
        <v>119.03561100278088</v>
      </c>
    </row>
    <row r="30" spans="1:36" x14ac:dyDescent="0.2">
      <c r="A30" s="295"/>
      <c r="B30" s="955"/>
      <c r="C30" s="766" t="s">
        <v>685</v>
      </c>
      <c r="D30" s="796" t="s">
        <v>248</v>
      </c>
      <c r="E30" s="759" t="s">
        <v>649</v>
      </c>
      <c r="F30" s="760" t="s">
        <v>75</v>
      </c>
      <c r="G30" s="760">
        <v>1</v>
      </c>
      <c r="H30" s="781">
        <f>'3. BL Demand'!H30+'6. Preferred (Scenario Yr)'!H58</f>
        <v>2.83344929820209</v>
      </c>
      <c r="I30" s="893">
        <f>'3. BL Demand'!I30+'6. Preferred (Scenario Yr)'!I58</f>
        <v>2.83344929820209</v>
      </c>
      <c r="J30" s="893">
        <f>'3. BL Demand'!J30+'6. Preferred (Scenario Yr)'!J58</f>
        <v>2.83344929820209</v>
      </c>
      <c r="K30" s="893">
        <f>'3. BL Demand'!K30+'6. Preferred (Scenario Yr)'!K58</f>
        <v>2.83344929820209</v>
      </c>
      <c r="L30" s="456">
        <f>'3. BL Demand'!L30+'6. Preferred (Scenario Yr)'!L58</f>
        <v>2.83344929820209</v>
      </c>
      <c r="M30" s="456">
        <f>'3. BL Demand'!M30+'6. Preferred (Scenario Yr)'!M58</f>
        <v>2.83344929820209</v>
      </c>
      <c r="N30" s="456">
        <f>'3. BL Demand'!N30+'6. Preferred (Scenario Yr)'!N58</f>
        <v>2.83344929820209</v>
      </c>
      <c r="O30" s="456">
        <f>'3. BL Demand'!O30+'6. Preferred (Scenario Yr)'!O58</f>
        <v>2.83344929820209</v>
      </c>
      <c r="P30" s="456">
        <f>'3. BL Demand'!P30+'6. Preferred (Scenario Yr)'!P58</f>
        <v>2.83344929820209</v>
      </c>
      <c r="Q30" s="456">
        <f>'3. BL Demand'!Q30+'6. Preferred (Scenario Yr)'!Q58</f>
        <v>2.83344929820209</v>
      </c>
      <c r="R30" s="456">
        <f>'3. BL Demand'!R30+'6. Preferred (Scenario Yr)'!R58</f>
        <v>2.83344929820209</v>
      </c>
      <c r="S30" s="456">
        <f>'3. BL Demand'!S30+'6. Preferred (Scenario Yr)'!S58</f>
        <v>2.83344929820209</v>
      </c>
      <c r="T30" s="456">
        <f>'3. BL Demand'!T30+'6. Preferred (Scenario Yr)'!T58</f>
        <v>2.83344929820209</v>
      </c>
      <c r="U30" s="456">
        <f>'3. BL Demand'!U30+'6. Preferred (Scenario Yr)'!U58</f>
        <v>2.83344929820209</v>
      </c>
      <c r="V30" s="456">
        <f>'3. BL Demand'!V30+'6. Preferred (Scenario Yr)'!V58</f>
        <v>2.83344929820209</v>
      </c>
      <c r="W30" s="456">
        <f>'3. BL Demand'!W30+'6. Preferred (Scenario Yr)'!W58</f>
        <v>2.83344929820209</v>
      </c>
      <c r="X30" s="456">
        <f>'3. BL Demand'!X30+'6. Preferred (Scenario Yr)'!X58</f>
        <v>2.83344929820209</v>
      </c>
      <c r="Y30" s="456">
        <f>'3. BL Demand'!Y30+'6. Preferred (Scenario Yr)'!Y58</f>
        <v>2.83344929820209</v>
      </c>
      <c r="Z30" s="456">
        <f>'3. BL Demand'!Z30+'6. Preferred (Scenario Yr)'!Z58</f>
        <v>2.83344929820209</v>
      </c>
      <c r="AA30" s="456">
        <f>'3. BL Demand'!AA30+'6. Preferred (Scenario Yr)'!AA58</f>
        <v>2.83344929820209</v>
      </c>
      <c r="AB30" s="456">
        <f>'3. BL Demand'!AB30+'6. Preferred (Scenario Yr)'!AB58</f>
        <v>2.83344929820209</v>
      </c>
      <c r="AC30" s="456">
        <f>'3. BL Demand'!AC30+'6. Preferred (Scenario Yr)'!AC58</f>
        <v>2.83344929820209</v>
      </c>
      <c r="AD30" s="456">
        <f>'3. BL Demand'!AD30+'6. Preferred (Scenario Yr)'!AD58</f>
        <v>2.83344929820209</v>
      </c>
      <c r="AE30" s="456">
        <f>'3. BL Demand'!AE30+'6. Preferred (Scenario Yr)'!AE58</f>
        <v>2.83344929820209</v>
      </c>
      <c r="AF30" s="456">
        <f>'3. BL Demand'!AF30+'6. Preferred (Scenario Yr)'!AF58</f>
        <v>2.83344929820209</v>
      </c>
      <c r="AG30" s="456">
        <f>'3. BL Demand'!AG30+'6. Preferred (Scenario Yr)'!AG58</f>
        <v>2.83344929820209</v>
      </c>
      <c r="AH30" s="456">
        <f>'3. BL Demand'!AH30+'6. Preferred (Scenario Yr)'!AH58</f>
        <v>2.83344929820209</v>
      </c>
      <c r="AI30" s="456">
        <f>'3. BL Demand'!AI30+'6. Preferred (Scenario Yr)'!AI58</f>
        <v>2.83344929820209</v>
      </c>
      <c r="AJ30" s="817">
        <f>'3. BL Demand'!AJ30+'6. Preferred (Scenario Yr)'!AJ58</f>
        <v>2.83344929820209</v>
      </c>
    </row>
    <row r="31" spans="1:36" ht="15.75" thickBot="1" x14ac:dyDescent="0.25">
      <c r="A31" s="295"/>
      <c r="B31" s="956"/>
      <c r="C31" s="767" t="s">
        <v>686</v>
      </c>
      <c r="D31" s="825" t="s">
        <v>250</v>
      </c>
      <c r="E31" s="769" t="s">
        <v>649</v>
      </c>
      <c r="F31" s="770" t="s">
        <v>75</v>
      </c>
      <c r="G31" s="770">
        <v>1</v>
      </c>
      <c r="H31" s="804">
        <f>'3. BL Demand'!H31+'6. Preferred (Scenario Yr)'!H34</f>
        <v>0.31181416489118013</v>
      </c>
      <c r="I31" s="894">
        <f>'3. BL Demand'!I31+'6. Preferred (Scenario Yr)'!I34</f>
        <v>0.31181416489118013</v>
      </c>
      <c r="J31" s="894">
        <f>'3. BL Demand'!J31+'6. Preferred (Scenario Yr)'!J34</f>
        <v>0.31181416489118013</v>
      </c>
      <c r="K31" s="894">
        <f>'3. BL Demand'!K31+'6. Preferred (Scenario Yr)'!K34</f>
        <v>0.31181416489118013</v>
      </c>
      <c r="L31" s="895">
        <f>'3. BL Demand'!L31+'6. Preferred (Scenario Yr)'!L34</f>
        <v>0.31181416489118013</v>
      </c>
      <c r="M31" s="895">
        <f>'3. BL Demand'!M31+'6. Preferred (Scenario Yr)'!M34</f>
        <v>0.31181416489118013</v>
      </c>
      <c r="N31" s="895">
        <f>'3. BL Demand'!N31+'6. Preferred (Scenario Yr)'!N34</f>
        <v>0.31181416489118013</v>
      </c>
      <c r="O31" s="895">
        <f>'3. BL Demand'!O31+'6. Preferred (Scenario Yr)'!O34</f>
        <v>0.31181416489118013</v>
      </c>
      <c r="P31" s="895">
        <f>'3. BL Demand'!P31+'6. Preferred (Scenario Yr)'!P34</f>
        <v>0.31181416489118013</v>
      </c>
      <c r="Q31" s="895">
        <f>'3. BL Demand'!Q31+'6. Preferred (Scenario Yr)'!Q34</f>
        <v>0.31181416489118013</v>
      </c>
      <c r="R31" s="895">
        <f>'3. BL Demand'!R31+'6. Preferred (Scenario Yr)'!R34</f>
        <v>0.31181416489118013</v>
      </c>
      <c r="S31" s="895">
        <f>'3. BL Demand'!S31+'6. Preferred (Scenario Yr)'!S34</f>
        <v>0.31181416489118013</v>
      </c>
      <c r="T31" s="895">
        <f>'3. BL Demand'!T31+'6. Preferred (Scenario Yr)'!T34</f>
        <v>0.31181416489118013</v>
      </c>
      <c r="U31" s="895">
        <f>'3. BL Demand'!U31+'6. Preferred (Scenario Yr)'!U34</f>
        <v>0.31181416489118013</v>
      </c>
      <c r="V31" s="895">
        <f>'3. BL Demand'!V31+'6. Preferred (Scenario Yr)'!V34</f>
        <v>0.31181416489118013</v>
      </c>
      <c r="W31" s="895">
        <f>'3. BL Demand'!W31+'6. Preferred (Scenario Yr)'!W34</f>
        <v>0.31181416489118013</v>
      </c>
      <c r="X31" s="895">
        <f>'3. BL Demand'!X31+'6. Preferred (Scenario Yr)'!X34</f>
        <v>0.31181416489118013</v>
      </c>
      <c r="Y31" s="895">
        <f>'3. BL Demand'!Y31+'6. Preferred (Scenario Yr)'!Y34</f>
        <v>0.31181416489118013</v>
      </c>
      <c r="Z31" s="895">
        <f>'3. BL Demand'!Z31+'6. Preferred (Scenario Yr)'!Z34</f>
        <v>0.31181416489118013</v>
      </c>
      <c r="AA31" s="895">
        <f>'3. BL Demand'!AA31+'6. Preferred (Scenario Yr)'!AA34</f>
        <v>0.31181416489118013</v>
      </c>
      <c r="AB31" s="895">
        <f>'3. BL Demand'!AB31+'6. Preferred (Scenario Yr)'!AB34</f>
        <v>0.31181416489118013</v>
      </c>
      <c r="AC31" s="895">
        <f>'3. BL Demand'!AC31+'6. Preferred (Scenario Yr)'!AC34</f>
        <v>0.31181416489118013</v>
      </c>
      <c r="AD31" s="895">
        <f>'3. BL Demand'!AD31+'6. Preferred (Scenario Yr)'!AD34</f>
        <v>0.31181416489118013</v>
      </c>
      <c r="AE31" s="895">
        <f>'3. BL Demand'!AE31+'6. Preferred (Scenario Yr)'!AE34</f>
        <v>0.31181416489118013</v>
      </c>
      <c r="AF31" s="895">
        <f>'3. BL Demand'!AF31+'6. Preferred (Scenario Yr)'!AF34</f>
        <v>0.31181416489118013</v>
      </c>
      <c r="AG31" s="895">
        <f>'3. BL Demand'!AG31+'6. Preferred (Scenario Yr)'!AG34</f>
        <v>0.31181416489118013</v>
      </c>
      <c r="AH31" s="895">
        <f>'3. BL Demand'!AH31+'6. Preferred (Scenario Yr)'!AH34</f>
        <v>0.31181416489118013</v>
      </c>
      <c r="AI31" s="895">
        <f>'3. BL Demand'!AI31+'6. Preferred (Scenario Yr)'!AI34</f>
        <v>0.31181416489118013</v>
      </c>
      <c r="AJ31" s="896">
        <f>'3. BL Demand'!AJ31+'6. Preferred (Scenario Yr)'!AJ34</f>
        <v>0.31181416489118013</v>
      </c>
    </row>
    <row r="32" spans="1:36" ht="15" customHeight="1" x14ac:dyDescent="0.2">
      <c r="A32" s="295"/>
      <c r="B32" s="957" t="s">
        <v>251</v>
      </c>
      <c r="C32" s="774" t="s">
        <v>687</v>
      </c>
      <c r="D32" s="808" t="s">
        <v>253</v>
      </c>
      <c r="E32" s="776" t="s">
        <v>649</v>
      </c>
      <c r="F32" s="777" t="s">
        <v>75</v>
      </c>
      <c r="G32" s="777">
        <v>2</v>
      </c>
      <c r="H32" s="756">
        <f>'3. BL Demand'!H32+'6. Preferred (Scenario Yr)'!H61</f>
        <v>0.32674120608664081</v>
      </c>
      <c r="I32" s="323">
        <f>'3. BL Demand'!I32+'6. Preferred (Scenario Yr)'!I61</f>
        <v>0.32674120608664081</v>
      </c>
      <c r="J32" s="323">
        <f>'3. BL Demand'!J32+'6. Preferred (Scenario Yr)'!J61</f>
        <v>0.32674120608664081</v>
      </c>
      <c r="K32" s="323">
        <f>'3. BL Demand'!K32+'6. Preferred (Scenario Yr)'!K61</f>
        <v>0.32674120608664081</v>
      </c>
      <c r="L32" s="778">
        <f>'3. BL Demand'!L32+'6. Preferred (Scenario Yr)'!L61</f>
        <v>0.32674120608664081</v>
      </c>
      <c r="M32" s="778">
        <f>'3. BL Demand'!M32+'6. Preferred (Scenario Yr)'!M61</f>
        <v>0.32674120608664081</v>
      </c>
      <c r="N32" s="778">
        <f>'3. BL Demand'!N32+'6. Preferred (Scenario Yr)'!N61</f>
        <v>0.32674120608664081</v>
      </c>
      <c r="O32" s="778">
        <f>'3. BL Demand'!O32+'6. Preferred (Scenario Yr)'!O61</f>
        <v>0.32674120608664081</v>
      </c>
      <c r="P32" s="778">
        <f>'3. BL Demand'!P32+'6. Preferred (Scenario Yr)'!P61</f>
        <v>0.32674120608664081</v>
      </c>
      <c r="Q32" s="778">
        <f>'3. BL Demand'!Q32+'6. Preferred (Scenario Yr)'!Q61</f>
        <v>0.32674120608664081</v>
      </c>
      <c r="R32" s="778">
        <f>'3. BL Demand'!R32+'6. Preferred (Scenario Yr)'!R61</f>
        <v>0.32674120608664081</v>
      </c>
      <c r="S32" s="778">
        <f>'3. BL Demand'!S32+'6. Preferred (Scenario Yr)'!S61</f>
        <v>0.32674120608664081</v>
      </c>
      <c r="T32" s="778">
        <f>'3. BL Demand'!T32+'6. Preferred (Scenario Yr)'!T61</f>
        <v>0.32674120608664081</v>
      </c>
      <c r="U32" s="778">
        <f>'3. BL Demand'!U32+'6. Preferred (Scenario Yr)'!U61</f>
        <v>0.32674120608664081</v>
      </c>
      <c r="V32" s="778">
        <f>'3. BL Demand'!V32+'6. Preferred (Scenario Yr)'!V61</f>
        <v>0.32674120608664081</v>
      </c>
      <c r="W32" s="778">
        <f>'3. BL Demand'!W32+'6. Preferred (Scenario Yr)'!W61</f>
        <v>0.32674120608664081</v>
      </c>
      <c r="X32" s="778">
        <f>'3. BL Demand'!X32+'6. Preferred (Scenario Yr)'!X61</f>
        <v>0.32674120608664081</v>
      </c>
      <c r="Y32" s="778">
        <f>'3. BL Demand'!Y32+'6. Preferred (Scenario Yr)'!Y61</f>
        <v>0.32674120608664081</v>
      </c>
      <c r="Z32" s="778">
        <f>'3. BL Demand'!Z32+'6. Preferred (Scenario Yr)'!Z61</f>
        <v>0.32674120608664081</v>
      </c>
      <c r="AA32" s="778">
        <f>'3. BL Demand'!AA32+'6. Preferred (Scenario Yr)'!AA61</f>
        <v>0.32674120608664081</v>
      </c>
      <c r="AB32" s="778">
        <f>'3. BL Demand'!AB32+'6. Preferred (Scenario Yr)'!AB61</f>
        <v>0.32674120608664081</v>
      </c>
      <c r="AC32" s="778">
        <f>'3. BL Demand'!AC32+'6. Preferred (Scenario Yr)'!AC61</f>
        <v>0.32674120608664081</v>
      </c>
      <c r="AD32" s="778">
        <f>'3. BL Demand'!AD32+'6. Preferred (Scenario Yr)'!AD61</f>
        <v>0.32674120608664081</v>
      </c>
      <c r="AE32" s="778">
        <f>'3. BL Demand'!AE32+'6. Preferred (Scenario Yr)'!AE61</f>
        <v>0.32674120608664081</v>
      </c>
      <c r="AF32" s="778">
        <f>'3. BL Demand'!AF32+'6. Preferred (Scenario Yr)'!AF61</f>
        <v>0.32674120608664081</v>
      </c>
      <c r="AG32" s="778">
        <f>'3. BL Demand'!AG32+'6. Preferred (Scenario Yr)'!AG61</f>
        <v>0.32674120608664081</v>
      </c>
      <c r="AH32" s="778">
        <f>'3. BL Demand'!AH32+'6. Preferred (Scenario Yr)'!AH61</f>
        <v>0.32674120608664081</v>
      </c>
      <c r="AI32" s="778">
        <f>'3. BL Demand'!AI32+'6. Preferred (Scenario Yr)'!AI61</f>
        <v>0.32674120608664081</v>
      </c>
      <c r="AJ32" s="779">
        <f>'3. BL Demand'!AJ32+'6. Preferred (Scenario Yr)'!AJ61</f>
        <v>0.32674120608664081</v>
      </c>
    </row>
    <row r="33" spans="1:36" x14ac:dyDescent="0.2">
      <c r="A33" s="295"/>
      <c r="B33" s="958"/>
      <c r="C33" s="766" t="s">
        <v>688</v>
      </c>
      <c r="D33" s="796" t="s">
        <v>255</v>
      </c>
      <c r="E33" s="759" t="s">
        <v>649</v>
      </c>
      <c r="F33" s="760" t="s">
        <v>75</v>
      </c>
      <c r="G33" s="760">
        <v>2</v>
      </c>
      <c r="H33" s="761">
        <f>'3. BL Demand'!H33+'6. Preferred (Scenario Yr)'!H64</f>
        <v>1.1129410988421443E-2</v>
      </c>
      <c r="I33" s="322">
        <f>'3. BL Demand'!I33+'6. Preferred (Scenario Yr)'!I64</f>
        <v>1.1129410988421443E-2</v>
      </c>
      <c r="J33" s="322">
        <f>'3. BL Demand'!J33+'6. Preferred (Scenario Yr)'!J64</f>
        <v>1.1129410988421443E-2</v>
      </c>
      <c r="K33" s="322">
        <f>'3. BL Demand'!K33+'6. Preferred (Scenario Yr)'!K64</f>
        <v>1.1129410988421443E-2</v>
      </c>
      <c r="L33" s="457">
        <f>'3. BL Demand'!L33+'6. Preferred (Scenario Yr)'!L64</f>
        <v>1.1129410988421443E-2</v>
      </c>
      <c r="M33" s="457">
        <f>'3. BL Demand'!M33+'6. Preferred (Scenario Yr)'!M64</f>
        <v>1.1129410988421443E-2</v>
      </c>
      <c r="N33" s="457">
        <f>'3. BL Demand'!N33+'6. Preferred (Scenario Yr)'!N64</f>
        <v>1.1129410988421443E-2</v>
      </c>
      <c r="O33" s="457">
        <f>'3. BL Demand'!O33+'6. Preferred (Scenario Yr)'!O64</f>
        <v>1.1129410988421443E-2</v>
      </c>
      <c r="P33" s="457">
        <f>'3. BL Demand'!P33+'6. Preferred (Scenario Yr)'!P64</f>
        <v>1.1129410988421443E-2</v>
      </c>
      <c r="Q33" s="457">
        <f>'3. BL Demand'!Q33+'6. Preferred (Scenario Yr)'!Q64</f>
        <v>1.1129410988421443E-2</v>
      </c>
      <c r="R33" s="457">
        <f>'3. BL Demand'!R33+'6. Preferred (Scenario Yr)'!R64</f>
        <v>1.1129410988421443E-2</v>
      </c>
      <c r="S33" s="457">
        <f>'3. BL Demand'!S33+'6. Preferred (Scenario Yr)'!S64</f>
        <v>1.1129410988421443E-2</v>
      </c>
      <c r="T33" s="457">
        <f>'3. BL Demand'!T33+'6. Preferred (Scenario Yr)'!T64</f>
        <v>1.1129410988421443E-2</v>
      </c>
      <c r="U33" s="457">
        <f>'3. BL Demand'!U33+'6. Preferred (Scenario Yr)'!U64</f>
        <v>1.1129410988421443E-2</v>
      </c>
      <c r="V33" s="457">
        <f>'3. BL Demand'!V33+'6. Preferred (Scenario Yr)'!V64</f>
        <v>1.1129410988421443E-2</v>
      </c>
      <c r="W33" s="457">
        <f>'3. BL Demand'!W33+'6. Preferred (Scenario Yr)'!W64</f>
        <v>1.1129410988421443E-2</v>
      </c>
      <c r="X33" s="457">
        <f>'3. BL Demand'!X33+'6. Preferred (Scenario Yr)'!X64</f>
        <v>1.1129410988421443E-2</v>
      </c>
      <c r="Y33" s="457">
        <f>'3. BL Demand'!Y33+'6. Preferred (Scenario Yr)'!Y64</f>
        <v>1.1129410988421443E-2</v>
      </c>
      <c r="Z33" s="457">
        <f>'3. BL Demand'!Z33+'6. Preferred (Scenario Yr)'!Z64</f>
        <v>1.1129410988421443E-2</v>
      </c>
      <c r="AA33" s="457">
        <f>'3. BL Demand'!AA33+'6. Preferred (Scenario Yr)'!AA64</f>
        <v>1.1129410988421443E-2</v>
      </c>
      <c r="AB33" s="457">
        <f>'3. BL Demand'!AB33+'6. Preferred (Scenario Yr)'!AB64</f>
        <v>1.1129410988421443E-2</v>
      </c>
      <c r="AC33" s="457">
        <f>'3. BL Demand'!AC33+'6. Preferred (Scenario Yr)'!AC64</f>
        <v>1.1129410988421443E-2</v>
      </c>
      <c r="AD33" s="457">
        <f>'3. BL Demand'!AD33+'6. Preferred (Scenario Yr)'!AD64</f>
        <v>1.1129410988421443E-2</v>
      </c>
      <c r="AE33" s="457">
        <f>'3. BL Demand'!AE33+'6. Preferred (Scenario Yr)'!AE64</f>
        <v>1.1129410988421443E-2</v>
      </c>
      <c r="AF33" s="457">
        <f>'3. BL Demand'!AF33+'6. Preferred (Scenario Yr)'!AF64</f>
        <v>1.1129410988421443E-2</v>
      </c>
      <c r="AG33" s="457">
        <f>'3. BL Demand'!AG33+'6. Preferred (Scenario Yr)'!AG64</f>
        <v>1.1129410988421443E-2</v>
      </c>
      <c r="AH33" s="457">
        <f>'3. BL Demand'!AH33+'6. Preferred (Scenario Yr)'!AH64</f>
        <v>1.1129410988421443E-2</v>
      </c>
      <c r="AI33" s="457">
        <f>'3. BL Demand'!AI33+'6. Preferred (Scenario Yr)'!AI64</f>
        <v>1.1129410988421443E-2</v>
      </c>
      <c r="AJ33" s="762">
        <f>'3. BL Demand'!AJ33+'6. Preferred (Scenario Yr)'!AJ64</f>
        <v>1.1129410988421443E-2</v>
      </c>
    </row>
    <row r="34" spans="1:36" x14ac:dyDescent="0.2">
      <c r="A34" s="295"/>
      <c r="B34" s="958"/>
      <c r="C34" s="766" t="s">
        <v>689</v>
      </c>
      <c r="D34" s="796" t="s">
        <v>257</v>
      </c>
      <c r="E34" s="759" t="s">
        <v>649</v>
      </c>
      <c r="F34" s="760" t="s">
        <v>75</v>
      </c>
      <c r="G34" s="760">
        <v>2</v>
      </c>
      <c r="H34" s="761">
        <f>'3. BL Demand'!H34+'6. Preferred (Scenario Yr)'!H67</f>
        <v>2.3916738193931883</v>
      </c>
      <c r="I34" s="322">
        <f>'3. BL Demand'!I34+'6. Preferred (Scenario Yr)'!I67</f>
        <v>2.4344823956539883</v>
      </c>
      <c r="J34" s="322">
        <f>'3. BL Demand'!J34+'6. Preferred (Scenario Yr)'!J67</f>
        <v>2.4772666583283867</v>
      </c>
      <c r="K34" s="322">
        <f>'3. BL Demand'!K34+'6. Preferred (Scenario Yr)'!K67</f>
        <v>2.5200265960309856</v>
      </c>
      <c r="L34" s="457">
        <f>'3. BL Demand'!L34+'6. Preferred (Scenario Yr)'!L67</f>
        <v>2.5610155700404964</v>
      </c>
      <c r="M34" s="457">
        <f>'3. BL Demand'!M34+'6. Preferred (Scenario Yr)'!M67</f>
        <v>2.6012007044642309</v>
      </c>
      <c r="N34" s="457">
        <f>'3. BL Demand'!N34+'6. Preferred (Scenario Yr)'!N67</f>
        <v>2.6405984519109453</v>
      </c>
      <c r="O34" s="457">
        <f>'3. BL Demand'!O34+'6. Preferred (Scenario Yr)'!O67</f>
        <v>2.6792473685807487</v>
      </c>
      <c r="P34" s="457">
        <f>'3. BL Demand'!P34+'6. Preferred (Scenario Yr)'!P67</f>
        <v>2.7171379015887087</v>
      </c>
      <c r="Q34" s="457">
        <f>'3. BL Demand'!Q34+'6. Preferred (Scenario Yr)'!Q67</f>
        <v>2.7543085347609879</v>
      </c>
      <c r="R34" s="457">
        <f>'3. BL Demand'!R34+'6. Preferred (Scenario Yr)'!R67</f>
        <v>2.7907716985854898</v>
      </c>
      <c r="S34" s="457">
        <f>'3. BL Demand'!S34+'6. Preferred (Scenario Yr)'!S67</f>
        <v>3.2166258806197439</v>
      </c>
      <c r="T34" s="457">
        <f>'3. BL Demand'!T34+'6. Preferred (Scenario Yr)'!T67</f>
        <v>4.0699669029350538</v>
      </c>
      <c r="U34" s="457">
        <f>'3. BL Demand'!U34+'6. Preferred (Scenario Yr)'!U67</f>
        <v>4.9899009362581328</v>
      </c>
      <c r="V34" s="457">
        <f>'3. BL Demand'!V34+'6. Preferred (Scenario Yr)'!V67</f>
        <v>5.0384802476548263</v>
      </c>
      <c r="W34" s="457">
        <f>'3. BL Demand'!W34+'6. Preferred (Scenario Yr)'!W67</f>
        <v>5.0330084817431002</v>
      </c>
      <c r="X34" s="457">
        <f>'3. BL Demand'!X34+'6. Preferred (Scenario Yr)'!X67</f>
        <v>5.0275860172806164</v>
      </c>
      <c r="Y34" s="457">
        <f>'3. BL Demand'!Y34+'6. Preferred (Scenario Yr)'!Y67</f>
        <v>5.0222127485089674</v>
      </c>
      <c r="Z34" s="457">
        <f>'3. BL Demand'!Z34+'6. Preferred (Scenario Yr)'!Z67</f>
        <v>5.0168877027657519</v>
      </c>
      <c r="AA34" s="457">
        <f>'3. BL Demand'!AA34+'6. Preferred (Scenario Yr)'!AA67</f>
        <v>5.0116347973906992</v>
      </c>
      <c r="AB34" s="457">
        <f>'3. BL Demand'!AB34+'6. Preferred (Scenario Yr)'!AB67</f>
        <v>5.0064028459256988</v>
      </c>
      <c r="AC34" s="457">
        <f>'3. BL Demand'!AC34+'6. Preferred (Scenario Yr)'!AC67</f>
        <v>5.001216522429762</v>
      </c>
      <c r="AD34" s="457">
        <f>'3. BL Demand'!AD34+'6. Preferred (Scenario Yr)'!AD67</f>
        <v>4.9960997440063508</v>
      </c>
      <c r="AE34" s="457">
        <f>'3. BL Demand'!AE34+'6. Preferred (Scenario Yr)'!AE67</f>
        <v>4.9910013241737552</v>
      </c>
      <c r="AF34" s="457">
        <f>'3. BL Demand'!AF34+'6. Preferred (Scenario Yr)'!AF67</f>
        <v>4.9859708285744286</v>
      </c>
      <c r="AG34" s="457">
        <f>'3. BL Demand'!AG34+'6. Preferred (Scenario Yr)'!AG67</f>
        <v>4.9827421056159924</v>
      </c>
      <c r="AH34" s="457">
        <f>'3. BL Demand'!AH34+'6. Preferred (Scenario Yr)'!AH67</f>
        <v>4.9795541456829682</v>
      </c>
      <c r="AI34" s="457">
        <f>'3. BL Demand'!AI34+'6. Preferred (Scenario Yr)'!AI67</f>
        <v>4.9764318409672894</v>
      </c>
      <c r="AJ34" s="762">
        <f>'3. BL Demand'!AJ34+'6. Preferred (Scenario Yr)'!AJ67</f>
        <v>4.9733487865797423</v>
      </c>
    </row>
    <row r="35" spans="1:36" x14ac:dyDescent="0.2">
      <c r="A35" s="295"/>
      <c r="B35" s="958"/>
      <c r="C35" s="766" t="s">
        <v>690</v>
      </c>
      <c r="D35" s="796" t="s">
        <v>259</v>
      </c>
      <c r="E35" s="759" t="s">
        <v>649</v>
      </c>
      <c r="F35" s="760" t="s">
        <v>75</v>
      </c>
      <c r="G35" s="760">
        <v>2</v>
      </c>
      <c r="H35" s="761">
        <f>'3. BL Demand'!H35+'6. Preferred (Scenario Yr)'!H70</f>
        <v>2.951727999111327</v>
      </c>
      <c r="I35" s="322">
        <f>'3. BL Demand'!I35+'6. Preferred (Scenario Yr)'!I70</f>
        <v>2.901338137229077</v>
      </c>
      <c r="J35" s="322">
        <f>'3. BL Demand'!J35+'6. Preferred (Scenario Yr)'!J70</f>
        <v>2.8509739744385731</v>
      </c>
      <c r="K35" s="322">
        <f>'3. BL Demand'!K35+'6. Preferred (Scenario Yr)'!K70</f>
        <v>2.8006617405274015</v>
      </c>
      <c r="L35" s="457">
        <f>'3. BL Demand'!L35+'6. Preferred (Scenario Yr)'!L70</f>
        <v>2.7523361315079287</v>
      </c>
      <c r="M35" s="457">
        <f>'3. BL Demand'!M35+'6. Preferred (Scenario Yr)'!M70</f>
        <v>2.7048991352487759</v>
      </c>
      <c r="N35" s="457">
        <f>'3. BL Demand'!N35+'6. Preferred (Scenario Yr)'!N70</f>
        <v>2.6583325391682084</v>
      </c>
      <c r="O35" s="457">
        <f>'3. BL Demand'!O35+'6. Preferred (Scenario Yr)'!O70</f>
        <v>2.612621095180256</v>
      </c>
      <c r="P35" s="457">
        <f>'3. BL Demand'!P35+'6. Preferred (Scenario Yr)'!P70</f>
        <v>2.5677217283208504</v>
      </c>
      <c r="Q35" s="457">
        <f>'3. BL Demand'!Q35+'6. Preferred (Scenario Yr)'!Q70</f>
        <v>2.5236454878042434</v>
      </c>
      <c r="R35" s="457">
        <f>'3. BL Demand'!R35+'6. Preferred (Scenario Yr)'!R70</f>
        <v>2.4803786134249655</v>
      </c>
      <c r="S35" s="457">
        <f>'3. BL Demand'!S35+'6. Preferred (Scenario Yr)'!S70</f>
        <v>2.0070249075560107</v>
      </c>
      <c r="T35" s="457">
        <f>'3. BL Demand'!T35+'6. Preferred (Scenario Yr)'!T70</f>
        <v>1.0616232344003449</v>
      </c>
      <c r="U35" s="457">
        <f>'3. BL Demand'!U35+'6. Preferred (Scenario Yr)'!U70</f>
        <v>6.0800966186679517E-2</v>
      </c>
      <c r="V35" s="457">
        <f>'3. BL Demand'!V35+'6. Preferred (Scenario Yr)'!V70</f>
        <v>5.9761655357310595E-2</v>
      </c>
      <c r="W35" s="457">
        <f>'3. BL Demand'!W35+'6. Preferred (Scenario Yr)'!W70</f>
        <v>5.8742713067199137E-2</v>
      </c>
      <c r="X35" s="457">
        <f>'3. BL Demand'!X35+'6. Preferred (Scenario Yr)'!X70</f>
        <v>5.77417428071203E-2</v>
      </c>
      <c r="Y35" s="457">
        <f>'3. BL Demand'!Y35+'6. Preferred (Scenario Yr)'!Y70</f>
        <v>5.675910625561853E-2</v>
      </c>
      <c r="Z35" s="457">
        <f>'3. BL Demand'!Z35+'6. Preferred (Scenario Yr)'!Z70</f>
        <v>5.5794448844660227E-2</v>
      </c>
      <c r="AA35" s="457">
        <f>'3. BL Demand'!AA35+'6. Preferred (Scenario Yr)'!AA70</f>
        <v>5.4847455517664567E-2</v>
      </c>
      <c r="AB35" s="457">
        <f>'3. BL Demand'!AB35+'6. Preferred (Scenario Yr)'!AB70</f>
        <v>5.3917134321151305E-2</v>
      </c>
      <c r="AC35" s="457">
        <f>'3. BL Demand'!AC35+'6. Preferred (Scenario Yr)'!AC70</f>
        <v>5.3003846279097377E-2</v>
      </c>
      <c r="AD35" s="457">
        <f>'3. BL Demand'!AD35+'6. Preferred (Scenario Yr)'!AD70</f>
        <v>5.2107276248794188E-2</v>
      </c>
      <c r="AE35" s="457">
        <f>'3. BL Demand'!AE35+'6. Preferred (Scenario Yr)'!AE70</f>
        <v>5.1226432268157929E-2</v>
      </c>
      <c r="AF35" s="457">
        <f>'3. BL Demand'!AF35+'6. Preferred (Scenario Yr)'!AF70</f>
        <v>5.0361715449059652E-2</v>
      </c>
      <c r="AG35" s="457">
        <f>'3. BL Demand'!AG35+'6. Preferred (Scenario Yr)'!AG70</f>
        <v>4.9512810650188754E-2</v>
      </c>
      <c r="AH35" s="457">
        <f>'3. BL Demand'!AH35+'6. Preferred (Scenario Yr)'!AH70</f>
        <v>4.8678765339795538E-2</v>
      </c>
      <c r="AI35" s="457">
        <f>'3. BL Demand'!AI35+'6. Preferred (Scenario Yr)'!AI70</f>
        <v>4.7860020058614783E-2</v>
      </c>
      <c r="AJ35" s="762">
        <f>'3. BL Demand'!AJ35+'6. Preferred (Scenario Yr)'!AJ70</f>
        <v>4.7055582837071785E-2</v>
      </c>
    </row>
    <row r="36" spans="1:36" x14ac:dyDescent="0.2">
      <c r="A36" s="295"/>
      <c r="B36" s="958"/>
      <c r="C36" s="766" t="s">
        <v>691</v>
      </c>
      <c r="D36" s="796" t="s">
        <v>261</v>
      </c>
      <c r="E36" s="759" t="s">
        <v>649</v>
      </c>
      <c r="F36" s="760" t="s">
        <v>75</v>
      </c>
      <c r="G36" s="760">
        <v>2</v>
      </c>
      <c r="H36" s="761">
        <f>'3. BL Demand'!H36+'6. Preferred (Scenario Yr)'!H73</f>
        <v>0.33538319349435353</v>
      </c>
      <c r="I36" s="322">
        <f>'3. BL Demand'!I36+'6. Preferred (Scenario Yr)'!I73</f>
        <v>0.33538319349435353</v>
      </c>
      <c r="J36" s="322">
        <f>'3. BL Demand'!J36+'6. Preferred (Scenario Yr)'!J73</f>
        <v>0.33538319349435353</v>
      </c>
      <c r="K36" s="322">
        <f>'3. BL Demand'!K36+'6. Preferred (Scenario Yr)'!K73</f>
        <v>0.33538319349435353</v>
      </c>
      <c r="L36" s="457">
        <f>'3. BL Demand'!L36+'6. Preferred (Scenario Yr)'!L73</f>
        <v>0.33538319349435353</v>
      </c>
      <c r="M36" s="457">
        <f>'3. BL Demand'!M36+'6. Preferred (Scenario Yr)'!M73</f>
        <v>0.33538319349435353</v>
      </c>
      <c r="N36" s="457">
        <f>'3. BL Demand'!N36+'6. Preferred (Scenario Yr)'!N73</f>
        <v>0.33538319349435353</v>
      </c>
      <c r="O36" s="457">
        <f>'3. BL Demand'!O36+'6. Preferred (Scenario Yr)'!O73</f>
        <v>0.33538319349435353</v>
      </c>
      <c r="P36" s="457">
        <f>'3. BL Demand'!P36+'6. Preferred (Scenario Yr)'!P73</f>
        <v>0.33538319349435353</v>
      </c>
      <c r="Q36" s="457">
        <f>'3. BL Demand'!Q36+'6. Preferred (Scenario Yr)'!Q73</f>
        <v>0.33538319349435353</v>
      </c>
      <c r="R36" s="457">
        <f>'3. BL Demand'!R36+'6. Preferred (Scenario Yr)'!R73</f>
        <v>0.33538319349435353</v>
      </c>
      <c r="S36" s="457">
        <f>'3. BL Demand'!S36+'6. Preferred (Scenario Yr)'!S73</f>
        <v>0.33538319349435353</v>
      </c>
      <c r="T36" s="457">
        <f>'3. BL Demand'!T36+'6. Preferred (Scenario Yr)'!T73</f>
        <v>0.33538319349435353</v>
      </c>
      <c r="U36" s="457">
        <f>'3. BL Demand'!U36+'6. Preferred (Scenario Yr)'!U73</f>
        <v>0.33538319349435353</v>
      </c>
      <c r="V36" s="457">
        <f>'3. BL Demand'!V36+'6. Preferred (Scenario Yr)'!V73</f>
        <v>0.33538319349435353</v>
      </c>
      <c r="W36" s="457">
        <f>'3. BL Demand'!W36+'6. Preferred (Scenario Yr)'!W73</f>
        <v>0.33538319349435353</v>
      </c>
      <c r="X36" s="457">
        <f>'3. BL Demand'!X36+'6. Preferred (Scenario Yr)'!X73</f>
        <v>0.33538319349435353</v>
      </c>
      <c r="Y36" s="457">
        <f>'3. BL Demand'!Y36+'6. Preferred (Scenario Yr)'!Y73</f>
        <v>0.33538319349435353</v>
      </c>
      <c r="Z36" s="457">
        <f>'3. BL Demand'!Z36+'6. Preferred (Scenario Yr)'!Z73</f>
        <v>0.33538319349435353</v>
      </c>
      <c r="AA36" s="457">
        <f>'3. BL Demand'!AA36+'6. Preferred (Scenario Yr)'!AA73</f>
        <v>0.33538319349435353</v>
      </c>
      <c r="AB36" s="457">
        <f>'3. BL Demand'!AB36+'6. Preferred (Scenario Yr)'!AB73</f>
        <v>0.33538319349435353</v>
      </c>
      <c r="AC36" s="457">
        <f>'3. BL Demand'!AC36+'6. Preferred (Scenario Yr)'!AC73</f>
        <v>0.33538319349435353</v>
      </c>
      <c r="AD36" s="457">
        <f>'3. BL Demand'!AD36+'6. Preferred (Scenario Yr)'!AD73</f>
        <v>0.33538319349435353</v>
      </c>
      <c r="AE36" s="457">
        <f>'3. BL Demand'!AE36+'6. Preferred (Scenario Yr)'!AE73</f>
        <v>0.33538319349435353</v>
      </c>
      <c r="AF36" s="457">
        <f>'3. BL Demand'!AF36+'6. Preferred (Scenario Yr)'!AF73</f>
        <v>0.33538319349435353</v>
      </c>
      <c r="AG36" s="457">
        <f>'3. BL Demand'!AG36+'6. Preferred (Scenario Yr)'!AG73</f>
        <v>0.33538319349435353</v>
      </c>
      <c r="AH36" s="457">
        <f>'3. BL Demand'!AH36+'6. Preferred (Scenario Yr)'!AH73</f>
        <v>0.33538319349435353</v>
      </c>
      <c r="AI36" s="457">
        <f>'3. BL Demand'!AI36+'6. Preferred (Scenario Yr)'!AI73</f>
        <v>0.33538319349435353</v>
      </c>
      <c r="AJ36" s="762">
        <f>'3. BL Demand'!AJ36+'6. Preferred (Scenario Yr)'!AJ73</f>
        <v>0.33538319349435353</v>
      </c>
    </row>
    <row r="37" spans="1:36" x14ac:dyDescent="0.2">
      <c r="A37" s="295"/>
      <c r="B37" s="958"/>
      <c r="C37" s="766" t="s">
        <v>692</v>
      </c>
      <c r="D37" s="796" t="s">
        <v>263</v>
      </c>
      <c r="E37" s="759" t="s">
        <v>649</v>
      </c>
      <c r="F37" s="760" t="s">
        <v>75</v>
      </c>
      <c r="G37" s="760">
        <v>2</v>
      </c>
      <c r="H37" s="761">
        <f>'3. BL Demand'!H37+'6. Preferred (Scenario Yr)'!H31</f>
        <v>18.446299922694905</v>
      </c>
      <c r="I37" s="322">
        <f>'3. BL Demand'!I37+'6. Preferred (Scenario Yr)'!I31</f>
        <v>18.282748603204574</v>
      </c>
      <c r="J37" s="322">
        <f>'3. BL Demand'!J37+'6. Preferred (Scenario Yr)'!J31</f>
        <v>18.119195898208893</v>
      </c>
      <c r="K37" s="322">
        <f>'3. BL Demand'!K37+'6. Preferred (Scenario Yr)'!K31</f>
        <v>17.95561558930568</v>
      </c>
      <c r="L37" s="457">
        <f>'3. BL Demand'!L37+'6. Preferred (Scenario Yr)'!L31</f>
        <v>17.962952224315643</v>
      </c>
      <c r="M37" s="457">
        <f>'3. BL Demand'!M37+'6. Preferred (Scenario Yr)'!M31</f>
        <v>17.97020408615106</v>
      </c>
      <c r="N37" s="457">
        <f>'3. BL Demand'!N37+'6. Preferred (Scenario Yr)'!N31</f>
        <v>17.977372934784913</v>
      </c>
      <c r="O37" s="457">
        <f>'3. BL Demand'!O37+'6. Preferred (Scenario Yr)'!O31</f>
        <v>17.984435462103065</v>
      </c>
      <c r="P37" s="457">
        <f>'3. BL Demand'!P37+'6. Preferred (Scenario Yr)'!P31</f>
        <v>17.991444295954508</v>
      </c>
      <c r="Q37" s="457">
        <f>'3. BL Demand'!Q37+'6. Preferred (Scenario Yr)'!Q31</f>
        <v>17.279863171205832</v>
      </c>
      <c r="R37" s="457">
        <f>'3. BL Demand'!R37+'6. Preferred (Scenario Yr)'!R31</f>
        <v>16.568180149667604</v>
      </c>
      <c r="S37" s="457">
        <f>'3. BL Demand'!S37+'6. Preferred (Scenario Yr)'!S31</f>
        <v>15.897192941409298</v>
      </c>
      <c r="T37" s="457">
        <f>'3. BL Demand'!T37+'6. Preferred (Scenario Yr)'!T31</f>
        <v>15.270766860156648</v>
      </c>
      <c r="U37" s="457">
        <f>'3. BL Demand'!U37+'6. Preferred (Scenario Yr)'!U31</f>
        <v>14.633168362954233</v>
      </c>
      <c r="V37" s="457">
        <f>'3. BL Demand'!V37+'6. Preferred (Scenario Yr)'!V31</f>
        <v>13.974914640107855</v>
      </c>
      <c r="W37" s="457">
        <f>'3. BL Demand'!W37+'6. Preferred (Scenario Yr)'!W31</f>
        <v>13.370691626030636</v>
      </c>
      <c r="X37" s="457">
        <f>'3. BL Demand'!X37+'6. Preferred (Scenario Yr)'!X31</f>
        <v>12.766401338474143</v>
      </c>
      <c r="Y37" s="457">
        <f>'3. BL Demand'!Y37+'6. Preferred (Scenario Yr)'!Y31</f>
        <v>12.162043521518239</v>
      </c>
      <c r="Z37" s="457">
        <f>'3. BL Demand'!Z37+'6. Preferred (Scenario Yr)'!Z31</f>
        <v>11.557619502393367</v>
      </c>
      <c r="AA37" s="457">
        <f>'3. BL Demand'!AA37+'6. Preferred (Scenario Yr)'!AA31</f>
        <v>11.217748291803948</v>
      </c>
      <c r="AB37" s="457">
        <f>'3. BL Demand'!AB37+'6. Preferred (Scenario Yr)'!AB31</f>
        <v>10.877839455173998</v>
      </c>
      <c r="AC37" s="457">
        <f>'3. BL Demand'!AC37+'6. Preferred (Scenario Yr)'!AC31</f>
        <v>10.537867957420524</v>
      </c>
      <c r="AD37" s="457">
        <f>'3. BL Demand'!AD37+'6. Preferred (Scenario Yr)'!AD31</f>
        <v>10.197810196582775</v>
      </c>
      <c r="AE37" s="457">
        <f>'3. BL Demand'!AE37+'6. Preferred (Scenario Yr)'!AE31</f>
        <v>9.8577183511045448</v>
      </c>
      <c r="AF37" s="457">
        <f>'3. BL Demand'!AF37+'6. Preferred (Scenario Yr)'!AF31</f>
        <v>9.5521495651606543</v>
      </c>
      <c r="AG37" s="457">
        <f>'3. BL Demand'!AG37+'6. Preferred (Scenario Yr)'!AG31</f>
        <v>9.2447631945556434</v>
      </c>
      <c r="AH37" s="457">
        <f>'3. BL Demand'!AH37+'6. Preferred (Scenario Yr)'!AH31</f>
        <v>8.9373212014367436</v>
      </c>
      <c r="AI37" s="457">
        <f>'3. BL Demand'!AI37+'6. Preferred (Scenario Yr)'!AI31</f>
        <v>8.6297982530712858</v>
      </c>
      <c r="AJ37" s="762">
        <f>'3. BL Demand'!AJ37+'6. Preferred (Scenario Yr)'!AJ31</f>
        <v>8.322221746318057</v>
      </c>
    </row>
    <row r="38" spans="1:36" x14ac:dyDescent="0.2">
      <c r="A38" s="295"/>
      <c r="B38" s="958"/>
      <c r="C38" s="766" t="s">
        <v>89</v>
      </c>
      <c r="D38" s="796" t="s">
        <v>264</v>
      </c>
      <c r="E38" s="824" t="s">
        <v>693</v>
      </c>
      <c r="F38" s="760" t="s">
        <v>75</v>
      </c>
      <c r="G38" s="760">
        <v>2</v>
      </c>
      <c r="H38" s="761">
        <f>SUM(H32:H37)</f>
        <v>24.462955551768836</v>
      </c>
      <c r="I38" s="322">
        <f t="shared" ref="I38:AJ38" si="7">SUM(I32:I37)</f>
        <v>24.291822946657057</v>
      </c>
      <c r="J38" s="322">
        <f t="shared" si="7"/>
        <v>24.12069034154527</v>
      </c>
      <c r="K38" s="322">
        <f t="shared" si="7"/>
        <v>23.949557736433484</v>
      </c>
      <c r="L38" s="457">
        <f t="shared" si="7"/>
        <v>23.949557736433484</v>
      </c>
      <c r="M38" s="457">
        <f t="shared" si="7"/>
        <v>23.949557736433484</v>
      </c>
      <c r="N38" s="457">
        <f t="shared" si="7"/>
        <v>23.949557736433484</v>
      </c>
      <c r="O38" s="457">
        <f t="shared" si="7"/>
        <v>23.949557736433484</v>
      </c>
      <c r="P38" s="457">
        <f t="shared" si="7"/>
        <v>23.949557736433484</v>
      </c>
      <c r="Q38" s="457">
        <f t="shared" si="7"/>
        <v>23.231071004340478</v>
      </c>
      <c r="R38" s="457">
        <f t="shared" si="7"/>
        <v>22.512584272247473</v>
      </c>
      <c r="S38" s="457">
        <f t="shared" si="7"/>
        <v>21.794097540154468</v>
      </c>
      <c r="T38" s="457">
        <f t="shared" si="7"/>
        <v>21.075610808061462</v>
      </c>
      <c r="U38" s="457">
        <f t="shared" si="7"/>
        <v>20.357124075968461</v>
      </c>
      <c r="V38" s="457">
        <f t="shared" si="7"/>
        <v>19.746410353689406</v>
      </c>
      <c r="W38" s="457">
        <f t="shared" si="7"/>
        <v>19.135696631410351</v>
      </c>
      <c r="X38" s="457">
        <f t="shared" si="7"/>
        <v>18.524982909131296</v>
      </c>
      <c r="Y38" s="457">
        <f t="shared" si="7"/>
        <v>17.914269186852241</v>
      </c>
      <c r="Z38" s="457">
        <f t="shared" si="7"/>
        <v>17.303555464573193</v>
      </c>
      <c r="AA38" s="457">
        <f t="shared" si="7"/>
        <v>16.957484355281728</v>
      </c>
      <c r="AB38" s="457">
        <f t="shared" si="7"/>
        <v>16.611413245990263</v>
      </c>
      <c r="AC38" s="457">
        <f t="shared" si="7"/>
        <v>16.265342136698798</v>
      </c>
      <c r="AD38" s="457">
        <f t="shared" si="7"/>
        <v>15.919271027407335</v>
      </c>
      <c r="AE38" s="457">
        <f t="shared" si="7"/>
        <v>15.573199918115872</v>
      </c>
      <c r="AF38" s="457">
        <f t="shared" si="7"/>
        <v>15.261735919753558</v>
      </c>
      <c r="AG38" s="457">
        <f t="shared" si="7"/>
        <v>14.95027192139124</v>
      </c>
      <c r="AH38" s="457">
        <f t="shared" si="7"/>
        <v>14.638807923028923</v>
      </c>
      <c r="AI38" s="457">
        <f t="shared" si="7"/>
        <v>14.327343924666605</v>
      </c>
      <c r="AJ38" s="762">
        <f t="shared" si="7"/>
        <v>14.015879926304287</v>
      </c>
    </row>
    <row r="39" spans="1:36" ht="15.75" thickBot="1" x14ac:dyDescent="0.25">
      <c r="A39" s="295"/>
      <c r="B39" s="959"/>
      <c r="C39" s="767" t="s">
        <v>694</v>
      </c>
      <c r="D39" s="825" t="s">
        <v>264</v>
      </c>
      <c r="E39" s="826" t="s">
        <v>695</v>
      </c>
      <c r="F39" s="770" t="s">
        <v>268</v>
      </c>
      <c r="G39" s="770">
        <v>2</v>
      </c>
      <c r="H39" s="771">
        <f>(H38*1000000)/(H53*1000)</f>
        <v>115.17640898414432</v>
      </c>
      <c r="I39" s="346">
        <f t="shared" ref="I39:AJ39" si="8">(I38*1000000)/(I53*1000)</f>
        <v>113.08735094511356</v>
      </c>
      <c r="J39" s="346">
        <f t="shared" si="8"/>
        <v>111.08669767732769</v>
      </c>
      <c r="K39" s="346">
        <f t="shared" si="8"/>
        <v>109.12084731997484</v>
      </c>
      <c r="L39" s="772">
        <f t="shared" si="8"/>
        <v>108.06382816175184</v>
      </c>
      <c r="M39" s="772">
        <f t="shared" si="8"/>
        <v>107.08571221265575</v>
      </c>
      <c r="N39" s="772">
        <f t="shared" si="8"/>
        <v>106.18203968038696</v>
      </c>
      <c r="O39" s="772">
        <f t="shared" si="8"/>
        <v>105.30073133069521</v>
      </c>
      <c r="P39" s="772">
        <f t="shared" si="8"/>
        <v>104.49126705684463</v>
      </c>
      <c r="Q39" s="772">
        <f t="shared" si="8"/>
        <v>100.61889640696262</v>
      </c>
      <c r="R39" s="772">
        <f t="shared" si="8"/>
        <v>96.821471950793878</v>
      </c>
      <c r="S39" s="772">
        <f t="shared" si="8"/>
        <v>93.140927066067647</v>
      </c>
      <c r="T39" s="772">
        <f t="shared" si="8"/>
        <v>89.541717301660697</v>
      </c>
      <c r="U39" s="772">
        <f t="shared" si="8"/>
        <v>86.011242357170175</v>
      </c>
      <c r="V39" s="772">
        <f t="shared" si="8"/>
        <v>82.99685045282547</v>
      </c>
      <c r="W39" s="772">
        <f t="shared" si="8"/>
        <v>79.830006608673031</v>
      </c>
      <c r="X39" s="772">
        <f t="shared" si="8"/>
        <v>76.710287957402784</v>
      </c>
      <c r="Y39" s="772">
        <f t="shared" si="8"/>
        <v>73.636622445624894</v>
      </c>
      <c r="Z39" s="772">
        <f t="shared" si="8"/>
        <v>70.607971154317184</v>
      </c>
      <c r="AA39" s="772">
        <f t="shared" si="8"/>
        <v>68.695404131633282</v>
      </c>
      <c r="AB39" s="772">
        <f t="shared" si="8"/>
        <v>66.804880556669985</v>
      </c>
      <c r="AC39" s="772">
        <f t="shared" si="8"/>
        <v>64.941779992148199</v>
      </c>
      <c r="AD39" s="772">
        <f t="shared" si="8"/>
        <v>63.105495586553545</v>
      </c>
      <c r="AE39" s="772">
        <f t="shared" si="8"/>
        <v>61.295438697201178</v>
      </c>
      <c r="AF39" s="772">
        <f t="shared" si="8"/>
        <v>59.64629055606833</v>
      </c>
      <c r="AG39" s="772">
        <f t="shared" si="8"/>
        <v>58.020352553851609</v>
      </c>
      <c r="AH39" s="772">
        <f t="shared" si="8"/>
        <v>56.417126955416641</v>
      </c>
      <c r="AI39" s="772">
        <f t="shared" si="8"/>
        <v>54.836130482015164</v>
      </c>
      <c r="AJ39" s="773">
        <f t="shared" si="8"/>
        <v>53.276893778667812</v>
      </c>
    </row>
    <row r="40" spans="1:36" ht="15" customHeight="1" x14ac:dyDescent="0.2">
      <c r="A40" s="296"/>
      <c r="B40" s="954" t="s">
        <v>269</v>
      </c>
      <c r="C40" s="752" t="s">
        <v>696</v>
      </c>
      <c r="D40" s="829" t="s">
        <v>697</v>
      </c>
      <c r="E40" s="830" t="s">
        <v>272</v>
      </c>
      <c r="F40" s="831" t="s">
        <v>273</v>
      </c>
      <c r="G40" s="831">
        <v>2</v>
      </c>
      <c r="H40" s="756">
        <v>9.5845591901658604</v>
      </c>
      <c r="I40" s="323">
        <v>9.622031749546629</v>
      </c>
      <c r="J40" s="323">
        <v>9.6595004830347477</v>
      </c>
      <c r="K40" s="323">
        <v>9.6969654083934245</v>
      </c>
      <c r="L40" s="459">
        <v>9.7344265432330221</v>
      </c>
      <c r="M40" s="459">
        <v>9.771883905012972</v>
      </c>
      <c r="N40" s="459">
        <v>9.8093375110436565</v>
      </c>
      <c r="O40" s="459">
        <v>9.8467873784882691</v>
      </c>
      <c r="P40" s="459">
        <v>9.8842335243646335</v>
      </c>
      <c r="Q40" s="459">
        <v>9.9216759655469957</v>
      </c>
      <c r="R40" s="459">
        <v>9.959114718767788</v>
      </c>
      <c r="S40" s="459">
        <v>9.9965498006193751</v>
      </c>
      <c r="T40" s="459">
        <v>10.033981227555749</v>
      </c>
      <c r="U40" s="459">
        <v>10.071409015894222</v>
      </c>
      <c r="V40" s="459">
        <v>10.10883318181707</v>
      </c>
      <c r="W40" s="459">
        <v>10.146253741373172</v>
      </c>
      <c r="X40" s="459">
        <v>10.183670710479602</v>
      </c>
      <c r="Y40" s="459">
        <v>10.221084104923213</v>
      </c>
      <c r="Z40" s="459">
        <v>10.258493940362186</v>
      </c>
      <c r="AA40" s="459">
        <v>10.295900232327559</v>
      </c>
      <c r="AB40" s="459">
        <v>10.333302996224734</v>
      </c>
      <c r="AC40" s="459">
        <v>10.370702247334952</v>
      </c>
      <c r="AD40" s="459">
        <v>10.408098000816759</v>
      </c>
      <c r="AE40" s="459">
        <v>10.445490271707431</v>
      </c>
      <c r="AF40" s="459">
        <v>10.482879074924396</v>
      </c>
      <c r="AG40" s="459">
        <v>10.520264425266628</v>
      </c>
      <c r="AH40" s="459">
        <v>10.557646337416008</v>
      </c>
      <c r="AI40" s="459">
        <v>10.59502482593868</v>
      </c>
      <c r="AJ40" s="460">
        <v>10.632399905286384</v>
      </c>
    </row>
    <row r="41" spans="1:36" x14ac:dyDescent="0.2">
      <c r="A41" s="296"/>
      <c r="B41" s="960"/>
      <c r="C41" s="764" t="s">
        <v>698</v>
      </c>
      <c r="D41" s="832" t="s">
        <v>699</v>
      </c>
      <c r="E41" s="833" t="s">
        <v>272</v>
      </c>
      <c r="F41" s="834" t="s">
        <v>273</v>
      </c>
      <c r="G41" s="834">
        <v>2</v>
      </c>
      <c r="H41" s="761">
        <v>0.39677070094121109</v>
      </c>
      <c r="I41" s="713">
        <v>0.39022258359516387</v>
      </c>
      <c r="J41" s="713">
        <v>0.38367446624911661</v>
      </c>
      <c r="K41" s="713">
        <v>0.37712634890306934</v>
      </c>
      <c r="L41" s="444">
        <v>0.37057823155702213</v>
      </c>
      <c r="M41" s="444">
        <v>0.36403011421097492</v>
      </c>
      <c r="N41" s="444">
        <v>0.35748199686492765</v>
      </c>
      <c r="O41" s="444">
        <v>0.35093387951888039</v>
      </c>
      <c r="P41" s="444">
        <v>0.34438576217283312</v>
      </c>
      <c r="Q41" s="444">
        <v>0.33783764482678591</v>
      </c>
      <c r="R41" s="444">
        <v>0.3312895274807387</v>
      </c>
      <c r="S41" s="444">
        <v>0.32474141013469138</v>
      </c>
      <c r="T41" s="444">
        <v>0.31819329278864417</v>
      </c>
      <c r="U41" s="444">
        <v>0.31164517544259696</v>
      </c>
      <c r="V41" s="444">
        <v>0.30509705809654969</v>
      </c>
      <c r="W41" s="444">
        <v>0.29854894075050242</v>
      </c>
      <c r="X41" s="444">
        <v>0.29200082340445521</v>
      </c>
      <c r="Y41" s="444">
        <v>0.28545270605840795</v>
      </c>
      <c r="Z41" s="444">
        <v>0.27890458871236073</v>
      </c>
      <c r="AA41" s="444">
        <v>0.27235647136631347</v>
      </c>
      <c r="AB41" s="444">
        <v>0.2658083540202662</v>
      </c>
      <c r="AC41" s="444">
        <v>0.25926023667421899</v>
      </c>
      <c r="AD41" s="444">
        <v>0.25271211932817178</v>
      </c>
      <c r="AE41" s="444">
        <v>0.24616400198212446</v>
      </c>
      <c r="AF41" s="444">
        <v>0.2396158846360773</v>
      </c>
      <c r="AG41" s="444">
        <v>0.23306776729003006</v>
      </c>
      <c r="AH41" s="444">
        <v>0.2265196499439828</v>
      </c>
      <c r="AI41" s="444">
        <v>0.21997153259793559</v>
      </c>
      <c r="AJ41" s="461">
        <v>0.2134234152518884</v>
      </c>
    </row>
    <row r="42" spans="1:36" x14ac:dyDescent="0.2">
      <c r="A42" s="217"/>
      <c r="B42" s="960"/>
      <c r="C42" s="764" t="s">
        <v>700</v>
      </c>
      <c r="D42" s="832" t="s">
        <v>277</v>
      </c>
      <c r="E42" s="833" t="s">
        <v>278</v>
      </c>
      <c r="F42" s="834" t="s">
        <v>273</v>
      </c>
      <c r="G42" s="834">
        <v>2</v>
      </c>
      <c r="H42" s="761">
        <v>2.2841840061439398</v>
      </c>
      <c r="I42" s="713">
        <v>2.2841840061439398</v>
      </c>
      <c r="J42" s="713">
        <v>2.2841840061439398</v>
      </c>
      <c r="K42" s="713">
        <v>2.2841840061439398</v>
      </c>
      <c r="L42" s="444">
        <v>2.2841840061439398</v>
      </c>
      <c r="M42" s="444">
        <v>2.2841840061439398</v>
      </c>
      <c r="N42" s="444">
        <v>2.2841840061439398</v>
      </c>
      <c r="O42" s="444">
        <v>2.2841840061439398</v>
      </c>
      <c r="P42" s="444">
        <v>2.2841840061439398</v>
      </c>
      <c r="Q42" s="444">
        <v>2.2841840061439398</v>
      </c>
      <c r="R42" s="444">
        <v>2.2841840061439398</v>
      </c>
      <c r="S42" s="444">
        <v>2.2841840061439398</v>
      </c>
      <c r="T42" s="444">
        <v>2.2841840061439398</v>
      </c>
      <c r="U42" s="444">
        <v>2.2841840061439398</v>
      </c>
      <c r="V42" s="444">
        <v>2.2841840061439398</v>
      </c>
      <c r="W42" s="444">
        <v>2.2841840061439398</v>
      </c>
      <c r="X42" s="444">
        <v>2.2841840061439398</v>
      </c>
      <c r="Y42" s="444">
        <v>2.2841840061439398</v>
      </c>
      <c r="Z42" s="444">
        <v>2.2841840061439398</v>
      </c>
      <c r="AA42" s="444">
        <v>2.2841840061439398</v>
      </c>
      <c r="AB42" s="444">
        <v>2.2841840061439398</v>
      </c>
      <c r="AC42" s="444">
        <v>2.2841840061439398</v>
      </c>
      <c r="AD42" s="444">
        <v>2.2841840061439398</v>
      </c>
      <c r="AE42" s="444">
        <v>2.2841840061439398</v>
      </c>
      <c r="AF42" s="444">
        <v>2.2841840061439398</v>
      </c>
      <c r="AG42" s="444">
        <v>2.2841840061439398</v>
      </c>
      <c r="AH42" s="444">
        <v>2.2841840061439398</v>
      </c>
      <c r="AI42" s="444">
        <v>2.2841840061439398</v>
      </c>
      <c r="AJ42" s="461">
        <v>2.2841840061439398</v>
      </c>
    </row>
    <row r="43" spans="1:36" ht="38.25" x14ac:dyDescent="0.25">
      <c r="A43" s="297"/>
      <c r="B43" s="960"/>
      <c r="C43" s="897" t="s">
        <v>701</v>
      </c>
      <c r="D43" s="898" t="s">
        <v>702</v>
      </c>
      <c r="E43" s="759" t="s">
        <v>703</v>
      </c>
      <c r="F43" s="478" t="s">
        <v>273</v>
      </c>
      <c r="G43" s="899">
        <v>2</v>
      </c>
      <c r="H43" s="761">
        <f>'3. BL Demand'!H43</f>
        <v>87.792762074891272</v>
      </c>
      <c r="I43" s="713">
        <f>H43+SUM(I44:I49)</f>
        <v>92.042533958925588</v>
      </c>
      <c r="J43" s="713">
        <f>I43+SUM(J44:J49)</f>
        <v>96.206848183996328</v>
      </c>
      <c r="K43" s="713">
        <f>J43+SUM(K44:K49)</f>
        <v>100.38339391690489</v>
      </c>
      <c r="L43" s="457">
        <f>K43+SUM(L44:L49)</f>
        <v>104.2877445769757</v>
      </c>
      <c r="M43" s="457">
        <f t="shared" ref="M43:AJ43" si="9">L43+SUM(M44:M49)</f>
        <v>108.03503285575964</v>
      </c>
      <c r="N43" s="457">
        <f t="shared" si="9"/>
        <v>111.62763270183376</v>
      </c>
      <c r="O43" s="457">
        <f t="shared" si="9"/>
        <v>115.17148059170482</v>
      </c>
      <c r="P43" s="457">
        <f t="shared" si="9"/>
        <v>118.55729886857831</v>
      </c>
      <c r="Q43" s="457">
        <f t="shared" si="9"/>
        <v>121.8298843590172</v>
      </c>
      <c r="R43" s="457">
        <f t="shared" si="9"/>
        <v>125.02588604435239</v>
      </c>
      <c r="S43" s="457">
        <f t="shared" si="9"/>
        <v>143.95484092542779</v>
      </c>
      <c r="T43" s="457">
        <f t="shared" si="9"/>
        <v>180.21405588630677</v>
      </c>
      <c r="U43" s="457">
        <f t="shared" si="9"/>
        <v>214.65585022287706</v>
      </c>
      <c r="V43" s="457">
        <f t="shared" si="9"/>
        <v>215.86275567470608</v>
      </c>
      <c r="W43" s="457">
        <f t="shared" si="9"/>
        <v>217.61985906099866</v>
      </c>
      <c r="X43" s="457">
        <f t="shared" si="9"/>
        <v>219.37623668215045</v>
      </c>
      <c r="Y43" s="457">
        <f t="shared" si="9"/>
        <v>221.13190630250986</v>
      </c>
      <c r="Z43" s="457">
        <f t="shared" si="9"/>
        <v>222.88688511136635</v>
      </c>
      <c r="AA43" s="457">
        <f t="shared" si="9"/>
        <v>224.64118974603338</v>
      </c>
      <c r="AB43" s="457">
        <f t="shared" si="9"/>
        <v>226.41567163204348</v>
      </c>
      <c r="AC43" s="457">
        <f t="shared" si="9"/>
        <v>228.18950517589346</v>
      </c>
      <c r="AD43" s="457">
        <f t="shared" si="9"/>
        <v>229.96270579625684</v>
      </c>
      <c r="AE43" s="457">
        <f t="shared" si="9"/>
        <v>231.73528842674335</v>
      </c>
      <c r="AF43" s="457">
        <f t="shared" si="9"/>
        <v>233.50726753482388</v>
      </c>
      <c r="AG43" s="457">
        <f t="shared" si="9"/>
        <v>235.27865713987799</v>
      </c>
      <c r="AH43" s="457">
        <f t="shared" si="9"/>
        <v>237.04947083040855</v>
      </c>
      <c r="AI43" s="457">
        <f t="shared" si="9"/>
        <v>238.81972178046871</v>
      </c>
      <c r="AJ43" s="762">
        <f t="shared" si="9"/>
        <v>240.58942276534339</v>
      </c>
    </row>
    <row r="44" spans="1:36" x14ac:dyDescent="0.2">
      <c r="A44" s="219"/>
      <c r="B44" s="960"/>
      <c r="C44" s="764" t="s">
        <v>704</v>
      </c>
      <c r="D44" s="900" t="s">
        <v>705</v>
      </c>
      <c r="E44" s="833" t="s">
        <v>284</v>
      </c>
      <c r="F44" s="834" t="s">
        <v>273</v>
      </c>
      <c r="G44" s="834">
        <v>2</v>
      </c>
      <c r="H44" s="761">
        <v>2.5749725311925964</v>
      </c>
      <c r="I44" s="713">
        <v>2.4807727595663085</v>
      </c>
      <c r="J44" s="713">
        <v>2.396077404682158</v>
      </c>
      <c r="K44" s="713">
        <v>2.4090321842374101</v>
      </c>
      <c r="L44" s="444">
        <v>2.2104383672974559</v>
      </c>
      <c r="M44" s="444">
        <v>2.0861635955799454</v>
      </c>
      <c r="N44" s="444">
        <v>1.9636814347817722</v>
      </c>
      <c r="O44" s="444">
        <v>1.946349289960374</v>
      </c>
      <c r="P44" s="444">
        <v>1.8192896018511606</v>
      </c>
      <c r="Q44" s="444">
        <v>1.7364328277348269</v>
      </c>
      <c r="R44" s="444">
        <v>1.6895795518213423</v>
      </c>
      <c r="S44" s="444">
        <v>1.5284332767393864</v>
      </c>
      <c r="T44" s="444">
        <v>1.4349825837125934</v>
      </c>
      <c r="U44" s="444">
        <v>1.360665165242624</v>
      </c>
      <c r="V44" s="444">
        <v>1.2436768057565053</v>
      </c>
      <c r="W44" s="444">
        <v>1.7919519621523408</v>
      </c>
      <c r="X44" s="444">
        <v>1.790652866766782</v>
      </c>
      <c r="Y44" s="444">
        <v>1.7893855689720428</v>
      </c>
      <c r="Z44" s="444">
        <v>1.7881490394320265</v>
      </c>
      <c r="AA44" s="444">
        <v>1.7869422901279461</v>
      </c>
      <c r="AB44" s="444">
        <v>1.8065301895017578</v>
      </c>
      <c r="AC44" s="444">
        <v>1.8053696786680964</v>
      </c>
      <c r="AD44" s="444">
        <v>1.8042367667459092</v>
      </c>
      <c r="AE44" s="444">
        <v>1.8031305854864152</v>
      </c>
      <c r="AF44" s="444">
        <v>1.8020503005173614</v>
      </c>
      <c r="AG44" s="444">
        <v>1.8009951097699921</v>
      </c>
      <c r="AH44" s="444">
        <v>1.7999642419891393</v>
      </c>
      <c r="AI44" s="444">
        <v>1.7989569553240192</v>
      </c>
      <c r="AJ44" s="461">
        <v>1.7979725359924861</v>
      </c>
    </row>
    <row r="45" spans="1:36" x14ac:dyDescent="0.2">
      <c r="A45" s="219"/>
      <c r="B45" s="960"/>
      <c r="C45" s="764" t="s">
        <v>706</v>
      </c>
      <c r="D45" s="900" t="s">
        <v>286</v>
      </c>
      <c r="E45" s="833" t="s">
        <v>287</v>
      </c>
      <c r="F45" s="834" t="s">
        <v>273</v>
      </c>
      <c r="G45" s="834">
        <v>2</v>
      </c>
      <c r="H45" s="761">
        <v>2.1734046657142922</v>
      </c>
      <c r="I45" s="713">
        <v>1.8137458931168147</v>
      </c>
      <c r="J45" s="713">
        <v>1.8118851828067433</v>
      </c>
      <c r="K45" s="713">
        <v>1.8100932899544748</v>
      </c>
      <c r="L45" s="444">
        <v>1.735634888726082</v>
      </c>
      <c r="M45" s="444">
        <v>1.7020617111780398</v>
      </c>
      <c r="N45" s="444">
        <v>1.6691657184330182</v>
      </c>
      <c r="O45" s="444">
        <v>1.6369970324499583</v>
      </c>
      <c r="P45" s="444">
        <v>1.6054841236763417</v>
      </c>
      <c r="Q45" s="444">
        <v>1.5745713762594287</v>
      </c>
      <c r="R45" s="444">
        <v>1.5442923445677541</v>
      </c>
      <c r="S45" s="444">
        <v>1.5145795957703836</v>
      </c>
      <c r="T45" s="444">
        <v>1.2021618273014039</v>
      </c>
      <c r="U45" s="444">
        <v>0.58017558412803738</v>
      </c>
      <c r="V45" s="444">
        <v>0</v>
      </c>
      <c r="W45" s="444">
        <v>0</v>
      </c>
      <c r="X45" s="444">
        <v>0</v>
      </c>
      <c r="Y45" s="444">
        <v>0</v>
      </c>
      <c r="Z45" s="444">
        <v>0</v>
      </c>
      <c r="AA45" s="444">
        <v>0</v>
      </c>
      <c r="AB45" s="444">
        <v>0</v>
      </c>
      <c r="AC45" s="444">
        <v>0</v>
      </c>
      <c r="AD45" s="444">
        <v>0</v>
      </c>
      <c r="AE45" s="444">
        <v>0</v>
      </c>
      <c r="AF45" s="444">
        <v>0</v>
      </c>
      <c r="AG45" s="444">
        <v>0</v>
      </c>
      <c r="AH45" s="444">
        <v>0</v>
      </c>
      <c r="AI45" s="444">
        <v>0</v>
      </c>
      <c r="AJ45" s="461">
        <v>0</v>
      </c>
    </row>
    <row r="46" spans="1:36" x14ac:dyDescent="0.2">
      <c r="A46" s="219"/>
      <c r="B46" s="960"/>
      <c r="C46" s="764" t="s">
        <v>707</v>
      </c>
      <c r="D46" s="832" t="s">
        <v>289</v>
      </c>
      <c r="E46" s="833" t="s">
        <v>290</v>
      </c>
      <c r="F46" s="834" t="s">
        <v>273</v>
      </c>
      <c r="G46" s="834">
        <v>2</v>
      </c>
      <c r="H46" s="761">
        <v>0</v>
      </c>
      <c r="I46" s="713">
        <v>0</v>
      </c>
      <c r="J46" s="713">
        <v>0</v>
      </c>
      <c r="K46" s="713">
        <v>0</v>
      </c>
      <c r="L46" s="444">
        <v>0</v>
      </c>
      <c r="M46" s="444">
        <v>0</v>
      </c>
      <c r="N46" s="444">
        <v>0</v>
      </c>
      <c r="O46" s="444">
        <v>0</v>
      </c>
      <c r="P46" s="444">
        <v>0</v>
      </c>
      <c r="Q46" s="444">
        <v>0</v>
      </c>
      <c r="R46" s="444">
        <v>0</v>
      </c>
      <c r="S46" s="444">
        <v>15.92354163394136</v>
      </c>
      <c r="T46" s="444">
        <v>33.659336971204986</v>
      </c>
      <c r="U46" s="444">
        <v>32.537895462898945</v>
      </c>
      <c r="V46" s="444">
        <v>0</v>
      </c>
      <c r="W46" s="444">
        <v>0</v>
      </c>
      <c r="X46" s="444">
        <v>0</v>
      </c>
      <c r="Y46" s="444">
        <v>0</v>
      </c>
      <c r="Z46" s="444">
        <v>0</v>
      </c>
      <c r="AA46" s="444">
        <v>0</v>
      </c>
      <c r="AB46" s="444">
        <v>0</v>
      </c>
      <c r="AC46" s="444">
        <v>0</v>
      </c>
      <c r="AD46" s="444">
        <v>0</v>
      </c>
      <c r="AE46" s="444">
        <v>0</v>
      </c>
      <c r="AF46" s="444">
        <v>0</v>
      </c>
      <c r="AG46" s="444">
        <v>0</v>
      </c>
      <c r="AH46" s="444">
        <v>0</v>
      </c>
      <c r="AI46" s="444">
        <v>0</v>
      </c>
      <c r="AJ46" s="461">
        <v>0</v>
      </c>
    </row>
    <row r="47" spans="1:36" x14ac:dyDescent="0.2">
      <c r="A47" s="219"/>
      <c r="B47" s="960"/>
      <c r="C47" s="764" t="s">
        <v>708</v>
      </c>
      <c r="D47" s="832" t="s">
        <v>292</v>
      </c>
      <c r="E47" s="833" t="s">
        <v>293</v>
      </c>
      <c r="F47" s="834" t="s">
        <v>273</v>
      </c>
      <c r="G47" s="834">
        <v>2</v>
      </c>
      <c r="H47" s="761">
        <v>0</v>
      </c>
      <c r="I47" s="713">
        <v>0</v>
      </c>
      <c r="J47" s="713">
        <v>0</v>
      </c>
      <c r="K47" s="713">
        <v>0</v>
      </c>
      <c r="L47" s="444">
        <v>0</v>
      </c>
      <c r="M47" s="444">
        <v>0</v>
      </c>
      <c r="N47" s="444">
        <v>0</v>
      </c>
      <c r="O47" s="444">
        <v>0</v>
      </c>
      <c r="P47" s="444">
        <v>0</v>
      </c>
      <c r="Q47" s="444">
        <v>0</v>
      </c>
      <c r="R47" s="444">
        <v>0</v>
      </c>
      <c r="S47" s="444">
        <v>0</v>
      </c>
      <c r="T47" s="444">
        <v>0</v>
      </c>
      <c r="U47" s="444">
        <v>0</v>
      </c>
      <c r="V47" s="444">
        <v>0</v>
      </c>
      <c r="W47" s="444">
        <v>0</v>
      </c>
      <c r="X47" s="444">
        <v>0</v>
      </c>
      <c r="Y47" s="444">
        <v>0</v>
      </c>
      <c r="Z47" s="444">
        <v>0</v>
      </c>
      <c r="AA47" s="444">
        <v>0</v>
      </c>
      <c r="AB47" s="444">
        <v>0</v>
      </c>
      <c r="AC47" s="444">
        <v>0</v>
      </c>
      <c r="AD47" s="444">
        <v>0</v>
      </c>
      <c r="AE47" s="444">
        <v>0</v>
      </c>
      <c r="AF47" s="444">
        <v>0</v>
      </c>
      <c r="AG47" s="444">
        <v>0</v>
      </c>
      <c r="AH47" s="444">
        <v>0</v>
      </c>
      <c r="AI47" s="444">
        <v>0</v>
      </c>
      <c r="AJ47" s="461">
        <v>0</v>
      </c>
    </row>
    <row r="48" spans="1:36" x14ac:dyDescent="0.2">
      <c r="A48" s="219"/>
      <c r="B48" s="960"/>
      <c r="C48" s="764" t="s">
        <v>709</v>
      </c>
      <c r="D48" s="832" t="s">
        <v>710</v>
      </c>
      <c r="E48" s="833" t="s">
        <v>296</v>
      </c>
      <c r="F48" s="834" t="s">
        <v>273</v>
      </c>
      <c r="G48" s="834">
        <v>2</v>
      </c>
      <c r="H48" s="761">
        <v>0</v>
      </c>
      <c r="I48" s="713">
        <v>0</v>
      </c>
      <c r="J48" s="713">
        <v>0</v>
      </c>
      <c r="K48" s="713">
        <v>0</v>
      </c>
      <c r="L48" s="444">
        <v>0</v>
      </c>
      <c r="M48" s="444">
        <v>0</v>
      </c>
      <c r="N48" s="444">
        <v>0</v>
      </c>
      <c r="O48" s="444">
        <v>0</v>
      </c>
      <c r="P48" s="444">
        <v>0</v>
      </c>
      <c r="Q48" s="444">
        <v>0</v>
      </c>
      <c r="R48" s="444">
        <v>0</v>
      </c>
      <c r="S48" s="444">
        <v>0</v>
      </c>
      <c r="T48" s="444">
        <v>0</v>
      </c>
      <c r="U48" s="444">
        <v>0</v>
      </c>
      <c r="V48" s="444">
        <v>0</v>
      </c>
      <c r="W48" s="444">
        <v>0</v>
      </c>
      <c r="X48" s="444">
        <v>0</v>
      </c>
      <c r="Y48" s="444">
        <v>0</v>
      </c>
      <c r="Z48" s="444">
        <v>0</v>
      </c>
      <c r="AA48" s="444">
        <v>0</v>
      </c>
      <c r="AB48" s="444">
        <v>0</v>
      </c>
      <c r="AC48" s="444">
        <v>0</v>
      </c>
      <c r="AD48" s="444">
        <v>0</v>
      </c>
      <c r="AE48" s="444">
        <v>0</v>
      </c>
      <c r="AF48" s="444">
        <v>0</v>
      </c>
      <c r="AG48" s="444">
        <v>0</v>
      </c>
      <c r="AH48" s="444">
        <v>0</v>
      </c>
      <c r="AI48" s="444">
        <v>0</v>
      </c>
      <c r="AJ48" s="461">
        <v>0</v>
      </c>
    </row>
    <row r="49" spans="1:36" x14ac:dyDescent="0.2">
      <c r="A49" s="219"/>
      <c r="B49" s="960"/>
      <c r="C49" s="764" t="s">
        <v>711</v>
      </c>
      <c r="D49" s="832" t="s">
        <v>298</v>
      </c>
      <c r="E49" s="833" t="s">
        <v>299</v>
      </c>
      <c r="F49" s="834" t="s">
        <v>273</v>
      </c>
      <c r="G49" s="834">
        <v>2</v>
      </c>
      <c r="H49" s="761">
        <v>0</v>
      </c>
      <c r="I49" s="713">
        <v>-4.474676864880766E-2</v>
      </c>
      <c r="J49" s="713">
        <v>-4.3648362418158344E-2</v>
      </c>
      <c r="K49" s="713">
        <v>-4.2579741283326589E-2</v>
      </c>
      <c r="L49" s="444">
        <v>-4.1722595952739971E-2</v>
      </c>
      <c r="M49" s="444">
        <v>-4.0937027974049689E-2</v>
      </c>
      <c r="N49" s="444">
        <v>-4.0247307140666287E-2</v>
      </c>
      <c r="O49" s="444">
        <v>-3.9498432539270018E-2</v>
      </c>
      <c r="P49" s="444">
        <v>-3.8955448654011439E-2</v>
      </c>
      <c r="Q49" s="444">
        <v>-3.8418713555370548E-2</v>
      </c>
      <c r="R49" s="444">
        <v>-3.7870211053902043E-2</v>
      </c>
      <c r="S49" s="444">
        <v>-3.7599625375736759E-2</v>
      </c>
      <c r="T49" s="444">
        <v>-3.72664213399935E-2</v>
      </c>
      <c r="U49" s="444">
        <v>-3.694187569930265E-2</v>
      </c>
      <c r="V49" s="444">
        <v>-3.6771353927493325E-2</v>
      </c>
      <c r="W49" s="444">
        <v>-3.484857585976809E-2</v>
      </c>
      <c r="X49" s="444">
        <v>-3.4275245614990686E-2</v>
      </c>
      <c r="Y49" s="444">
        <v>-3.3715948612617536E-2</v>
      </c>
      <c r="Z49" s="444">
        <v>-3.3170230575529557E-2</v>
      </c>
      <c r="AA49" s="444">
        <v>-3.2637655460924002E-2</v>
      </c>
      <c r="AB49" s="444">
        <v>-3.2048303491655765E-2</v>
      </c>
      <c r="AC49" s="444">
        <v>-3.1536134818127934E-2</v>
      </c>
      <c r="AD49" s="444">
        <v>-3.1036146382536964E-2</v>
      </c>
      <c r="AE49" s="444">
        <v>-3.0547954999910521E-2</v>
      </c>
      <c r="AF49" s="444">
        <v>-3.0071192436845706E-2</v>
      </c>
      <c r="AG49" s="444">
        <v>-2.9605504715887927E-2</v>
      </c>
      <c r="AH49" s="444">
        <v>-2.9150551458588376E-2</v>
      </c>
      <c r="AI49" s="444">
        <v>-2.870600526386017E-2</v>
      </c>
      <c r="AJ49" s="461">
        <v>-2.8271551117814788E-2</v>
      </c>
    </row>
    <row r="50" spans="1:36" x14ac:dyDescent="0.2">
      <c r="A50" s="219"/>
      <c r="B50" s="960"/>
      <c r="C50" s="764" t="s">
        <v>712</v>
      </c>
      <c r="D50" s="832" t="s">
        <v>301</v>
      </c>
      <c r="E50" s="833" t="s">
        <v>278</v>
      </c>
      <c r="F50" s="834" t="s">
        <v>273</v>
      </c>
      <c r="G50" s="834">
        <v>2</v>
      </c>
      <c r="H50" s="761">
        <v>4.3466410440038414</v>
      </c>
      <c r="I50" s="713">
        <v>4.3466410440038414</v>
      </c>
      <c r="J50" s="713">
        <v>4.3466410440038414</v>
      </c>
      <c r="K50" s="713">
        <v>4.3466410440038414</v>
      </c>
      <c r="L50" s="444">
        <v>4.3466410440038414</v>
      </c>
      <c r="M50" s="444">
        <v>4.3466410440038414</v>
      </c>
      <c r="N50" s="444">
        <v>4.3466410440038414</v>
      </c>
      <c r="O50" s="444">
        <v>4.3466410440038414</v>
      </c>
      <c r="P50" s="444">
        <v>4.3466410440038414</v>
      </c>
      <c r="Q50" s="444">
        <v>4.3466410440038414</v>
      </c>
      <c r="R50" s="444">
        <v>4.3466410440038414</v>
      </c>
      <c r="S50" s="444">
        <v>4.3466410440038414</v>
      </c>
      <c r="T50" s="444">
        <v>4.3466410440038414</v>
      </c>
      <c r="U50" s="444">
        <v>9.3567166617905251</v>
      </c>
      <c r="V50" s="444">
        <v>9.3567166617905251</v>
      </c>
      <c r="W50" s="444">
        <v>9.3567166617905251</v>
      </c>
      <c r="X50" s="444">
        <v>9.3567166617905251</v>
      </c>
      <c r="Y50" s="444">
        <v>9.3567166617905251</v>
      </c>
      <c r="Z50" s="444">
        <v>9.3567166617905251</v>
      </c>
      <c r="AA50" s="444">
        <v>9.3567166617905251</v>
      </c>
      <c r="AB50" s="444">
        <v>9.3567166617905251</v>
      </c>
      <c r="AC50" s="444">
        <v>9.3567166617905251</v>
      </c>
      <c r="AD50" s="444">
        <v>9.3567166617905251</v>
      </c>
      <c r="AE50" s="444">
        <v>9.3567166617905251</v>
      </c>
      <c r="AF50" s="444">
        <v>9.3567166617905251</v>
      </c>
      <c r="AG50" s="444">
        <v>9.3567166617905251</v>
      </c>
      <c r="AH50" s="444">
        <v>9.3567166617905251</v>
      </c>
      <c r="AI50" s="444">
        <v>9.3567166617905251</v>
      </c>
      <c r="AJ50" s="461">
        <v>9.3567166617905251</v>
      </c>
    </row>
    <row r="51" spans="1:36" x14ac:dyDescent="0.2">
      <c r="A51" s="219"/>
      <c r="B51" s="960"/>
      <c r="C51" s="764" t="s">
        <v>713</v>
      </c>
      <c r="D51" s="832" t="s">
        <v>303</v>
      </c>
      <c r="E51" s="833" t="s">
        <v>304</v>
      </c>
      <c r="F51" s="834" t="s">
        <v>273</v>
      </c>
      <c r="G51" s="834">
        <v>2</v>
      </c>
      <c r="H51" s="761">
        <v>102.98054710838115</v>
      </c>
      <c r="I51" s="713">
        <v>101.11014691502001</v>
      </c>
      <c r="J51" s="713">
        <v>99.242998134320501</v>
      </c>
      <c r="K51" s="713">
        <v>97.378994237637713</v>
      </c>
      <c r="L51" s="444">
        <v>95.590533981863786</v>
      </c>
      <c r="M51" s="444">
        <v>93.836641518567063</v>
      </c>
      <c r="N51" s="444">
        <v>92.116518309981657</v>
      </c>
      <c r="O51" s="444">
        <v>90.429511944481945</v>
      </c>
      <c r="P51" s="444">
        <v>88.774705964706513</v>
      </c>
      <c r="Q51" s="444">
        <v>87.151492297651771</v>
      </c>
      <c r="R51" s="444">
        <v>85.559252126410755</v>
      </c>
      <c r="S51" s="444">
        <v>68.073525661071173</v>
      </c>
      <c r="T51" s="444">
        <v>33.164843499667704</v>
      </c>
      <c r="U51" s="444">
        <v>0</v>
      </c>
      <c r="V51" s="444">
        <v>0</v>
      </c>
      <c r="W51" s="444">
        <v>0</v>
      </c>
      <c r="X51" s="444">
        <v>0</v>
      </c>
      <c r="Y51" s="444">
        <v>0</v>
      </c>
      <c r="Z51" s="444">
        <v>0</v>
      </c>
      <c r="AA51" s="444">
        <v>0</v>
      </c>
      <c r="AB51" s="444">
        <v>0</v>
      </c>
      <c r="AC51" s="444">
        <v>0</v>
      </c>
      <c r="AD51" s="444">
        <v>0</v>
      </c>
      <c r="AE51" s="444">
        <v>0</v>
      </c>
      <c r="AF51" s="444">
        <v>0</v>
      </c>
      <c r="AG51" s="444">
        <v>0</v>
      </c>
      <c r="AH51" s="444">
        <v>0</v>
      </c>
      <c r="AI51" s="444">
        <v>0</v>
      </c>
      <c r="AJ51" s="461">
        <v>0</v>
      </c>
    </row>
    <row r="52" spans="1:36" x14ac:dyDescent="0.2">
      <c r="A52" s="219"/>
      <c r="B52" s="960"/>
      <c r="C52" s="764" t="s">
        <v>714</v>
      </c>
      <c r="D52" s="832" t="s">
        <v>306</v>
      </c>
      <c r="E52" s="833" t="s">
        <v>278</v>
      </c>
      <c r="F52" s="834" t="s">
        <v>273</v>
      </c>
      <c r="G52" s="834">
        <v>2</v>
      </c>
      <c r="H52" s="761">
        <v>5.0100756177866828</v>
      </c>
      <c r="I52" s="713">
        <v>5.0100756177866828</v>
      </c>
      <c r="J52" s="713">
        <v>5.0100756177866828</v>
      </c>
      <c r="K52" s="713">
        <v>5.0100756177866828</v>
      </c>
      <c r="L52" s="444">
        <v>5.0100756177866828</v>
      </c>
      <c r="M52" s="444">
        <v>5.0100756177866828</v>
      </c>
      <c r="N52" s="444">
        <v>5.0100756177866828</v>
      </c>
      <c r="O52" s="444">
        <v>5.0100756177866828</v>
      </c>
      <c r="P52" s="444">
        <v>5.0100756177866828</v>
      </c>
      <c r="Q52" s="444">
        <v>5.0100756177866828</v>
      </c>
      <c r="R52" s="444">
        <v>5.0100756177866828</v>
      </c>
      <c r="S52" s="444">
        <v>5.0100756177866828</v>
      </c>
      <c r="T52" s="444">
        <v>5.0100756177866828</v>
      </c>
      <c r="U52" s="444">
        <v>0</v>
      </c>
      <c r="V52" s="444">
        <v>0</v>
      </c>
      <c r="W52" s="444">
        <v>0</v>
      </c>
      <c r="X52" s="444">
        <v>0</v>
      </c>
      <c r="Y52" s="444">
        <v>0</v>
      </c>
      <c r="Z52" s="444">
        <v>0</v>
      </c>
      <c r="AA52" s="444">
        <v>0</v>
      </c>
      <c r="AB52" s="444">
        <v>0</v>
      </c>
      <c r="AC52" s="444">
        <v>0</v>
      </c>
      <c r="AD52" s="444">
        <v>0</v>
      </c>
      <c r="AE52" s="444">
        <v>0</v>
      </c>
      <c r="AF52" s="444">
        <v>0</v>
      </c>
      <c r="AG52" s="444">
        <v>0</v>
      </c>
      <c r="AH52" s="444">
        <v>0</v>
      </c>
      <c r="AI52" s="444">
        <v>0</v>
      </c>
      <c r="AJ52" s="461">
        <v>0</v>
      </c>
    </row>
    <row r="53" spans="1:36" ht="15.75" thickBot="1" x14ac:dyDescent="0.25">
      <c r="A53" s="219"/>
      <c r="B53" s="961"/>
      <c r="C53" s="837" t="s">
        <v>715</v>
      </c>
      <c r="D53" s="838" t="s">
        <v>308</v>
      </c>
      <c r="E53" s="839" t="s">
        <v>716</v>
      </c>
      <c r="F53" s="840" t="s">
        <v>273</v>
      </c>
      <c r="G53" s="840">
        <v>2</v>
      </c>
      <c r="H53" s="771">
        <f>H40+H41+H42+H43+H50+H51+H52</f>
        <v>212.39553974231399</v>
      </c>
      <c r="I53" s="714">
        <f t="shared" ref="I53:AJ53" si="10">I40+I41+I42+I43+I50+I51+I52</f>
        <v>214.80583587502184</v>
      </c>
      <c r="J53" s="714">
        <f t="shared" si="10"/>
        <v>217.13392193553517</v>
      </c>
      <c r="K53" s="714">
        <f t="shared" si="10"/>
        <v>219.47738057977358</v>
      </c>
      <c r="L53" s="772">
        <f t="shared" si="10"/>
        <v>221.624184001564</v>
      </c>
      <c r="M53" s="772">
        <f t="shared" si="10"/>
        <v>223.64848906148512</v>
      </c>
      <c r="N53" s="772">
        <f t="shared" si="10"/>
        <v>225.55187118765849</v>
      </c>
      <c r="O53" s="772">
        <f t="shared" si="10"/>
        <v>227.43961446212842</v>
      </c>
      <c r="P53" s="772">
        <f t="shared" si="10"/>
        <v>229.20152478775674</v>
      </c>
      <c r="Q53" s="772">
        <f t="shared" si="10"/>
        <v>230.88179093497723</v>
      </c>
      <c r="R53" s="772">
        <f t="shared" si="10"/>
        <v>232.51644308494616</v>
      </c>
      <c r="S53" s="772">
        <f t="shared" si="10"/>
        <v>233.99055846518752</v>
      </c>
      <c r="T53" s="772">
        <f t="shared" si="10"/>
        <v>235.37197457425333</v>
      </c>
      <c r="U53" s="772">
        <f t="shared" si="10"/>
        <v>236.67980508214836</v>
      </c>
      <c r="V53" s="772">
        <f t="shared" si="10"/>
        <v>237.91758658255418</v>
      </c>
      <c r="W53" s="772">
        <f t="shared" si="10"/>
        <v>239.7055624110568</v>
      </c>
      <c r="X53" s="772">
        <f t="shared" si="10"/>
        <v>241.49280888396896</v>
      </c>
      <c r="Y53" s="772">
        <f t="shared" si="10"/>
        <v>243.27934378142595</v>
      </c>
      <c r="Z53" s="772">
        <f t="shared" si="10"/>
        <v>245.06518430837536</v>
      </c>
      <c r="AA53" s="772">
        <f t="shared" si="10"/>
        <v>246.85034711766173</v>
      </c>
      <c r="AB53" s="772">
        <f t="shared" si="10"/>
        <v>248.65568365022295</v>
      </c>
      <c r="AC53" s="772">
        <f t="shared" si="10"/>
        <v>250.4603683278371</v>
      </c>
      <c r="AD53" s="772">
        <f t="shared" si="10"/>
        <v>252.26441658433623</v>
      </c>
      <c r="AE53" s="772">
        <f t="shared" si="10"/>
        <v>254.06784336836739</v>
      </c>
      <c r="AF53" s="772">
        <f t="shared" si="10"/>
        <v>255.87066316231883</v>
      </c>
      <c r="AG53" s="772">
        <f t="shared" si="10"/>
        <v>257.67289000036908</v>
      </c>
      <c r="AH53" s="772">
        <f t="shared" si="10"/>
        <v>259.47453748570302</v>
      </c>
      <c r="AI53" s="772">
        <f t="shared" si="10"/>
        <v>261.2756188069398</v>
      </c>
      <c r="AJ53" s="773">
        <f t="shared" si="10"/>
        <v>263.07614675381609</v>
      </c>
    </row>
    <row r="54" spans="1:36" ht="15.75" customHeight="1" x14ac:dyDescent="0.2">
      <c r="A54" s="219"/>
      <c r="B54" s="957" t="s">
        <v>310</v>
      </c>
      <c r="C54" s="752" t="s">
        <v>717</v>
      </c>
      <c r="D54" s="901" t="s">
        <v>312</v>
      </c>
      <c r="E54" s="830" t="s">
        <v>304</v>
      </c>
      <c r="F54" s="831" t="s">
        <v>273</v>
      </c>
      <c r="G54" s="831">
        <v>2</v>
      </c>
      <c r="H54" s="756">
        <v>7.3875605942173319</v>
      </c>
      <c r="I54" s="717">
        <v>7.3875605942173319</v>
      </c>
      <c r="J54" s="717">
        <v>7.3875605942173319</v>
      </c>
      <c r="K54" s="717">
        <v>7.3875605942173319</v>
      </c>
      <c r="L54" s="459">
        <v>7.3875605942173319</v>
      </c>
      <c r="M54" s="459">
        <v>7.3875605942173319</v>
      </c>
      <c r="N54" s="459">
        <v>7.3875605942173319</v>
      </c>
      <c r="O54" s="459">
        <v>7.3875605942173319</v>
      </c>
      <c r="P54" s="459">
        <v>7.3875605942173319</v>
      </c>
      <c r="Q54" s="459">
        <v>7.3875605942173319</v>
      </c>
      <c r="R54" s="459">
        <v>7.3875605942173319</v>
      </c>
      <c r="S54" s="459">
        <v>7.3875605942173319</v>
      </c>
      <c r="T54" s="459">
        <v>7.3875605942173319</v>
      </c>
      <c r="U54" s="459">
        <v>7.3875605942173319</v>
      </c>
      <c r="V54" s="459">
        <v>7.3875605942173319</v>
      </c>
      <c r="W54" s="459">
        <v>7.3875605942173319</v>
      </c>
      <c r="X54" s="459">
        <v>7.3875605942173319</v>
      </c>
      <c r="Y54" s="459">
        <v>7.3875605942173319</v>
      </c>
      <c r="Z54" s="459">
        <v>7.3875605942173319</v>
      </c>
      <c r="AA54" s="459">
        <v>7.3875605942173319</v>
      </c>
      <c r="AB54" s="459">
        <v>7.3875605942173319</v>
      </c>
      <c r="AC54" s="459">
        <v>7.3875605942173319</v>
      </c>
      <c r="AD54" s="459">
        <v>7.3875605942173319</v>
      </c>
      <c r="AE54" s="459">
        <v>7.3875605942173319</v>
      </c>
      <c r="AF54" s="459">
        <v>7.3875605942173319</v>
      </c>
      <c r="AG54" s="459">
        <v>7.3875605942173319</v>
      </c>
      <c r="AH54" s="459">
        <v>7.3875605942173319</v>
      </c>
      <c r="AI54" s="459">
        <v>7.3875605942173319</v>
      </c>
      <c r="AJ54" s="460">
        <v>7.3875605942173319</v>
      </c>
    </row>
    <row r="55" spans="1:36" x14ac:dyDescent="0.2">
      <c r="A55" s="219"/>
      <c r="B55" s="960"/>
      <c r="C55" s="764" t="s">
        <v>718</v>
      </c>
      <c r="D55" s="902" t="s">
        <v>314</v>
      </c>
      <c r="E55" s="833" t="s">
        <v>304</v>
      </c>
      <c r="F55" s="834" t="s">
        <v>273</v>
      </c>
      <c r="G55" s="834">
        <v>2</v>
      </c>
      <c r="H55" s="761">
        <v>0</v>
      </c>
      <c r="I55" s="713">
        <v>0</v>
      </c>
      <c r="J55" s="713">
        <v>0</v>
      </c>
      <c r="K55" s="713">
        <v>0</v>
      </c>
      <c r="L55" s="444">
        <v>0</v>
      </c>
      <c r="M55" s="444">
        <v>0</v>
      </c>
      <c r="N55" s="444">
        <v>0</v>
      </c>
      <c r="O55" s="444">
        <v>0</v>
      </c>
      <c r="P55" s="444">
        <v>0</v>
      </c>
      <c r="Q55" s="444">
        <v>0</v>
      </c>
      <c r="R55" s="444">
        <v>0</v>
      </c>
      <c r="S55" s="444">
        <v>0</v>
      </c>
      <c r="T55" s="444">
        <v>0</v>
      </c>
      <c r="U55" s="444">
        <v>0</v>
      </c>
      <c r="V55" s="444">
        <v>0</v>
      </c>
      <c r="W55" s="444">
        <v>0</v>
      </c>
      <c r="X55" s="444">
        <v>0</v>
      </c>
      <c r="Y55" s="444">
        <v>0</v>
      </c>
      <c r="Z55" s="444">
        <v>0</v>
      </c>
      <c r="AA55" s="444">
        <v>0</v>
      </c>
      <c r="AB55" s="444">
        <v>0</v>
      </c>
      <c r="AC55" s="444">
        <v>0</v>
      </c>
      <c r="AD55" s="444">
        <v>0</v>
      </c>
      <c r="AE55" s="444">
        <v>0</v>
      </c>
      <c r="AF55" s="444">
        <v>0</v>
      </c>
      <c r="AG55" s="444">
        <v>0</v>
      </c>
      <c r="AH55" s="444">
        <v>0</v>
      </c>
      <c r="AI55" s="444">
        <v>0</v>
      </c>
      <c r="AJ55" s="461">
        <v>0</v>
      </c>
    </row>
    <row r="56" spans="1:36" x14ac:dyDescent="0.2">
      <c r="A56" s="191"/>
      <c r="B56" s="960"/>
      <c r="C56" s="764" t="s">
        <v>719</v>
      </c>
      <c r="D56" s="902" t="s">
        <v>316</v>
      </c>
      <c r="E56" s="833" t="s">
        <v>304</v>
      </c>
      <c r="F56" s="834" t="s">
        <v>273</v>
      </c>
      <c r="G56" s="834">
        <v>2</v>
      </c>
      <c r="H56" s="761">
        <v>195.86157262714303</v>
      </c>
      <c r="I56" s="713">
        <v>203.82949602974966</v>
      </c>
      <c r="J56" s="713">
        <v>211.60637599146514</v>
      </c>
      <c r="K56" s="713">
        <v>219.28558443365978</v>
      </c>
      <c r="L56" s="444">
        <v>226.49147448721882</v>
      </c>
      <c r="M56" s="444">
        <v>233.41404136028021</v>
      </c>
      <c r="N56" s="444">
        <v>240.04624290212746</v>
      </c>
      <c r="O56" s="444">
        <v>246.57198916017259</v>
      </c>
      <c r="P56" s="444">
        <v>252.74970990115045</v>
      </c>
      <c r="Q56" s="444">
        <v>258.79921220154057</v>
      </c>
      <c r="R56" s="444">
        <v>264.62745463076118</v>
      </c>
      <c r="S56" s="444">
        <v>308.71950512497534</v>
      </c>
      <c r="T56" s="444">
        <v>394.90354080973333</v>
      </c>
      <c r="U56" s="444">
        <v>476.68662567017662</v>
      </c>
      <c r="V56" s="444">
        <v>478.17311802999018</v>
      </c>
      <c r="W56" s="444">
        <v>479.62483532095598</v>
      </c>
      <c r="X56" s="444">
        <v>480.95995651202196</v>
      </c>
      <c r="Y56" s="444">
        <v>482.43569215664803</v>
      </c>
      <c r="Z56" s="444">
        <v>483.7340391490107</v>
      </c>
      <c r="AA56" s="444">
        <v>485.06462287149503</v>
      </c>
      <c r="AB56" s="444">
        <v>486.30334044869062</v>
      </c>
      <c r="AC56" s="444">
        <v>487.62812202789195</v>
      </c>
      <c r="AD56" s="444">
        <v>488.78343217045182</v>
      </c>
      <c r="AE56" s="444">
        <v>490.06403492241691</v>
      </c>
      <c r="AF56" s="444">
        <v>491.33630938150293</v>
      </c>
      <c r="AG56" s="444">
        <v>492.60669906205237</v>
      </c>
      <c r="AH56" s="444">
        <v>493.87818774107473</v>
      </c>
      <c r="AI56" s="444">
        <v>495.14620818793713</v>
      </c>
      <c r="AJ56" s="461">
        <v>496.43207710675125</v>
      </c>
    </row>
    <row r="57" spans="1:36" x14ac:dyDescent="0.2">
      <c r="A57" s="191"/>
      <c r="B57" s="960"/>
      <c r="C57" s="764" t="s">
        <v>720</v>
      </c>
      <c r="D57" s="832" t="s">
        <v>318</v>
      </c>
      <c r="E57" s="833" t="s">
        <v>304</v>
      </c>
      <c r="F57" s="834" t="s">
        <v>273</v>
      </c>
      <c r="G57" s="834">
        <v>2</v>
      </c>
      <c r="H57" s="761">
        <v>257.67547321044276</v>
      </c>
      <c r="I57" s="713">
        <v>251.64913915372924</v>
      </c>
      <c r="J57" s="713">
        <v>245.86375229686521</v>
      </c>
      <c r="K57" s="713">
        <v>240.13761071422618</v>
      </c>
      <c r="L57" s="444">
        <v>234.8832148955982</v>
      </c>
      <c r="M57" s="444">
        <v>229.90259671936431</v>
      </c>
      <c r="N57" s="444">
        <v>225.15208850570232</v>
      </c>
      <c r="O57" s="444">
        <v>220.55667996224037</v>
      </c>
      <c r="P57" s="444">
        <v>216.10924851147675</v>
      </c>
      <c r="Q57" s="444">
        <v>211.89439526512123</v>
      </c>
      <c r="R57" s="444">
        <v>207.75260541017639</v>
      </c>
      <c r="S57" s="444">
        <v>165.18665117911706</v>
      </c>
      <c r="T57" s="444">
        <v>80.405460761876867</v>
      </c>
      <c r="U57" s="444">
        <v>0</v>
      </c>
      <c r="V57" s="444">
        <v>0</v>
      </c>
      <c r="W57" s="444">
        <v>0</v>
      </c>
      <c r="X57" s="444">
        <v>0</v>
      </c>
      <c r="Y57" s="444">
        <v>0</v>
      </c>
      <c r="Z57" s="444">
        <v>0</v>
      </c>
      <c r="AA57" s="444">
        <v>0</v>
      </c>
      <c r="AB57" s="444">
        <v>0</v>
      </c>
      <c r="AC57" s="444">
        <v>0</v>
      </c>
      <c r="AD57" s="444">
        <v>0</v>
      </c>
      <c r="AE57" s="444">
        <v>0</v>
      </c>
      <c r="AF57" s="444">
        <v>0</v>
      </c>
      <c r="AG57" s="444">
        <v>0</v>
      </c>
      <c r="AH57" s="444">
        <v>0</v>
      </c>
      <c r="AI57" s="444">
        <v>0</v>
      </c>
      <c r="AJ57" s="461">
        <v>0</v>
      </c>
    </row>
    <row r="58" spans="1:36" ht="15.75" thickBot="1" x14ac:dyDescent="0.25">
      <c r="A58" s="191"/>
      <c r="B58" s="961"/>
      <c r="C58" s="843" t="s">
        <v>721</v>
      </c>
      <c r="D58" s="844" t="s">
        <v>320</v>
      </c>
      <c r="E58" s="845" t="s">
        <v>722</v>
      </c>
      <c r="F58" s="846" t="s">
        <v>273</v>
      </c>
      <c r="G58" s="846">
        <v>2</v>
      </c>
      <c r="H58" s="787">
        <f t="shared" ref="H58:AJ58" si="11">H56+H57+H54+H55</f>
        <v>460.92460643180311</v>
      </c>
      <c r="I58" s="716">
        <f t="shared" si="11"/>
        <v>462.86619577769625</v>
      </c>
      <c r="J58" s="716">
        <f t="shared" si="11"/>
        <v>464.85768888254768</v>
      </c>
      <c r="K58" s="716">
        <f t="shared" si="11"/>
        <v>466.81075574210331</v>
      </c>
      <c r="L58" s="463">
        <f t="shared" si="11"/>
        <v>468.76224997703434</v>
      </c>
      <c r="M58" s="463">
        <f t="shared" si="11"/>
        <v>470.70419867386187</v>
      </c>
      <c r="N58" s="463">
        <f t="shared" si="11"/>
        <v>472.5858920020471</v>
      </c>
      <c r="O58" s="463">
        <f t="shared" si="11"/>
        <v>474.51622971663028</v>
      </c>
      <c r="P58" s="463">
        <f t="shared" si="11"/>
        <v>476.24651900684455</v>
      </c>
      <c r="Q58" s="463">
        <f t="shared" si="11"/>
        <v>478.08116806087912</v>
      </c>
      <c r="R58" s="463">
        <f t="shared" si="11"/>
        <v>479.76762063515491</v>
      </c>
      <c r="S58" s="463">
        <f t="shared" si="11"/>
        <v>481.29371689830975</v>
      </c>
      <c r="T58" s="463">
        <f t="shared" si="11"/>
        <v>482.69656216582757</v>
      </c>
      <c r="U58" s="463">
        <f t="shared" si="11"/>
        <v>484.07418626439397</v>
      </c>
      <c r="V58" s="463">
        <f t="shared" si="11"/>
        <v>485.56067862420753</v>
      </c>
      <c r="W58" s="463">
        <f t="shared" si="11"/>
        <v>487.01239591517333</v>
      </c>
      <c r="X58" s="463">
        <f t="shared" si="11"/>
        <v>488.34751710623931</v>
      </c>
      <c r="Y58" s="463">
        <f t="shared" si="11"/>
        <v>489.82325275086538</v>
      </c>
      <c r="Z58" s="463">
        <f t="shared" si="11"/>
        <v>491.12159974322805</v>
      </c>
      <c r="AA58" s="463">
        <f t="shared" si="11"/>
        <v>492.45218346571238</v>
      </c>
      <c r="AB58" s="463">
        <f t="shared" si="11"/>
        <v>493.69090104290797</v>
      </c>
      <c r="AC58" s="463">
        <f t="shared" si="11"/>
        <v>495.0156826221093</v>
      </c>
      <c r="AD58" s="463">
        <f t="shared" si="11"/>
        <v>496.17099276466917</v>
      </c>
      <c r="AE58" s="463">
        <f t="shared" si="11"/>
        <v>497.45159551663426</v>
      </c>
      <c r="AF58" s="463">
        <f t="shared" si="11"/>
        <v>498.72386997572028</v>
      </c>
      <c r="AG58" s="463">
        <f t="shared" si="11"/>
        <v>499.99425965626972</v>
      </c>
      <c r="AH58" s="463">
        <f t="shared" si="11"/>
        <v>501.26574833529207</v>
      </c>
      <c r="AI58" s="463">
        <f t="shared" si="11"/>
        <v>502.53376878215448</v>
      </c>
      <c r="AJ58" s="458">
        <f t="shared" si="11"/>
        <v>503.8196377009686</v>
      </c>
    </row>
    <row r="59" spans="1:36" ht="25.5" customHeight="1" x14ac:dyDescent="0.2">
      <c r="A59" s="191"/>
      <c r="B59" s="957" t="s">
        <v>322</v>
      </c>
      <c r="C59" s="847" t="s">
        <v>723</v>
      </c>
      <c r="D59" s="903" t="s">
        <v>324</v>
      </c>
      <c r="E59" s="809" t="s">
        <v>724</v>
      </c>
      <c r="F59" s="810" t="s">
        <v>326</v>
      </c>
      <c r="G59" s="850">
        <v>1</v>
      </c>
      <c r="H59" s="811">
        <f>H56/H43</f>
        <v>2.2309535319103424</v>
      </c>
      <c r="I59" s="812">
        <f t="shared" ref="I59:AJ59" si="12">I56/I43</f>
        <v>2.2145141736396514</v>
      </c>
      <c r="J59" s="812">
        <f t="shared" si="12"/>
        <v>2.1994939028328457</v>
      </c>
      <c r="K59" s="812">
        <f t="shared" si="12"/>
        <v>2.1844806783000328</v>
      </c>
      <c r="L59" s="813">
        <f t="shared" si="12"/>
        <v>2.1717937750590002</v>
      </c>
      <c r="M59" s="813">
        <f t="shared" si="12"/>
        <v>2.1605402913323246</v>
      </c>
      <c r="N59" s="813">
        <f t="shared" si="12"/>
        <v>2.1504195430114512</v>
      </c>
      <c r="O59" s="813">
        <f t="shared" si="12"/>
        <v>2.140911863713002</v>
      </c>
      <c r="P59" s="813">
        <f t="shared" si="12"/>
        <v>2.13187810715328</v>
      </c>
      <c r="Q59" s="813">
        <f t="shared" si="12"/>
        <v>2.1242670758751783</v>
      </c>
      <c r="R59" s="813">
        <f t="shared" si="12"/>
        <v>2.1165813177031656</v>
      </c>
      <c r="S59" s="813">
        <f t="shared" si="12"/>
        <v>2.1445579956904663</v>
      </c>
      <c r="T59" s="813">
        <f t="shared" si="12"/>
        <v>2.1913026643097675</v>
      </c>
      <c r="U59" s="813">
        <f t="shared" si="12"/>
        <v>2.2207017659906922</v>
      </c>
      <c r="V59" s="813">
        <f t="shared" si="12"/>
        <v>2.215171934294085</v>
      </c>
      <c r="W59" s="813">
        <f t="shared" si="12"/>
        <v>2.2039571084664544</v>
      </c>
      <c r="X59" s="813">
        <f t="shared" si="12"/>
        <v>2.1923976989762779</v>
      </c>
      <c r="Y59" s="813">
        <f t="shared" si="12"/>
        <v>2.1816647819997215</v>
      </c>
      <c r="Z59" s="813">
        <f t="shared" si="12"/>
        <v>2.170311810438335</v>
      </c>
      <c r="AA59" s="813">
        <f t="shared" si="12"/>
        <v>2.1592862084637359</v>
      </c>
      <c r="AB59" s="813">
        <f t="shared" si="12"/>
        <v>2.1478342772977315</v>
      </c>
      <c r="AC59" s="813">
        <f t="shared" si="12"/>
        <v>2.1369436848202881</v>
      </c>
      <c r="AD59" s="813">
        <f t="shared" si="12"/>
        <v>2.1254900027289896</v>
      </c>
      <c r="AE59" s="813">
        <f t="shared" si="12"/>
        <v>2.114757913002693</v>
      </c>
      <c r="AF59" s="813">
        <f t="shared" si="12"/>
        <v>2.1041585324886216</v>
      </c>
      <c r="AG59" s="813">
        <f t="shared" si="12"/>
        <v>2.0937160431393806</v>
      </c>
      <c r="AH59" s="813">
        <f t="shared" si="12"/>
        <v>2.0834393175861936</v>
      </c>
      <c r="AI59" s="813">
        <f t="shared" si="12"/>
        <v>2.0733053555899059</v>
      </c>
      <c r="AJ59" s="464">
        <f t="shared" si="12"/>
        <v>2.0633994271266927</v>
      </c>
    </row>
    <row r="60" spans="1:36" ht="15.75" thickBot="1" x14ac:dyDescent="0.25">
      <c r="A60" s="191"/>
      <c r="B60" s="952"/>
      <c r="C60" s="843" t="s">
        <v>725</v>
      </c>
      <c r="D60" s="844" t="s">
        <v>328</v>
      </c>
      <c r="E60" s="845" t="s">
        <v>329</v>
      </c>
      <c r="F60" s="854" t="s">
        <v>326</v>
      </c>
      <c r="G60" s="846">
        <v>1</v>
      </c>
      <c r="H60" s="855">
        <f>H57/H51</f>
        <v>2.5021761919681205</v>
      </c>
      <c r="I60" s="719">
        <f t="shared" ref="I60:T60" si="13">I57/I51</f>
        <v>2.4888613737771803</v>
      </c>
      <c r="J60" s="719">
        <f t="shared" si="13"/>
        <v>2.4773914222553088</v>
      </c>
      <c r="K60" s="719">
        <f t="shared" si="13"/>
        <v>2.466010381337572</v>
      </c>
      <c r="L60" s="465">
        <f>L57/L51</f>
        <v>2.4571806967849157</v>
      </c>
      <c r="M60" s="465">
        <f t="shared" si="13"/>
        <v>2.450030105498548</v>
      </c>
      <c r="N60" s="465">
        <f t="shared" si="13"/>
        <v>2.4442097100114242</v>
      </c>
      <c r="O60" s="465">
        <f t="shared" si="13"/>
        <v>2.438990051142246</v>
      </c>
      <c r="P60" s="465">
        <f t="shared" si="13"/>
        <v>2.434356117128607</v>
      </c>
      <c r="Q60" s="465">
        <f t="shared" si="13"/>
        <v>2.4313341020189343</v>
      </c>
      <c r="R60" s="465">
        <f t="shared" si="13"/>
        <v>2.4281722928483442</v>
      </c>
      <c r="S60" s="465">
        <f t="shared" si="13"/>
        <v>2.4265916826691032</v>
      </c>
      <c r="T60" s="465">
        <f t="shared" si="13"/>
        <v>2.4244185190466072</v>
      </c>
      <c r="U60" s="465" t="s">
        <v>639</v>
      </c>
      <c r="V60" s="465" t="s">
        <v>639</v>
      </c>
      <c r="W60" s="465" t="s">
        <v>639</v>
      </c>
      <c r="X60" s="465" t="s">
        <v>639</v>
      </c>
      <c r="Y60" s="465" t="s">
        <v>639</v>
      </c>
      <c r="Z60" s="465" t="s">
        <v>639</v>
      </c>
      <c r="AA60" s="465" t="s">
        <v>639</v>
      </c>
      <c r="AB60" s="465" t="s">
        <v>639</v>
      </c>
      <c r="AC60" s="465" t="s">
        <v>639</v>
      </c>
      <c r="AD60" s="465" t="s">
        <v>639</v>
      </c>
      <c r="AE60" s="465" t="s">
        <v>639</v>
      </c>
      <c r="AF60" s="465" t="s">
        <v>639</v>
      </c>
      <c r="AG60" s="465" t="s">
        <v>639</v>
      </c>
      <c r="AH60" s="465" t="s">
        <v>639</v>
      </c>
      <c r="AI60" s="465" t="s">
        <v>639</v>
      </c>
      <c r="AJ60" s="856" t="s">
        <v>639</v>
      </c>
    </row>
    <row r="61" spans="1:36" ht="15" customHeight="1" x14ac:dyDescent="0.2">
      <c r="A61" s="191"/>
      <c r="B61" s="957" t="s">
        <v>330</v>
      </c>
      <c r="C61" s="857" t="s">
        <v>726</v>
      </c>
      <c r="D61" s="858" t="s">
        <v>332</v>
      </c>
      <c r="E61" s="859" t="s">
        <v>727</v>
      </c>
      <c r="F61" s="860" t="s">
        <v>209</v>
      </c>
      <c r="G61" s="860">
        <v>0</v>
      </c>
      <c r="H61" s="861">
        <f>H43/(H43+H51)</f>
        <v>0.46019415635627714</v>
      </c>
      <c r="I61" s="720">
        <f t="shared" ref="I61:AJ61" si="14">I43/(I43+I51)</f>
        <v>0.47652734377005079</v>
      </c>
      <c r="J61" s="720">
        <f t="shared" si="14"/>
        <v>0.4922329180413389</v>
      </c>
      <c r="K61" s="720">
        <f t="shared" si="14"/>
        <v>0.50759598351158508</v>
      </c>
      <c r="L61" s="466">
        <f t="shared" si="14"/>
        <v>0.52175626750895709</v>
      </c>
      <c r="M61" s="466">
        <f t="shared" si="14"/>
        <v>0.53516687366169258</v>
      </c>
      <c r="N61" s="466">
        <f t="shared" si="14"/>
        <v>0.54788140983424016</v>
      </c>
      <c r="O61" s="466">
        <f t="shared" si="14"/>
        <v>0.56016986674533731</v>
      </c>
      <c r="P61" s="466">
        <f t="shared" si="14"/>
        <v>0.57182343345355657</v>
      </c>
      <c r="Q61" s="466">
        <f t="shared" si="14"/>
        <v>0.58297005363864984</v>
      </c>
      <c r="R61" s="466">
        <f t="shared" si="14"/>
        <v>0.59370707320746019</v>
      </c>
      <c r="S61" s="466">
        <f t="shared" si="14"/>
        <v>0.67894142299445603</v>
      </c>
      <c r="T61" s="466">
        <f t="shared" si="14"/>
        <v>0.84457299388503804</v>
      </c>
      <c r="U61" s="466">
        <f t="shared" si="14"/>
        <v>1</v>
      </c>
      <c r="V61" s="466">
        <f t="shared" si="14"/>
        <v>1</v>
      </c>
      <c r="W61" s="466">
        <f t="shared" si="14"/>
        <v>1</v>
      </c>
      <c r="X61" s="466">
        <f t="shared" si="14"/>
        <v>1</v>
      </c>
      <c r="Y61" s="466">
        <f t="shared" si="14"/>
        <v>1</v>
      </c>
      <c r="Z61" s="466">
        <f t="shared" si="14"/>
        <v>1</v>
      </c>
      <c r="AA61" s="466">
        <f t="shared" si="14"/>
        <v>1</v>
      </c>
      <c r="AB61" s="466">
        <f t="shared" si="14"/>
        <v>1</v>
      </c>
      <c r="AC61" s="466">
        <f t="shared" si="14"/>
        <v>1</v>
      </c>
      <c r="AD61" s="466">
        <f t="shared" si="14"/>
        <v>1</v>
      </c>
      <c r="AE61" s="466">
        <f t="shared" si="14"/>
        <v>1</v>
      </c>
      <c r="AF61" s="466">
        <f t="shared" si="14"/>
        <v>1</v>
      </c>
      <c r="AG61" s="466">
        <f t="shared" si="14"/>
        <v>1</v>
      </c>
      <c r="AH61" s="466">
        <f t="shared" si="14"/>
        <v>1</v>
      </c>
      <c r="AI61" s="466">
        <f t="shared" si="14"/>
        <v>1</v>
      </c>
      <c r="AJ61" s="862">
        <f t="shared" si="14"/>
        <v>1</v>
      </c>
    </row>
    <row r="62" spans="1:36" ht="15.75" thickBot="1" x14ac:dyDescent="0.25">
      <c r="A62" s="191"/>
      <c r="B62" s="952"/>
      <c r="C62" s="843" t="s">
        <v>728</v>
      </c>
      <c r="D62" s="844" t="s">
        <v>335</v>
      </c>
      <c r="E62" s="845" t="s">
        <v>729</v>
      </c>
      <c r="F62" s="846" t="s">
        <v>209</v>
      </c>
      <c r="G62" s="854">
        <v>0</v>
      </c>
      <c r="H62" s="864">
        <f>H43/(H43+H50+H52+H51)</f>
        <v>0.43867861258789242</v>
      </c>
      <c r="I62" s="721">
        <f t="shared" ref="I62:AJ62" si="15">I43/(I43+I50+I52+I51)</f>
        <v>0.45450993918780069</v>
      </c>
      <c r="J62" s="721">
        <f t="shared" si="15"/>
        <v>0.46974494754516632</v>
      </c>
      <c r="K62" s="721">
        <f t="shared" si="15"/>
        <v>0.48466506267455051</v>
      </c>
      <c r="L62" s="467">
        <f t="shared" si="15"/>
        <v>0.49842400630453043</v>
      </c>
      <c r="M62" s="467">
        <f t="shared" si="15"/>
        <v>0.51146075736233343</v>
      </c>
      <c r="N62" s="467">
        <f t="shared" si="15"/>
        <v>0.52382533173354906</v>
      </c>
      <c r="O62" s="467">
        <f t="shared" si="15"/>
        <v>0.5357866950732677</v>
      </c>
      <c r="P62" s="467">
        <f t="shared" si="15"/>
        <v>0.54713183986030733</v>
      </c>
      <c r="Q62" s="467">
        <f t="shared" si="15"/>
        <v>0.55798730540950925</v>
      </c>
      <c r="R62" s="467">
        <f t="shared" si="15"/>
        <v>0.56844972112987413</v>
      </c>
      <c r="S62" s="467">
        <f t="shared" si="15"/>
        <v>0.65024634367067291</v>
      </c>
      <c r="T62" s="467">
        <f t="shared" si="15"/>
        <v>0.80909402404535247</v>
      </c>
      <c r="U62" s="467">
        <f t="shared" si="15"/>
        <v>0.95823128678933533</v>
      </c>
      <c r="V62" s="467">
        <f t="shared" si="15"/>
        <v>0.95845511684793039</v>
      </c>
      <c r="W62" s="467">
        <f t="shared" si="15"/>
        <v>0.95877673001280073</v>
      </c>
      <c r="X62" s="467">
        <f t="shared" si="15"/>
        <v>0.95909327219798968</v>
      </c>
      <c r="Y62" s="467">
        <f t="shared" si="15"/>
        <v>0.95940486544865267</v>
      </c>
      <c r="Z62" s="467">
        <f t="shared" si="15"/>
        <v>0.95971162783235819</v>
      </c>
      <c r="AA62" s="467">
        <f t="shared" si="15"/>
        <v>0.96001367360320244</v>
      </c>
      <c r="AB62" s="467">
        <f t="shared" si="15"/>
        <v>0.96031462068353135</v>
      </c>
      <c r="AC62" s="467">
        <f t="shared" si="15"/>
        <v>0.96061096409193159</v>
      </c>
      <c r="AD62" s="467">
        <f t="shared" si="15"/>
        <v>0.96090281112294273</v>
      </c>
      <c r="AE62" s="467">
        <f t="shared" si="15"/>
        <v>0.96119026568983679</v>
      </c>
      <c r="AF62" s="467">
        <f t="shared" si="15"/>
        <v>0.96147342845938144</v>
      </c>
      <c r="AG62" s="467">
        <f t="shared" si="15"/>
        <v>0.96175239698010218</v>
      </c>
      <c r="AH62" s="467">
        <f t="shared" si="15"/>
        <v>0.96202726580440778</v>
      </c>
      <c r="AI62" s="467">
        <f t="shared" si="15"/>
        <v>0.96229812660492564</v>
      </c>
      <c r="AJ62" s="468">
        <f t="shared" si="15"/>
        <v>0.96256506828536847</v>
      </c>
    </row>
    <row r="63" spans="1:36" x14ac:dyDescent="0.2">
      <c r="A63" s="298"/>
      <c r="B63" s="299"/>
      <c r="C63" s="174"/>
      <c r="D63" s="174"/>
      <c r="E63" s="300"/>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1"/>
      <c r="B64" s="221"/>
      <c r="C64" s="221"/>
      <c r="D64" s="157" t="str">
        <f>'TITLE PAGE'!B9</f>
        <v>Company:</v>
      </c>
      <c r="E64" s="159"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61" t="str">
        <f>'TITLE PAGE'!B10</f>
        <v>Resource Zone Name:</v>
      </c>
      <c r="E65" s="163" t="str">
        <f>'TITLE PAGE'!D10</f>
        <v>Shelton</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8" x14ac:dyDescent="0.25">
      <c r="A66" s="221"/>
      <c r="B66" s="221"/>
      <c r="C66" s="221"/>
      <c r="D66" s="161" t="str">
        <f>'TITLE PAGE'!B11</f>
        <v>Resource Zone Number:</v>
      </c>
      <c r="E66" s="165">
        <f>'TITLE PAGE'!D11</f>
        <v>11</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8" x14ac:dyDescent="0.25">
      <c r="A67" s="221"/>
      <c r="B67" s="221"/>
      <c r="C67" s="221"/>
      <c r="D67" s="161" t="str">
        <f>'TITLE PAGE'!B12</f>
        <v xml:space="preserve">Planning Scenario Name:                                                                     </v>
      </c>
      <c r="E67" s="163"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8" x14ac:dyDescent="0.25">
      <c r="A68" s="221"/>
      <c r="B68" s="221"/>
      <c r="C68" s="221"/>
      <c r="D68" s="168" t="str">
        <f>'TITLE PAGE'!B13</f>
        <v xml:space="preserve">Chosen Level of Service:  </v>
      </c>
      <c r="E68" s="170" t="str">
        <f>'TITLE PAGE'!D13</f>
        <v>No more than 3 in 100 Temporary Use Bans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0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blY8AfVzjQJyDgSAoB3j3wG1OKyfCT3EFgyCvG2HwKR8GVMOEA06jL0zm7JUoLUbbXrsDXA7QipJikSqOQ4fsA==" saltValue="Xa2NQAs6UQ2TfNQ3HmqOvg=="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T60 V60:AJ60">
    <cfRule type="cellIs" dxfId="8" priority="4" stopIfTrue="1" operator="equal">
      <formula>""</formula>
    </cfRule>
  </conditionalFormatting>
  <conditionalFormatting sqref="D60">
    <cfRule type="cellIs" dxfId="7" priority="3" stopIfTrue="1" operator="notEqual">
      <formula>"Unmeasured Household - Occupancy Rate"</formula>
    </cfRule>
  </conditionalFormatting>
  <conditionalFormatting sqref="F60">
    <cfRule type="cellIs" dxfId="6" priority="2" stopIfTrue="1" operator="notEqual">
      <formula>"h/prop"</formula>
    </cfRule>
  </conditionalFormatting>
  <conditionalFormatting sqref="E60">
    <cfRule type="cellIs" dxfId="5" priority="1" stopIfTrue="1" operator="notEqual">
      <formula>"52BL/46BL"</formula>
    </cfRule>
  </conditionalFormatting>
  <pageMargins left="0.7" right="0.7" top="0.75" bottom="0.75" header="0.3" footer="0.3"/>
  <pageSetup paperSize="9" orientation="portrait" verticalDpi="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zoomScale="80" zoomScaleNormal="80" workbookViewId="0">
      <selection activeCell="G36" sqref="G36"/>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38" max="38" width="9" bestFit="1" customWidth="1"/>
    <col min="40" max="40" width="38.77734375" customWidth="1"/>
    <col min="41" max="41" width="10.88671875" customWidth="1"/>
    <col min="242" max="242" width="2.109375" customWidth="1"/>
    <col min="243" max="243" width="7.88671875" customWidth="1"/>
    <col min="244" max="244" width="5.6640625" customWidth="1"/>
    <col min="245" max="245" width="39.77734375" customWidth="1"/>
    <col min="246" max="246" width="32.77734375" customWidth="1"/>
    <col min="247" max="247" width="6.109375" customWidth="1"/>
    <col min="248" max="248" width="7.88671875" bestFit="1" customWidth="1"/>
    <col min="249" max="249" width="15.44140625" customWidth="1"/>
    <col min="250" max="250" width="12.21875" customWidth="1"/>
    <col min="251" max="251" width="12.6640625" customWidth="1"/>
    <col min="252" max="252" width="12" customWidth="1"/>
    <col min="253" max="277" width="11.44140625" customWidth="1"/>
    <col min="498" max="498" width="2.109375" customWidth="1"/>
    <col min="499" max="499" width="7.88671875" customWidth="1"/>
    <col min="500" max="500" width="5.6640625" customWidth="1"/>
    <col min="501" max="501" width="39.77734375" customWidth="1"/>
    <col min="502" max="502" width="32.77734375" customWidth="1"/>
    <col min="503" max="503" width="6.109375" customWidth="1"/>
    <col min="504" max="504" width="7.88671875" bestFit="1" customWidth="1"/>
    <col min="505" max="505" width="15.44140625" customWidth="1"/>
    <col min="506" max="506" width="12.21875" customWidth="1"/>
    <col min="507" max="507" width="12.6640625" customWidth="1"/>
    <col min="508" max="508" width="12" customWidth="1"/>
    <col min="509" max="533" width="11.44140625" customWidth="1"/>
    <col min="754" max="754" width="2.109375" customWidth="1"/>
    <col min="755" max="755" width="7.88671875" customWidth="1"/>
    <col min="756" max="756" width="5.6640625" customWidth="1"/>
    <col min="757" max="757" width="39.77734375" customWidth="1"/>
    <col min="758" max="758" width="32.77734375" customWidth="1"/>
    <col min="759" max="759" width="6.109375" customWidth="1"/>
    <col min="760" max="760" width="7.88671875" bestFit="1" customWidth="1"/>
    <col min="761" max="761" width="15.44140625" customWidth="1"/>
    <col min="762" max="762" width="12.21875" customWidth="1"/>
    <col min="763" max="763" width="12.6640625" customWidth="1"/>
    <col min="764" max="764" width="12" customWidth="1"/>
    <col min="765" max="789" width="11.44140625" customWidth="1"/>
    <col min="1010" max="1010" width="2.109375" customWidth="1"/>
    <col min="1011" max="1011" width="7.88671875" customWidth="1"/>
    <col min="1012" max="1012" width="5.6640625" customWidth="1"/>
    <col min="1013" max="1013" width="39.77734375" customWidth="1"/>
    <col min="1014" max="1014" width="32.77734375" customWidth="1"/>
    <col min="1015" max="1015" width="6.109375" customWidth="1"/>
    <col min="1016" max="1016" width="7.88671875" bestFit="1" customWidth="1"/>
    <col min="1017" max="1017" width="15.44140625" customWidth="1"/>
    <col min="1018" max="1018" width="12.21875" customWidth="1"/>
    <col min="1019" max="1019" width="12.6640625" customWidth="1"/>
    <col min="1020" max="1020" width="12" customWidth="1"/>
    <col min="1021" max="1045" width="11.44140625" customWidth="1"/>
    <col min="1266" max="1266" width="2.109375" customWidth="1"/>
    <col min="1267" max="1267" width="7.88671875" customWidth="1"/>
    <col min="1268" max="1268" width="5.6640625" customWidth="1"/>
    <col min="1269" max="1269" width="39.77734375" customWidth="1"/>
    <col min="1270" max="1270" width="32.77734375" customWidth="1"/>
    <col min="1271" max="1271" width="6.109375" customWidth="1"/>
    <col min="1272" max="1272" width="7.88671875" bestFit="1" customWidth="1"/>
    <col min="1273" max="1273" width="15.44140625" customWidth="1"/>
    <col min="1274" max="1274" width="12.21875" customWidth="1"/>
    <col min="1275" max="1275" width="12.6640625" customWidth="1"/>
    <col min="1276" max="1276" width="12" customWidth="1"/>
    <col min="1277" max="1301" width="11.44140625" customWidth="1"/>
    <col min="1522" max="1522" width="2.109375" customWidth="1"/>
    <col min="1523" max="1523" width="7.88671875" customWidth="1"/>
    <col min="1524" max="1524" width="5.6640625" customWidth="1"/>
    <col min="1525" max="1525" width="39.77734375" customWidth="1"/>
    <col min="1526" max="1526" width="32.77734375" customWidth="1"/>
    <col min="1527" max="1527" width="6.109375" customWidth="1"/>
    <col min="1528" max="1528" width="7.88671875" bestFit="1" customWidth="1"/>
    <col min="1529" max="1529" width="15.44140625" customWidth="1"/>
    <col min="1530" max="1530" width="12.21875" customWidth="1"/>
    <col min="1531" max="1531" width="12.6640625" customWidth="1"/>
    <col min="1532" max="1532" width="12" customWidth="1"/>
    <col min="1533" max="1557" width="11.44140625" customWidth="1"/>
    <col min="1778" max="1778" width="2.109375" customWidth="1"/>
    <col min="1779" max="1779" width="7.88671875" customWidth="1"/>
    <col min="1780" max="1780" width="5.6640625" customWidth="1"/>
    <col min="1781" max="1781" width="39.77734375" customWidth="1"/>
    <col min="1782" max="1782" width="32.77734375" customWidth="1"/>
    <col min="1783" max="1783" width="6.109375" customWidth="1"/>
    <col min="1784" max="1784" width="7.88671875" bestFit="1" customWidth="1"/>
    <col min="1785" max="1785" width="15.44140625" customWidth="1"/>
    <col min="1786" max="1786" width="12.21875" customWidth="1"/>
    <col min="1787" max="1787" width="12.6640625" customWidth="1"/>
    <col min="1788" max="1788" width="12" customWidth="1"/>
    <col min="1789" max="1813" width="11.44140625" customWidth="1"/>
    <col min="2034" max="2034" width="2.109375" customWidth="1"/>
    <col min="2035" max="2035" width="7.88671875" customWidth="1"/>
    <col min="2036" max="2036" width="5.6640625" customWidth="1"/>
    <col min="2037" max="2037" width="39.77734375" customWidth="1"/>
    <col min="2038" max="2038" width="32.77734375" customWidth="1"/>
    <col min="2039" max="2039" width="6.109375" customWidth="1"/>
    <col min="2040" max="2040" width="7.88671875" bestFit="1" customWidth="1"/>
    <col min="2041" max="2041" width="15.44140625" customWidth="1"/>
    <col min="2042" max="2042" width="12.21875" customWidth="1"/>
    <col min="2043" max="2043" width="12.6640625" customWidth="1"/>
    <col min="2044" max="2044" width="12" customWidth="1"/>
    <col min="2045" max="2069" width="11.44140625" customWidth="1"/>
    <col min="2290" max="2290" width="2.109375" customWidth="1"/>
    <col min="2291" max="2291" width="7.88671875" customWidth="1"/>
    <col min="2292" max="2292" width="5.6640625" customWidth="1"/>
    <col min="2293" max="2293" width="39.77734375" customWidth="1"/>
    <col min="2294" max="2294" width="32.77734375" customWidth="1"/>
    <col min="2295" max="2295" width="6.109375" customWidth="1"/>
    <col min="2296" max="2296" width="7.88671875" bestFit="1" customWidth="1"/>
    <col min="2297" max="2297" width="15.44140625" customWidth="1"/>
    <col min="2298" max="2298" width="12.21875" customWidth="1"/>
    <col min="2299" max="2299" width="12.6640625" customWidth="1"/>
    <col min="2300" max="2300" width="12" customWidth="1"/>
    <col min="2301" max="2325" width="11.44140625" customWidth="1"/>
    <col min="2546" max="2546" width="2.109375" customWidth="1"/>
    <col min="2547" max="2547" width="7.88671875" customWidth="1"/>
    <col min="2548" max="2548" width="5.6640625" customWidth="1"/>
    <col min="2549" max="2549" width="39.77734375" customWidth="1"/>
    <col min="2550" max="2550" width="32.77734375" customWidth="1"/>
    <col min="2551" max="2551" width="6.109375" customWidth="1"/>
    <col min="2552" max="2552" width="7.88671875" bestFit="1" customWidth="1"/>
    <col min="2553" max="2553" width="15.44140625" customWidth="1"/>
    <col min="2554" max="2554" width="12.21875" customWidth="1"/>
    <col min="2555" max="2555" width="12.6640625" customWidth="1"/>
    <col min="2556" max="2556" width="12" customWidth="1"/>
    <col min="2557" max="2581" width="11.44140625" customWidth="1"/>
    <col min="2802" max="2802" width="2.109375" customWidth="1"/>
    <col min="2803" max="2803" width="7.88671875" customWidth="1"/>
    <col min="2804" max="2804" width="5.6640625" customWidth="1"/>
    <col min="2805" max="2805" width="39.77734375" customWidth="1"/>
    <col min="2806" max="2806" width="32.77734375" customWidth="1"/>
    <col min="2807" max="2807" width="6.109375" customWidth="1"/>
    <col min="2808" max="2808" width="7.88671875" bestFit="1" customWidth="1"/>
    <col min="2809" max="2809" width="15.44140625" customWidth="1"/>
    <col min="2810" max="2810" width="12.21875" customWidth="1"/>
    <col min="2811" max="2811" width="12.6640625" customWidth="1"/>
    <col min="2812" max="2812" width="12" customWidth="1"/>
    <col min="2813" max="2837" width="11.44140625" customWidth="1"/>
    <col min="3058" max="3058" width="2.109375" customWidth="1"/>
    <col min="3059" max="3059" width="7.88671875" customWidth="1"/>
    <col min="3060" max="3060" width="5.6640625" customWidth="1"/>
    <col min="3061" max="3061" width="39.77734375" customWidth="1"/>
    <col min="3062" max="3062" width="32.77734375" customWidth="1"/>
    <col min="3063" max="3063" width="6.109375" customWidth="1"/>
    <col min="3064" max="3064" width="7.88671875" bestFit="1" customWidth="1"/>
    <col min="3065" max="3065" width="15.44140625" customWidth="1"/>
    <col min="3066" max="3066" width="12.21875" customWidth="1"/>
    <col min="3067" max="3067" width="12.6640625" customWidth="1"/>
    <col min="3068" max="3068" width="12" customWidth="1"/>
    <col min="3069" max="3093" width="11.44140625" customWidth="1"/>
    <col min="3314" max="3314" width="2.109375" customWidth="1"/>
    <col min="3315" max="3315" width="7.88671875" customWidth="1"/>
    <col min="3316" max="3316" width="5.6640625" customWidth="1"/>
    <col min="3317" max="3317" width="39.77734375" customWidth="1"/>
    <col min="3318" max="3318" width="32.77734375" customWidth="1"/>
    <col min="3319" max="3319" width="6.109375" customWidth="1"/>
    <col min="3320" max="3320" width="7.88671875" bestFit="1" customWidth="1"/>
    <col min="3321" max="3321" width="15.44140625" customWidth="1"/>
    <col min="3322" max="3322" width="12.21875" customWidth="1"/>
    <col min="3323" max="3323" width="12.6640625" customWidth="1"/>
    <col min="3324" max="3324" width="12" customWidth="1"/>
    <col min="3325" max="3349" width="11.44140625" customWidth="1"/>
    <col min="3570" max="3570" width="2.109375" customWidth="1"/>
    <col min="3571" max="3571" width="7.88671875" customWidth="1"/>
    <col min="3572" max="3572" width="5.6640625" customWidth="1"/>
    <col min="3573" max="3573" width="39.77734375" customWidth="1"/>
    <col min="3574" max="3574" width="32.77734375" customWidth="1"/>
    <col min="3575" max="3575" width="6.109375" customWidth="1"/>
    <col min="3576" max="3576" width="7.88671875" bestFit="1" customWidth="1"/>
    <col min="3577" max="3577" width="15.44140625" customWidth="1"/>
    <col min="3578" max="3578" width="12.21875" customWidth="1"/>
    <col min="3579" max="3579" width="12.6640625" customWidth="1"/>
    <col min="3580" max="3580" width="12" customWidth="1"/>
    <col min="3581" max="3605" width="11.44140625" customWidth="1"/>
    <col min="3826" max="3826" width="2.109375" customWidth="1"/>
    <col min="3827" max="3827" width="7.88671875" customWidth="1"/>
    <col min="3828" max="3828" width="5.6640625" customWidth="1"/>
    <col min="3829" max="3829" width="39.77734375" customWidth="1"/>
    <col min="3830" max="3830" width="32.77734375" customWidth="1"/>
    <col min="3831" max="3831" width="6.109375" customWidth="1"/>
    <col min="3832" max="3832" width="7.88671875" bestFit="1" customWidth="1"/>
    <col min="3833" max="3833" width="15.44140625" customWidth="1"/>
    <col min="3834" max="3834" width="12.21875" customWidth="1"/>
    <col min="3835" max="3835" width="12.6640625" customWidth="1"/>
    <col min="3836" max="3836" width="12" customWidth="1"/>
    <col min="3837" max="3861" width="11.44140625" customWidth="1"/>
    <col min="4082" max="4082" width="2.109375" customWidth="1"/>
    <col min="4083" max="4083" width="7.88671875" customWidth="1"/>
    <col min="4084" max="4084" width="5.6640625" customWidth="1"/>
    <col min="4085" max="4085" width="39.77734375" customWidth="1"/>
    <col min="4086" max="4086" width="32.77734375" customWidth="1"/>
    <col min="4087" max="4087" width="6.109375" customWidth="1"/>
    <col min="4088" max="4088" width="7.88671875" bestFit="1" customWidth="1"/>
    <col min="4089" max="4089" width="15.44140625" customWidth="1"/>
    <col min="4090" max="4090" width="12.21875" customWidth="1"/>
    <col min="4091" max="4091" width="12.6640625" customWidth="1"/>
    <col min="4092" max="4092" width="12" customWidth="1"/>
    <col min="4093" max="4117" width="11.44140625" customWidth="1"/>
    <col min="4338" max="4338" width="2.109375" customWidth="1"/>
    <col min="4339" max="4339" width="7.88671875" customWidth="1"/>
    <col min="4340" max="4340" width="5.6640625" customWidth="1"/>
    <col min="4341" max="4341" width="39.77734375" customWidth="1"/>
    <col min="4342" max="4342" width="32.77734375" customWidth="1"/>
    <col min="4343" max="4343" width="6.109375" customWidth="1"/>
    <col min="4344" max="4344" width="7.88671875" bestFit="1" customWidth="1"/>
    <col min="4345" max="4345" width="15.44140625" customWidth="1"/>
    <col min="4346" max="4346" width="12.21875" customWidth="1"/>
    <col min="4347" max="4347" width="12.6640625" customWidth="1"/>
    <col min="4348" max="4348" width="12" customWidth="1"/>
    <col min="4349" max="4373" width="11.44140625" customWidth="1"/>
    <col min="4594" max="4594" width="2.109375" customWidth="1"/>
    <col min="4595" max="4595" width="7.88671875" customWidth="1"/>
    <col min="4596" max="4596" width="5.6640625" customWidth="1"/>
    <col min="4597" max="4597" width="39.77734375" customWidth="1"/>
    <col min="4598" max="4598" width="32.77734375" customWidth="1"/>
    <col min="4599" max="4599" width="6.109375" customWidth="1"/>
    <col min="4600" max="4600" width="7.88671875" bestFit="1" customWidth="1"/>
    <col min="4601" max="4601" width="15.44140625" customWidth="1"/>
    <col min="4602" max="4602" width="12.21875" customWidth="1"/>
    <col min="4603" max="4603" width="12.6640625" customWidth="1"/>
    <col min="4604" max="4604" width="12" customWidth="1"/>
    <col min="4605" max="4629" width="11.44140625" customWidth="1"/>
    <col min="4850" max="4850" width="2.109375" customWidth="1"/>
    <col min="4851" max="4851" width="7.88671875" customWidth="1"/>
    <col min="4852" max="4852" width="5.6640625" customWidth="1"/>
    <col min="4853" max="4853" width="39.77734375" customWidth="1"/>
    <col min="4854" max="4854" width="32.77734375" customWidth="1"/>
    <col min="4855" max="4855" width="6.109375" customWidth="1"/>
    <col min="4856" max="4856" width="7.88671875" bestFit="1" customWidth="1"/>
    <col min="4857" max="4857" width="15.44140625" customWidth="1"/>
    <col min="4858" max="4858" width="12.21875" customWidth="1"/>
    <col min="4859" max="4859" width="12.6640625" customWidth="1"/>
    <col min="4860" max="4860" width="12" customWidth="1"/>
    <col min="4861" max="4885" width="11.44140625" customWidth="1"/>
    <col min="5106" max="5106" width="2.109375" customWidth="1"/>
    <col min="5107" max="5107" width="7.88671875" customWidth="1"/>
    <col min="5108" max="5108" width="5.6640625" customWidth="1"/>
    <col min="5109" max="5109" width="39.77734375" customWidth="1"/>
    <col min="5110" max="5110" width="32.77734375" customWidth="1"/>
    <col min="5111" max="5111" width="6.109375" customWidth="1"/>
    <col min="5112" max="5112" width="7.88671875" bestFit="1" customWidth="1"/>
    <col min="5113" max="5113" width="15.44140625" customWidth="1"/>
    <col min="5114" max="5114" width="12.21875" customWidth="1"/>
    <col min="5115" max="5115" width="12.6640625" customWidth="1"/>
    <col min="5116" max="5116" width="12" customWidth="1"/>
    <col min="5117" max="5141" width="11.44140625" customWidth="1"/>
    <col min="5362" max="5362" width="2.109375" customWidth="1"/>
    <col min="5363" max="5363" width="7.88671875" customWidth="1"/>
    <col min="5364" max="5364" width="5.6640625" customWidth="1"/>
    <col min="5365" max="5365" width="39.77734375" customWidth="1"/>
    <col min="5366" max="5366" width="32.77734375" customWidth="1"/>
    <col min="5367" max="5367" width="6.109375" customWidth="1"/>
    <col min="5368" max="5368" width="7.88671875" bestFit="1" customWidth="1"/>
    <col min="5369" max="5369" width="15.44140625" customWidth="1"/>
    <col min="5370" max="5370" width="12.21875" customWidth="1"/>
    <col min="5371" max="5371" width="12.6640625" customWidth="1"/>
    <col min="5372" max="5372" width="12" customWidth="1"/>
    <col min="5373" max="5397" width="11.44140625" customWidth="1"/>
    <col min="5618" max="5618" width="2.109375" customWidth="1"/>
    <col min="5619" max="5619" width="7.88671875" customWidth="1"/>
    <col min="5620" max="5620" width="5.6640625" customWidth="1"/>
    <col min="5621" max="5621" width="39.77734375" customWidth="1"/>
    <col min="5622" max="5622" width="32.77734375" customWidth="1"/>
    <col min="5623" max="5623" width="6.109375" customWidth="1"/>
    <col min="5624" max="5624" width="7.88671875" bestFit="1" customWidth="1"/>
    <col min="5625" max="5625" width="15.44140625" customWidth="1"/>
    <col min="5626" max="5626" width="12.21875" customWidth="1"/>
    <col min="5627" max="5627" width="12.6640625" customWidth="1"/>
    <col min="5628" max="5628" width="12" customWidth="1"/>
    <col min="5629" max="5653" width="11.44140625" customWidth="1"/>
    <col min="5874" max="5874" width="2.109375" customWidth="1"/>
    <col min="5875" max="5875" width="7.88671875" customWidth="1"/>
    <col min="5876" max="5876" width="5.6640625" customWidth="1"/>
    <col min="5877" max="5877" width="39.77734375" customWidth="1"/>
    <col min="5878" max="5878" width="32.77734375" customWidth="1"/>
    <col min="5879" max="5879" width="6.109375" customWidth="1"/>
    <col min="5880" max="5880" width="7.88671875" bestFit="1" customWidth="1"/>
    <col min="5881" max="5881" width="15.44140625" customWidth="1"/>
    <col min="5882" max="5882" width="12.21875" customWidth="1"/>
    <col min="5883" max="5883" width="12.6640625" customWidth="1"/>
    <col min="5884" max="5884" width="12" customWidth="1"/>
    <col min="5885" max="5909" width="11.44140625" customWidth="1"/>
    <col min="6130" max="6130" width="2.109375" customWidth="1"/>
    <col min="6131" max="6131" width="7.88671875" customWidth="1"/>
    <col min="6132" max="6132" width="5.6640625" customWidth="1"/>
    <col min="6133" max="6133" width="39.77734375" customWidth="1"/>
    <col min="6134" max="6134" width="32.77734375" customWidth="1"/>
    <col min="6135" max="6135" width="6.109375" customWidth="1"/>
    <col min="6136" max="6136" width="7.88671875" bestFit="1" customWidth="1"/>
    <col min="6137" max="6137" width="15.44140625" customWidth="1"/>
    <col min="6138" max="6138" width="12.21875" customWidth="1"/>
    <col min="6139" max="6139" width="12.6640625" customWidth="1"/>
    <col min="6140" max="6140" width="12" customWidth="1"/>
    <col min="6141" max="6165" width="11.44140625" customWidth="1"/>
    <col min="6386" max="6386" width="2.109375" customWidth="1"/>
    <col min="6387" max="6387" width="7.88671875" customWidth="1"/>
    <col min="6388" max="6388" width="5.6640625" customWidth="1"/>
    <col min="6389" max="6389" width="39.77734375" customWidth="1"/>
    <col min="6390" max="6390" width="32.77734375" customWidth="1"/>
    <col min="6391" max="6391" width="6.109375" customWidth="1"/>
    <col min="6392" max="6392" width="7.88671875" bestFit="1" customWidth="1"/>
    <col min="6393" max="6393" width="15.44140625" customWidth="1"/>
    <col min="6394" max="6394" width="12.21875" customWidth="1"/>
    <col min="6395" max="6395" width="12.6640625" customWidth="1"/>
    <col min="6396" max="6396" width="12" customWidth="1"/>
    <col min="6397" max="6421" width="11.44140625" customWidth="1"/>
    <col min="6642" max="6642" width="2.109375" customWidth="1"/>
    <col min="6643" max="6643" width="7.88671875" customWidth="1"/>
    <col min="6644" max="6644" width="5.6640625" customWidth="1"/>
    <col min="6645" max="6645" width="39.77734375" customWidth="1"/>
    <col min="6646" max="6646" width="32.77734375" customWidth="1"/>
    <col min="6647" max="6647" width="6.109375" customWidth="1"/>
    <col min="6648" max="6648" width="7.88671875" bestFit="1" customWidth="1"/>
    <col min="6649" max="6649" width="15.44140625" customWidth="1"/>
    <col min="6650" max="6650" width="12.21875" customWidth="1"/>
    <col min="6651" max="6651" width="12.6640625" customWidth="1"/>
    <col min="6652" max="6652" width="12" customWidth="1"/>
    <col min="6653" max="6677" width="11.44140625" customWidth="1"/>
    <col min="6898" max="6898" width="2.109375" customWidth="1"/>
    <col min="6899" max="6899" width="7.88671875" customWidth="1"/>
    <col min="6900" max="6900" width="5.6640625" customWidth="1"/>
    <col min="6901" max="6901" width="39.77734375" customWidth="1"/>
    <col min="6902" max="6902" width="32.77734375" customWidth="1"/>
    <col min="6903" max="6903" width="6.109375" customWidth="1"/>
    <col min="6904" max="6904" width="7.88671875" bestFit="1" customWidth="1"/>
    <col min="6905" max="6905" width="15.44140625" customWidth="1"/>
    <col min="6906" max="6906" width="12.21875" customWidth="1"/>
    <col min="6907" max="6907" width="12.6640625" customWidth="1"/>
    <col min="6908" max="6908" width="12" customWidth="1"/>
    <col min="6909" max="6933" width="11.44140625" customWidth="1"/>
    <col min="7154" max="7154" width="2.109375" customWidth="1"/>
    <col min="7155" max="7155" width="7.88671875" customWidth="1"/>
    <col min="7156" max="7156" width="5.6640625" customWidth="1"/>
    <col min="7157" max="7157" width="39.77734375" customWidth="1"/>
    <col min="7158" max="7158" width="32.77734375" customWidth="1"/>
    <col min="7159" max="7159" width="6.109375" customWidth="1"/>
    <col min="7160" max="7160" width="7.88671875" bestFit="1" customWidth="1"/>
    <col min="7161" max="7161" width="15.44140625" customWidth="1"/>
    <col min="7162" max="7162" width="12.21875" customWidth="1"/>
    <col min="7163" max="7163" width="12.6640625" customWidth="1"/>
    <col min="7164" max="7164" width="12" customWidth="1"/>
    <col min="7165" max="7189" width="11.44140625" customWidth="1"/>
    <col min="7410" max="7410" width="2.109375" customWidth="1"/>
    <col min="7411" max="7411" width="7.88671875" customWidth="1"/>
    <col min="7412" max="7412" width="5.6640625" customWidth="1"/>
    <col min="7413" max="7413" width="39.77734375" customWidth="1"/>
    <col min="7414" max="7414" width="32.77734375" customWidth="1"/>
    <col min="7415" max="7415" width="6.109375" customWidth="1"/>
    <col min="7416" max="7416" width="7.88671875" bestFit="1" customWidth="1"/>
    <col min="7417" max="7417" width="15.44140625" customWidth="1"/>
    <col min="7418" max="7418" width="12.21875" customWidth="1"/>
    <col min="7419" max="7419" width="12.6640625" customWidth="1"/>
    <col min="7420" max="7420" width="12" customWidth="1"/>
    <col min="7421" max="7445" width="11.44140625" customWidth="1"/>
    <col min="7666" max="7666" width="2.109375" customWidth="1"/>
    <col min="7667" max="7667" width="7.88671875" customWidth="1"/>
    <col min="7668" max="7668" width="5.6640625" customWidth="1"/>
    <col min="7669" max="7669" width="39.77734375" customWidth="1"/>
    <col min="7670" max="7670" width="32.77734375" customWidth="1"/>
    <col min="7671" max="7671" width="6.109375" customWidth="1"/>
    <col min="7672" max="7672" width="7.88671875" bestFit="1" customWidth="1"/>
    <col min="7673" max="7673" width="15.44140625" customWidth="1"/>
    <col min="7674" max="7674" width="12.21875" customWidth="1"/>
    <col min="7675" max="7675" width="12.6640625" customWidth="1"/>
    <col min="7676" max="7676" width="12" customWidth="1"/>
    <col min="7677" max="7701" width="11.44140625" customWidth="1"/>
    <col min="7922" max="7922" width="2.109375" customWidth="1"/>
    <col min="7923" max="7923" width="7.88671875" customWidth="1"/>
    <col min="7924" max="7924" width="5.6640625" customWidth="1"/>
    <col min="7925" max="7925" width="39.77734375" customWidth="1"/>
    <col min="7926" max="7926" width="32.77734375" customWidth="1"/>
    <col min="7927" max="7927" width="6.109375" customWidth="1"/>
    <col min="7928" max="7928" width="7.88671875" bestFit="1" customWidth="1"/>
    <col min="7929" max="7929" width="15.44140625" customWidth="1"/>
    <col min="7930" max="7930" width="12.21875" customWidth="1"/>
    <col min="7931" max="7931" width="12.6640625" customWidth="1"/>
    <col min="7932" max="7932" width="12" customWidth="1"/>
    <col min="7933" max="7957" width="11.44140625" customWidth="1"/>
    <col min="8178" max="8178" width="2.109375" customWidth="1"/>
    <col min="8179" max="8179" width="7.88671875" customWidth="1"/>
    <col min="8180" max="8180" width="5.6640625" customWidth="1"/>
    <col min="8181" max="8181" width="39.77734375" customWidth="1"/>
    <col min="8182" max="8182" width="32.77734375" customWidth="1"/>
    <col min="8183" max="8183" width="6.109375" customWidth="1"/>
    <col min="8184" max="8184" width="7.88671875" bestFit="1" customWidth="1"/>
    <col min="8185" max="8185" width="15.44140625" customWidth="1"/>
    <col min="8186" max="8186" width="12.21875" customWidth="1"/>
    <col min="8187" max="8187" width="12.6640625" customWidth="1"/>
    <col min="8188" max="8188" width="12" customWidth="1"/>
    <col min="8189" max="8213" width="11.44140625" customWidth="1"/>
    <col min="8434" max="8434" width="2.109375" customWidth="1"/>
    <col min="8435" max="8435" width="7.88671875" customWidth="1"/>
    <col min="8436" max="8436" width="5.6640625" customWidth="1"/>
    <col min="8437" max="8437" width="39.77734375" customWidth="1"/>
    <col min="8438" max="8438" width="32.77734375" customWidth="1"/>
    <col min="8439" max="8439" width="6.109375" customWidth="1"/>
    <col min="8440" max="8440" width="7.88671875" bestFit="1" customWidth="1"/>
    <col min="8441" max="8441" width="15.44140625" customWidth="1"/>
    <col min="8442" max="8442" width="12.21875" customWidth="1"/>
    <col min="8443" max="8443" width="12.6640625" customWidth="1"/>
    <col min="8444" max="8444" width="12" customWidth="1"/>
    <col min="8445" max="8469" width="11.44140625" customWidth="1"/>
    <col min="8690" max="8690" width="2.109375" customWidth="1"/>
    <col min="8691" max="8691" width="7.88671875" customWidth="1"/>
    <col min="8692" max="8692" width="5.6640625" customWidth="1"/>
    <col min="8693" max="8693" width="39.77734375" customWidth="1"/>
    <col min="8694" max="8694" width="32.77734375" customWidth="1"/>
    <col min="8695" max="8695" width="6.109375" customWidth="1"/>
    <col min="8696" max="8696" width="7.88671875" bestFit="1" customWidth="1"/>
    <col min="8697" max="8697" width="15.44140625" customWidth="1"/>
    <col min="8698" max="8698" width="12.21875" customWidth="1"/>
    <col min="8699" max="8699" width="12.6640625" customWidth="1"/>
    <col min="8700" max="8700" width="12" customWidth="1"/>
    <col min="8701" max="8725" width="11.44140625" customWidth="1"/>
    <col min="8946" max="8946" width="2.109375" customWidth="1"/>
    <col min="8947" max="8947" width="7.88671875" customWidth="1"/>
    <col min="8948" max="8948" width="5.6640625" customWidth="1"/>
    <col min="8949" max="8949" width="39.77734375" customWidth="1"/>
    <col min="8950" max="8950" width="32.77734375" customWidth="1"/>
    <col min="8951" max="8951" width="6.109375" customWidth="1"/>
    <col min="8952" max="8952" width="7.88671875" bestFit="1" customWidth="1"/>
    <col min="8953" max="8953" width="15.44140625" customWidth="1"/>
    <col min="8954" max="8954" width="12.21875" customWidth="1"/>
    <col min="8955" max="8955" width="12.6640625" customWidth="1"/>
    <col min="8956" max="8956" width="12" customWidth="1"/>
    <col min="8957" max="8981" width="11.44140625" customWidth="1"/>
    <col min="9202" max="9202" width="2.109375" customWidth="1"/>
    <col min="9203" max="9203" width="7.88671875" customWidth="1"/>
    <col min="9204" max="9204" width="5.6640625" customWidth="1"/>
    <col min="9205" max="9205" width="39.77734375" customWidth="1"/>
    <col min="9206" max="9206" width="32.77734375" customWidth="1"/>
    <col min="9207" max="9207" width="6.109375" customWidth="1"/>
    <col min="9208" max="9208" width="7.88671875" bestFit="1" customWidth="1"/>
    <col min="9209" max="9209" width="15.44140625" customWidth="1"/>
    <col min="9210" max="9210" width="12.21875" customWidth="1"/>
    <col min="9211" max="9211" width="12.6640625" customWidth="1"/>
    <col min="9212" max="9212" width="12" customWidth="1"/>
    <col min="9213" max="9237" width="11.44140625" customWidth="1"/>
    <col min="9458" max="9458" width="2.109375" customWidth="1"/>
    <col min="9459" max="9459" width="7.88671875" customWidth="1"/>
    <col min="9460" max="9460" width="5.6640625" customWidth="1"/>
    <col min="9461" max="9461" width="39.77734375" customWidth="1"/>
    <col min="9462" max="9462" width="32.77734375" customWidth="1"/>
    <col min="9463" max="9463" width="6.109375" customWidth="1"/>
    <col min="9464" max="9464" width="7.88671875" bestFit="1" customWidth="1"/>
    <col min="9465" max="9465" width="15.44140625" customWidth="1"/>
    <col min="9466" max="9466" width="12.21875" customWidth="1"/>
    <col min="9467" max="9467" width="12.6640625" customWidth="1"/>
    <col min="9468" max="9468" width="12" customWidth="1"/>
    <col min="9469" max="9493" width="11.44140625" customWidth="1"/>
    <col min="9714" max="9714" width="2.109375" customWidth="1"/>
    <col min="9715" max="9715" width="7.88671875" customWidth="1"/>
    <col min="9716" max="9716" width="5.6640625" customWidth="1"/>
    <col min="9717" max="9717" width="39.77734375" customWidth="1"/>
    <col min="9718" max="9718" width="32.77734375" customWidth="1"/>
    <col min="9719" max="9719" width="6.109375" customWidth="1"/>
    <col min="9720" max="9720" width="7.88671875" bestFit="1" customWidth="1"/>
    <col min="9721" max="9721" width="15.44140625" customWidth="1"/>
    <col min="9722" max="9722" width="12.21875" customWidth="1"/>
    <col min="9723" max="9723" width="12.6640625" customWidth="1"/>
    <col min="9724" max="9724" width="12" customWidth="1"/>
    <col min="9725" max="9749" width="11.44140625" customWidth="1"/>
    <col min="9970" max="9970" width="2.109375" customWidth="1"/>
    <col min="9971" max="9971" width="7.88671875" customWidth="1"/>
    <col min="9972" max="9972" width="5.6640625" customWidth="1"/>
    <col min="9973" max="9973" width="39.77734375" customWidth="1"/>
    <col min="9974" max="9974" width="32.77734375" customWidth="1"/>
    <col min="9975" max="9975" width="6.109375" customWidth="1"/>
    <col min="9976" max="9976" width="7.88671875" bestFit="1" customWidth="1"/>
    <col min="9977" max="9977" width="15.44140625" customWidth="1"/>
    <col min="9978" max="9978" width="12.21875" customWidth="1"/>
    <col min="9979" max="9979" width="12.6640625" customWidth="1"/>
    <col min="9980" max="9980" width="12" customWidth="1"/>
    <col min="9981" max="10005" width="11.44140625" customWidth="1"/>
    <col min="10226" max="10226" width="2.109375" customWidth="1"/>
    <col min="10227" max="10227" width="7.88671875" customWidth="1"/>
    <col min="10228" max="10228" width="5.6640625" customWidth="1"/>
    <col min="10229" max="10229" width="39.77734375" customWidth="1"/>
    <col min="10230" max="10230" width="32.77734375" customWidth="1"/>
    <col min="10231" max="10231" width="6.109375" customWidth="1"/>
    <col min="10232" max="10232" width="7.88671875" bestFit="1" customWidth="1"/>
    <col min="10233" max="10233" width="15.44140625" customWidth="1"/>
    <col min="10234" max="10234" width="12.21875" customWidth="1"/>
    <col min="10235" max="10235" width="12.6640625" customWidth="1"/>
    <col min="10236" max="10236" width="12" customWidth="1"/>
    <col min="10237" max="10261" width="11.44140625" customWidth="1"/>
    <col min="10482" max="10482" width="2.109375" customWidth="1"/>
    <col min="10483" max="10483" width="7.88671875" customWidth="1"/>
    <col min="10484" max="10484" width="5.6640625" customWidth="1"/>
    <col min="10485" max="10485" width="39.77734375" customWidth="1"/>
    <col min="10486" max="10486" width="32.77734375" customWidth="1"/>
    <col min="10487" max="10487" width="6.109375" customWidth="1"/>
    <col min="10488" max="10488" width="7.88671875" bestFit="1" customWidth="1"/>
    <col min="10489" max="10489" width="15.44140625" customWidth="1"/>
    <col min="10490" max="10490" width="12.21875" customWidth="1"/>
    <col min="10491" max="10491" width="12.6640625" customWidth="1"/>
    <col min="10492" max="10492" width="12" customWidth="1"/>
    <col min="10493" max="10517" width="11.44140625" customWidth="1"/>
    <col min="10738" max="10738" width="2.109375" customWidth="1"/>
    <col min="10739" max="10739" width="7.88671875" customWidth="1"/>
    <col min="10740" max="10740" width="5.6640625" customWidth="1"/>
    <col min="10741" max="10741" width="39.77734375" customWidth="1"/>
    <col min="10742" max="10742" width="32.77734375" customWidth="1"/>
    <col min="10743" max="10743" width="6.109375" customWidth="1"/>
    <col min="10744" max="10744" width="7.88671875" bestFit="1" customWidth="1"/>
    <col min="10745" max="10745" width="15.44140625" customWidth="1"/>
    <col min="10746" max="10746" width="12.21875" customWidth="1"/>
    <col min="10747" max="10747" width="12.6640625" customWidth="1"/>
    <col min="10748" max="10748" width="12" customWidth="1"/>
    <col min="10749" max="10773" width="11.44140625" customWidth="1"/>
    <col min="10994" max="10994" width="2.109375" customWidth="1"/>
    <col min="10995" max="10995" width="7.88671875" customWidth="1"/>
    <col min="10996" max="10996" width="5.6640625" customWidth="1"/>
    <col min="10997" max="10997" width="39.77734375" customWidth="1"/>
    <col min="10998" max="10998" width="32.77734375" customWidth="1"/>
    <col min="10999" max="10999" width="6.109375" customWidth="1"/>
    <col min="11000" max="11000" width="7.88671875" bestFit="1" customWidth="1"/>
    <col min="11001" max="11001" width="15.44140625" customWidth="1"/>
    <col min="11002" max="11002" width="12.21875" customWidth="1"/>
    <col min="11003" max="11003" width="12.6640625" customWidth="1"/>
    <col min="11004" max="11004" width="12" customWidth="1"/>
    <col min="11005" max="11029" width="11.44140625" customWidth="1"/>
    <col min="11250" max="11250" width="2.109375" customWidth="1"/>
    <col min="11251" max="11251" width="7.88671875" customWidth="1"/>
    <col min="11252" max="11252" width="5.6640625" customWidth="1"/>
    <col min="11253" max="11253" width="39.77734375" customWidth="1"/>
    <col min="11254" max="11254" width="32.77734375" customWidth="1"/>
    <col min="11255" max="11255" width="6.109375" customWidth="1"/>
    <col min="11256" max="11256" width="7.88671875" bestFit="1" customWidth="1"/>
    <col min="11257" max="11257" width="15.44140625" customWidth="1"/>
    <col min="11258" max="11258" width="12.21875" customWidth="1"/>
    <col min="11259" max="11259" width="12.6640625" customWidth="1"/>
    <col min="11260" max="11260" width="12" customWidth="1"/>
    <col min="11261" max="11285" width="11.44140625" customWidth="1"/>
    <col min="11506" max="11506" width="2.109375" customWidth="1"/>
    <col min="11507" max="11507" width="7.88671875" customWidth="1"/>
    <col min="11508" max="11508" width="5.6640625" customWidth="1"/>
    <col min="11509" max="11509" width="39.77734375" customWidth="1"/>
    <col min="11510" max="11510" width="32.77734375" customWidth="1"/>
    <col min="11511" max="11511" width="6.109375" customWidth="1"/>
    <col min="11512" max="11512" width="7.88671875" bestFit="1" customWidth="1"/>
    <col min="11513" max="11513" width="15.44140625" customWidth="1"/>
    <col min="11514" max="11514" width="12.21875" customWidth="1"/>
    <col min="11515" max="11515" width="12.6640625" customWidth="1"/>
    <col min="11516" max="11516" width="12" customWidth="1"/>
    <col min="11517" max="11541" width="11.44140625" customWidth="1"/>
    <col min="11762" max="11762" width="2.109375" customWidth="1"/>
    <col min="11763" max="11763" width="7.88671875" customWidth="1"/>
    <col min="11764" max="11764" width="5.6640625" customWidth="1"/>
    <col min="11765" max="11765" width="39.77734375" customWidth="1"/>
    <col min="11766" max="11766" width="32.77734375" customWidth="1"/>
    <col min="11767" max="11767" width="6.109375" customWidth="1"/>
    <col min="11768" max="11768" width="7.88671875" bestFit="1" customWidth="1"/>
    <col min="11769" max="11769" width="15.44140625" customWidth="1"/>
    <col min="11770" max="11770" width="12.21875" customWidth="1"/>
    <col min="11771" max="11771" width="12.6640625" customWidth="1"/>
    <col min="11772" max="11772" width="12" customWidth="1"/>
    <col min="11773" max="11797" width="11.44140625" customWidth="1"/>
    <col min="12018" max="12018" width="2.109375" customWidth="1"/>
    <col min="12019" max="12019" width="7.88671875" customWidth="1"/>
    <col min="12020" max="12020" width="5.6640625" customWidth="1"/>
    <col min="12021" max="12021" width="39.77734375" customWidth="1"/>
    <col min="12022" max="12022" width="32.77734375" customWidth="1"/>
    <col min="12023" max="12023" width="6.109375" customWidth="1"/>
    <col min="12024" max="12024" width="7.88671875" bestFit="1" customWidth="1"/>
    <col min="12025" max="12025" width="15.44140625" customWidth="1"/>
    <col min="12026" max="12026" width="12.21875" customWidth="1"/>
    <col min="12027" max="12027" width="12.6640625" customWidth="1"/>
    <col min="12028" max="12028" width="12" customWidth="1"/>
    <col min="12029" max="12053" width="11.44140625" customWidth="1"/>
    <col min="12274" max="12274" width="2.109375" customWidth="1"/>
    <col min="12275" max="12275" width="7.88671875" customWidth="1"/>
    <col min="12276" max="12276" width="5.6640625" customWidth="1"/>
    <col min="12277" max="12277" width="39.77734375" customWidth="1"/>
    <col min="12278" max="12278" width="32.77734375" customWidth="1"/>
    <col min="12279" max="12279" width="6.109375" customWidth="1"/>
    <col min="12280" max="12280" width="7.88671875" bestFit="1" customWidth="1"/>
    <col min="12281" max="12281" width="15.44140625" customWidth="1"/>
    <col min="12282" max="12282" width="12.21875" customWidth="1"/>
    <col min="12283" max="12283" width="12.6640625" customWidth="1"/>
    <col min="12284" max="12284" width="12" customWidth="1"/>
    <col min="12285" max="12309" width="11.44140625" customWidth="1"/>
    <col min="12530" max="12530" width="2.109375" customWidth="1"/>
    <col min="12531" max="12531" width="7.88671875" customWidth="1"/>
    <col min="12532" max="12532" width="5.6640625" customWidth="1"/>
    <col min="12533" max="12533" width="39.77734375" customWidth="1"/>
    <col min="12534" max="12534" width="32.77734375" customWidth="1"/>
    <col min="12535" max="12535" width="6.109375" customWidth="1"/>
    <col min="12536" max="12536" width="7.88671875" bestFit="1" customWidth="1"/>
    <col min="12537" max="12537" width="15.44140625" customWidth="1"/>
    <col min="12538" max="12538" width="12.21875" customWidth="1"/>
    <col min="12539" max="12539" width="12.6640625" customWidth="1"/>
    <col min="12540" max="12540" width="12" customWidth="1"/>
    <col min="12541" max="12565" width="11.44140625" customWidth="1"/>
    <col min="12786" max="12786" width="2.109375" customWidth="1"/>
    <col min="12787" max="12787" width="7.88671875" customWidth="1"/>
    <col min="12788" max="12788" width="5.6640625" customWidth="1"/>
    <col min="12789" max="12789" width="39.77734375" customWidth="1"/>
    <col min="12790" max="12790" width="32.77734375" customWidth="1"/>
    <col min="12791" max="12791" width="6.109375" customWidth="1"/>
    <col min="12792" max="12792" width="7.88671875" bestFit="1" customWidth="1"/>
    <col min="12793" max="12793" width="15.44140625" customWidth="1"/>
    <col min="12794" max="12794" width="12.21875" customWidth="1"/>
    <col min="12795" max="12795" width="12.6640625" customWidth="1"/>
    <col min="12796" max="12796" width="12" customWidth="1"/>
    <col min="12797" max="12821" width="11.44140625" customWidth="1"/>
    <col min="13042" max="13042" width="2.109375" customWidth="1"/>
    <col min="13043" max="13043" width="7.88671875" customWidth="1"/>
    <col min="13044" max="13044" width="5.6640625" customWidth="1"/>
    <col min="13045" max="13045" width="39.77734375" customWidth="1"/>
    <col min="13046" max="13046" width="32.77734375" customWidth="1"/>
    <col min="13047" max="13047" width="6.109375" customWidth="1"/>
    <col min="13048" max="13048" width="7.88671875" bestFit="1" customWidth="1"/>
    <col min="13049" max="13049" width="15.44140625" customWidth="1"/>
    <col min="13050" max="13050" width="12.21875" customWidth="1"/>
    <col min="13051" max="13051" width="12.6640625" customWidth="1"/>
    <col min="13052" max="13052" width="12" customWidth="1"/>
    <col min="13053" max="13077" width="11.44140625" customWidth="1"/>
    <col min="13298" max="13298" width="2.109375" customWidth="1"/>
    <col min="13299" max="13299" width="7.88671875" customWidth="1"/>
    <col min="13300" max="13300" width="5.6640625" customWidth="1"/>
    <col min="13301" max="13301" width="39.77734375" customWidth="1"/>
    <col min="13302" max="13302" width="32.77734375" customWidth="1"/>
    <col min="13303" max="13303" width="6.109375" customWidth="1"/>
    <col min="13304" max="13304" width="7.88671875" bestFit="1" customWidth="1"/>
    <col min="13305" max="13305" width="15.44140625" customWidth="1"/>
    <col min="13306" max="13306" width="12.21875" customWidth="1"/>
    <col min="13307" max="13307" width="12.6640625" customWidth="1"/>
    <col min="13308" max="13308" width="12" customWidth="1"/>
    <col min="13309" max="13333" width="11.44140625" customWidth="1"/>
    <col min="13554" max="13554" width="2.109375" customWidth="1"/>
    <col min="13555" max="13555" width="7.88671875" customWidth="1"/>
    <col min="13556" max="13556" width="5.6640625" customWidth="1"/>
    <col min="13557" max="13557" width="39.77734375" customWidth="1"/>
    <col min="13558" max="13558" width="32.77734375" customWidth="1"/>
    <col min="13559" max="13559" width="6.109375" customWidth="1"/>
    <col min="13560" max="13560" width="7.88671875" bestFit="1" customWidth="1"/>
    <col min="13561" max="13561" width="15.44140625" customWidth="1"/>
    <col min="13562" max="13562" width="12.21875" customWidth="1"/>
    <col min="13563" max="13563" width="12.6640625" customWidth="1"/>
    <col min="13564" max="13564" width="12" customWidth="1"/>
    <col min="13565" max="13589" width="11.44140625" customWidth="1"/>
    <col min="13810" max="13810" width="2.109375" customWidth="1"/>
    <col min="13811" max="13811" width="7.88671875" customWidth="1"/>
    <col min="13812" max="13812" width="5.6640625" customWidth="1"/>
    <col min="13813" max="13813" width="39.77734375" customWidth="1"/>
    <col min="13814" max="13814" width="32.77734375" customWidth="1"/>
    <col min="13815" max="13815" width="6.109375" customWidth="1"/>
    <col min="13816" max="13816" width="7.88671875" bestFit="1" customWidth="1"/>
    <col min="13817" max="13817" width="15.44140625" customWidth="1"/>
    <col min="13818" max="13818" width="12.21875" customWidth="1"/>
    <col min="13819" max="13819" width="12.6640625" customWidth="1"/>
    <col min="13820" max="13820" width="12" customWidth="1"/>
    <col min="13821" max="13845" width="11.44140625" customWidth="1"/>
    <col min="14066" max="14066" width="2.109375" customWidth="1"/>
    <col min="14067" max="14067" width="7.88671875" customWidth="1"/>
    <col min="14068" max="14068" width="5.6640625" customWidth="1"/>
    <col min="14069" max="14069" width="39.77734375" customWidth="1"/>
    <col min="14070" max="14070" width="32.77734375" customWidth="1"/>
    <col min="14071" max="14071" width="6.109375" customWidth="1"/>
    <col min="14072" max="14072" width="7.88671875" bestFit="1" customWidth="1"/>
    <col min="14073" max="14073" width="15.44140625" customWidth="1"/>
    <col min="14074" max="14074" width="12.21875" customWidth="1"/>
    <col min="14075" max="14075" width="12.6640625" customWidth="1"/>
    <col min="14076" max="14076" width="12" customWidth="1"/>
    <col min="14077" max="14101" width="11.44140625" customWidth="1"/>
    <col min="14322" max="14322" width="2.109375" customWidth="1"/>
    <col min="14323" max="14323" width="7.88671875" customWidth="1"/>
    <col min="14324" max="14324" width="5.6640625" customWidth="1"/>
    <col min="14325" max="14325" width="39.77734375" customWidth="1"/>
    <col min="14326" max="14326" width="32.77734375" customWidth="1"/>
    <col min="14327" max="14327" width="6.109375" customWidth="1"/>
    <col min="14328" max="14328" width="7.88671875" bestFit="1" customWidth="1"/>
    <col min="14329" max="14329" width="15.44140625" customWidth="1"/>
    <col min="14330" max="14330" width="12.21875" customWidth="1"/>
    <col min="14331" max="14331" width="12.6640625" customWidth="1"/>
    <col min="14332" max="14332" width="12" customWidth="1"/>
    <col min="14333" max="14357" width="11.44140625" customWidth="1"/>
    <col min="14578" max="14578" width="2.109375" customWidth="1"/>
    <col min="14579" max="14579" width="7.88671875" customWidth="1"/>
    <col min="14580" max="14580" width="5.6640625" customWidth="1"/>
    <col min="14581" max="14581" width="39.77734375" customWidth="1"/>
    <col min="14582" max="14582" width="32.77734375" customWidth="1"/>
    <col min="14583" max="14583" width="6.109375" customWidth="1"/>
    <col min="14584" max="14584" width="7.88671875" bestFit="1" customWidth="1"/>
    <col min="14585" max="14585" width="15.44140625" customWidth="1"/>
    <col min="14586" max="14586" width="12.21875" customWidth="1"/>
    <col min="14587" max="14587" width="12.6640625" customWidth="1"/>
    <col min="14588" max="14588" width="12" customWidth="1"/>
    <col min="14589" max="14613" width="11.44140625" customWidth="1"/>
    <col min="14834" max="14834" width="2.109375" customWidth="1"/>
    <col min="14835" max="14835" width="7.88671875" customWidth="1"/>
    <col min="14836" max="14836" width="5.6640625" customWidth="1"/>
    <col min="14837" max="14837" width="39.77734375" customWidth="1"/>
    <col min="14838" max="14838" width="32.77734375" customWidth="1"/>
    <col min="14839" max="14839" width="6.109375" customWidth="1"/>
    <col min="14840" max="14840" width="7.88671875" bestFit="1" customWidth="1"/>
    <col min="14841" max="14841" width="15.44140625" customWidth="1"/>
    <col min="14842" max="14842" width="12.21875" customWidth="1"/>
    <col min="14843" max="14843" width="12.6640625" customWidth="1"/>
    <col min="14844" max="14844" width="12" customWidth="1"/>
    <col min="14845" max="14869" width="11.44140625" customWidth="1"/>
    <col min="15090" max="15090" width="2.109375" customWidth="1"/>
    <col min="15091" max="15091" width="7.88671875" customWidth="1"/>
    <col min="15092" max="15092" width="5.6640625" customWidth="1"/>
    <col min="15093" max="15093" width="39.77734375" customWidth="1"/>
    <col min="15094" max="15094" width="32.77734375" customWidth="1"/>
    <col min="15095" max="15095" width="6.109375" customWidth="1"/>
    <col min="15096" max="15096" width="7.88671875" bestFit="1" customWidth="1"/>
    <col min="15097" max="15097" width="15.44140625" customWidth="1"/>
    <col min="15098" max="15098" width="12.21875" customWidth="1"/>
    <col min="15099" max="15099" width="12.6640625" customWidth="1"/>
    <col min="15100" max="15100" width="12" customWidth="1"/>
    <col min="15101" max="15125" width="11.44140625" customWidth="1"/>
    <col min="15346" max="15346" width="2.109375" customWidth="1"/>
    <col min="15347" max="15347" width="7.88671875" customWidth="1"/>
    <col min="15348" max="15348" width="5.6640625" customWidth="1"/>
    <col min="15349" max="15349" width="39.77734375" customWidth="1"/>
    <col min="15350" max="15350" width="32.77734375" customWidth="1"/>
    <col min="15351" max="15351" width="6.109375" customWidth="1"/>
    <col min="15352" max="15352" width="7.88671875" bestFit="1" customWidth="1"/>
    <col min="15353" max="15353" width="15.44140625" customWidth="1"/>
    <col min="15354" max="15354" width="12.21875" customWidth="1"/>
    <col min="15355" max="15355" width="12.6640625" customWidth="1"/>
    <col min="15356" max="15356" width="12" customWidth="1"/>
    <col min="15357" max="15381" width="11.44140625" customWidth="1"/>
    <col min="15602" max="15602" width="2.109375" customWidth="1"/>
    <col min="15603" max="15603" width="7.88671875" customWidth="1"/>
    <col min="15604" max="15604" width="5.6640625" customWidth="1"/>
    <col min="15605" max="15605" width="39.77734375" customWidth="1"/>
    <col min="15606" max="15606" width="32.77734375" customWidth="1"/>
    <col min="15607" max="15607" width="6.109375" customWidth="1"/>
    <col min="15608" max="15608" width="7.88671875" bestFit="1" customWidth="1"/>
    <col min="15609" max="15609" width="15.44140625" customWidth="1"/>
    <col min="15610" max="15610" width="12.21875" customWidth="1"/>
    <col min="15611" max="15611" width="12.6640625" customWidth="1"/>
    <col min="15612" max="15612" width="12" customWidth="1"/>
    <col min="15613" max="15637" width="11.44140625" customWidth="1"/>
    <col min="15858" max="15858" width="2.109375" customWidth="1"/>
    <col min="15859" max="15859" width="7.88671875" customWidth="1"/>
    <col min="15860" max="15860" width="5.6640625" customWidth="1"/>
    <col min="15861" max="15861" width="39.77734375" customWidth="1"/>
    <col min="15862" max="15862" width="32.77734375" customWidth="1"/>
    <col min="15863" max="15863" width="6.109375" customWidth="1"/>
    <col min="15864" max="15864" width="7.88671875" bestFit="1" customWidth="1"/>
    <col min="15865" max="15865" width="15.44140625" customWidth="1"/>
    <col min="15866" max="15866" width="12.21875" customWidth="1"/>
    <col min="15867" max="15867" width="12.6640625" customWidth="1"/>
    <col min="15868" max="15868" width="12" customWidth="1"/>
    <col min="15869" max="15893" width="11.44140625" customWidth="1"/>
    <col min="16114" max="16114" width="2.109375" customWidth="1"/>
    <col min="16115" max="16115" width="7.88671875" customWidth="1"/>
    <col min="16116" max="16116" width="5.6640625" customWidth="1"/>
    <col min="16117" max="16117" width="39.77734375" customWidth="1"/>
    <col min="16118" max="16118" width="32.77734375" customWidth="1"/>
    <col min="16119" max="16119" width="6.109375" customWidth="1"/>
    <col min="16120" max="16120" width="7.88671875" bestFit="1" customWidth="1"/>
    <col min="16121" max="16121" width="15.44140625" customWidth="1"/>
    <col min="16122" max="16122" width="12.21875" customWidth="1"/>
    <col min="16123" max="16123" width="12.6640625" customWidth="1"/>
    <col min="16124" max="16124" width="12" customWidth="1"/>
    <col min="16125" max="16149" width="11.44140625" customWidth="1"/>
  </cols>
  <sheetData>
    <row r="1" spans="1:44" ht="18.75" thickBot="1" x14ac:dyDescent="0.3">
      <c r="A1" s="186"/>
      <c r="B1" s="178"/>
      <c r="C1" s="179" t="s">
        <v>730</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c r="AP1" s="932"/>
      <c r="AQ1" s="932"/>
      <c r="AR1" s="932"/>
    </row>
    <row r="2" spans="1:44" ht="32.25" thickBot="1" x14ac:dyDescent="0.25">
      <c r="A2" s="188"/>
      <c r="B2" s="188"/>
      <c r="C2" s="276" t="s">
        <v>591</v>
      </c>
      <c r="D2" s="189" t="s">
        <v>139</v>
      </c>
      <c r="E2" s="277" t="s">
        <v>113</v>
      </c>
      <c r="F2" s="189" t="s">
        <v>140</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62"/>
      <c r="AM2" s="662"/>
      <c r="AN2" s="662"/>
      <c r="AO2" s="662"/>
      <c r="AP2" s="662"/>
      <c r="AQ2" s="662"/>
      <c r="AR2" s="662"/>
    </row>
    <row r="3" spans="1:44" x14ac:dyDescent="0.2">
      <c r="A3" s="177"/>
      <c r="B3" s="973" t="s">
        <v>338</v>
      </c>
      <c r="C3" s="774" t="s">
        <v>731</v>
      </c>
      <c r="D3" s="808" t="s">
        <v>732</v>
      </c>
      <c r="E3" s="775" t="s">
        <v>733</v>
      </c>
      <c r="F3" s="777" t="s">
        <v>75</v>
      </c>
      <c r="G3" s="777">
        <v>2</v>
      </c>
      <c r="H3" s="756">
        <f>SUM('8. FP Demand'!H3,'8. FP Demand'!H4,'8. FP Demand'!H5,'8. FP Demand'!H6,'8. FP Demand'!H30,'8. FP Demand'!H31,'8. FP Demand'!H36:H37)</f>
        <v>107.9440787261552</v>
      </c>
      <c r="I3" s="323">
        <f>SUM('8. FP Demand'!I3,'8. FP Demand'!I4,'8. FP Demand'!I5,'8. FP Demand'!I6,'8. FP Demand'!I30,'8. FP Demand'!I31,'8. FP Demand'!I36:I37)</f>
        <v>107.75153994587228</v>
      </c>
      <c r="J3" s="323">
        <f>SUM('8. FP Demand'!J3,'8. FP Demand'!J4,'8. FP Demand'!J5,'8. FP Demand'!J6,'8. FP Demand'!J30,'8. FP Demand'!J31,'8. FP Demand'!J36:J37)</f>
        <v>107.54251534418512</v>
      </c>
      <c r="K3" s="323">
        <f>SUM('8. FP Demand'!K3,'8. FP Demand'!K4,'8. FP Demand'!K5,'8. FP Demand'!K6,'8. FP Demand'!K30,'8. FP Demand'!K31,'8. FP Demand'!K36:K37)</f>
        <v>107.42762636368576</v>
      </c>
      <c r="L3" s="778">
        <f>SUM('8. FP Demand'!L3,'8. FP Demand'!L4,'8. FP Demand'!L5,'8. FP Demand'!L6,'8. FP Demand'!L30,'8. FP Demand'!L31,'8. FP Demand'!L36:L37)</f>
        <v>107.37067552359031</v>
      </c>
      <c r="M3" s="778">
        <f>SUM('8. FP Demand'!M3,'8. FP Demand'!M4,'8. FP Demand'!M5,'8. FP Demand'!M6,'8. FP Demand'!M30,'8. FP Demand'!M31,'8. FP Demand'!M36:M37)</f>
        <v>107.48861832587603</v>
      </c>
      <c r="N3" s="778">
        <f>SUM('8. FP Demand'!N3,'8. FP Demand'!N4,'8. FP Demand'!N5,'8. FP Demand'!N6,'8. FP Demand'!N30,'8. FP Demand'!N31,'8. FP Demand'!N36:N37)</f>
        <v>107.58681900571996</v>
      </c>
      <c r="O3" s="778">
        <f>SUM('8. FP Demand'!O3,'8. FP Demand'!O4,'8. FP Demand'!O5,'8. FP Demand'!O6,'8. FP Demand'!O30,'8. FP Demand'!O31,'8. FP Demand'!O36:O37)</f>
        <v>107.6957663215419</v>
      </c>
      <c r="P3" s="778">
        <f>SUM('8. FP Demand'!P3,'8. FP Demand'!P4,'8. FP Demand'!P5,'8. FP Demand'!P6,'8. FP Demand'!P30,'8. FP Demand'!P31,'8. FP Demand'!P36:P37)</f>
        <v>107.72497151395017</v>
      </c>
      <c r="Q3" s="778">
        <f>SUM('8. FP Demand'!Q3,'8. FP Demand'!Q4,'8. FP Demand'!Q5,'8. FP Demand'!Q6,'8. FP Demand'!Q30,'8. FP Demand'!Q31,'8. FP Demand'!Q36:Q37)</f>
        <v>107.15236849146442</v>
      </c>
      <c r="R3" s="778">
        <f>SUM('8. FP Demand'!R3,'8. FP Demand'!R4,'8. FP Demand'!R5,'8. FP Demand'!R6,'8. FP Demand'!R30,'8. FP Demand'!R31,'8. FP Demand'!R36:R37)</f>
        <v>106.52054270925862</v>
      </c>
      <c r="S3" s="778">
        <f>SUM('8. FP Demand'!S3,'8. FP Demand'!S4,'8. FP Demand'!S5,'8. FP Demand'!S6,'8. FP Demand'!S30,'8. FP Demand'!S31,'8. FP Demand'!S36:S37)</f>
        <v>105.40306294451631</v>
      </c>
      <c r="T3" s="778">
        <f>SUM('8. FP Demand'!T3,'8. FP Demand'!T4,'8. FP Demand'!T5,'8. FP Demand'!T6,'8. FP Demand'!T30,'8. FP Demand'!T31,'8. FP Demand'!T36:T37)</f>
        <v>103.72294052093187</v>
      </c>
      <c r="U3" s="778">
        <f>SUM('8. FP Demand'!U3,'8. FP Demand'!U4,'8. FP Demand'!U5,'8. FP Demand'!U6,'8. FP Demand'!U30,'8. FP Demand'!U31,'8. FP Demand'!U36:U37)</f>
        <v>102.22696210971738</v>
      </c>
      <c r="V3" s="778">
        <f>SUM('8. FP Demand'!V3,'8. FP Demand'!V4,'8. FP Demand'!V5,'8. FP Demand'!V6,'8. FP Demand'!V30,'8. FP Demand'!V31,'8. FP Demand'!V36:V37)</f>
        <v>101.68762478313802</v>
      </c>
      <c r="W3" s="778">
        <f>SUM('8. FP Demand'!W3,'8. FP Demand'!W4,'8. FP Demand'!W5,'8. FP Demand'!W6,'8. FP Demand'!W30,'8. FP Demand'!W31,'8. FP Demand'!W36:W37)</f>
        <v>101.18196916612509</v>
      </c>
      <c r="X3" s="778">
        <f>SUM('8. FP Demand'!X3,'8. FP Demand'!X4,'8. FP Demand'!X5,'8. FP Demand'!X6,'8. FP Demand'!X30,'8. FP Demand'!X31,'8. FP Demand'!X36:X37)</f>
        <v>100.60144084254158</v>
      </c>
      <c r="Y3" s="778">
        <f>SUM('8. FP Demand'!Y3,'8. FP Demand'!Y4,'8. FP Demand'!Y5,'8. FP Demand'!Y6,'8. FP Demand'!Y30,'8. FP Demand'!Y31,'8. FP Demand'!Y36:Y37)</f>
        <v>100.15880805636017</v>
      </c>
      <c r="Z3" s="778">
        <f>SUM('8. FP Demand'!Z3,'8. FP Demand'!Z4,'8. FP Demand'!Z5,'8. FP Demand'!Z6,'8. FP Demand'!Z30,'8. FP Demand'!Z31,'8. FP Demand'!Z36:Z37)</f>
        <v>99.634726314419964</v>
      </c>
      <c r="AA3" s="778">
        <f>SUM('8. FP Demand'!AA3,'8. FP Demand'!AA4,'8. FP Demand'!AA5,'8. FP Demand'!AA6,'8. FP Demand'!AA30,'8. FP Demand'!AA31,'8. FP Demand'!AA36:AA37)</f>
        <v>99.436091118123926</v>
      </c>
      <c r="AB3" s="778">
        <f>SUM('8. FP Demand'!AB3,'8. FP Demand'!AB4,'8. FP Demand'!AB5,'8. FP Demand'!AB6,'8. FP Demand'!AB30,'8. FP Demand'!AB31,'8. FP Demand'!AB36:AB37)</f>
        <v>99.170890579735044</v>
      </c>
      <c r="AC3" s="778">
        <f>SUM('8. FP Demand'!AC3,'8. FP Demand'!AC4,'8. FP Demand'!AC5,'8. FP Demand'!AC6,'8. FP Demand'!AC30,'8. FP Demand'!AC31,'8. FP Demand'!AC36:AC37)</f>
        <v>99.033263025980887</v>
      </c>
      <c r="AD3" s="778">
        <f>SUM('8. FP Demand'!AD3,'8. FP Demand'!AD4,'8. FP Demand'!AD5,'8. FP Demand'!AD6,'8. FP Demand'!AD30,'8. FP Demand'!AD31,'8. FP Demand'!AD36:AD37)</f>
        <v>98.832619430707126</v>
      </c>
      <c r="AE3" s="778">
        <f>SUM('8. FP Demand'!AE3,'8. FP Demand'!AE4,'8. FP Demand'!AE5,'8. FP Demand'!AE6,'8. FP Demand'!AE30,'8. FP Demand'!AE31,'8. FP Demand'!AE36:AE37)</f>
        <v>98.634422674374065</v>
      </c>
      <c r="AF3" s="778">
        <f>SUM('8. FP Demand'!AF3,'8. FP Demand'!AF4,'8. FP Demand'!AF5,'8. FP Demand'!AF6,'8. FP Demand'!AF30,'8. FP Demand'!AF31,'8. FP Demand'!AF36:AF37)</f>
        <v>98.414170570737696</v>
      </c>
      <c r="AG3" s="778">
        <f>SUM('8. FP Demand'!AG3,'8. FP Demand'!AG4,'8. FP Demand'!AG5,'8. FP Demand'!AG6,'8. FP Demand'!AG30,'8. FP Demand'!AG31,'8. FP Demand'!AG36:AG37)</f>
        <v>98.300772697562124</v>
      </c>
      <c r="AH3" s="778">
        <f>SUM('8. FP Demand'!AH3,'8. FP Demand'!AH4,'8. FP Demand'!AH5,'8. FP Demand'!AH6,'8. FP Demand'!AH30,'8. FP Demand'!AH31,'8. FP Demand'!AH36:AH37)</f>
        <v>98.145177287796344</v>
      </c>
      <c r="AI3" s="778">
        <f>SUM('8. FP Demand'!AI3,'8. FP Demand'!AI4,'8. FP Demand'!AI5,'8. FP Demand'!AI6,'8. FP Demand'!AI30,'8. FP Demand'!AI31,'8. FP Demand'!AI36:AI37)</f>
        <v>97.980935849459115</v>
      </c>
      <c r="AJ3" s="779">
        <f>SUM('8. FP Demand'!AJ3,'8. FP Demand'!AJ4,'8. FP Demand'!AJ5,'8. FP Demand'!AJ6,'8. FP Demand'!AJ30,'8. FP Demand'!AJ31,'8. FP Demand'!AJ36:AJ37)</f>
        <v>97.765394474458645</v>
      </c>
    </row>
    <row r="4" spans="1:44" x14ac:dyDescent="0.2">
      <c r="A4" s="177"/>
      <c r="B4" s="974"/>
      <c r="C4" s="766" t="s">
        <v>734</v>
      </c>
      <c r="D4" s="796" t="s">
        <v>343</v>
      </c>
      <c r="E4" s="759" t="s">
        <v>837</v>
      </c>
      <c r="F4" s="760" t="s">
        <v>75</v>
      </c>
      <c r="G4" s="760">
        <v>2</v>
      </c>
      <c r="H4" s="761">
        <f>'7. FP Supply'!H21-('7. FP Supply'!H28)</f>
        <v>133.631</v>
      </c>
      <c r="I4" s="322">
        <f>'7. FP Supply'!I21-('7. FP Supply'!I28)</f>
        <v>133.631</v>
      </c>
      <c r="J4" s="322">
        <f>'7. FP Supply'!J21-('7. FP Supply'!J28)</f>
        <v>133.631</v>
      </c>
      <c r="K4" s="322">
        <f>'7. FP Supply'!K21-('7. FP Supply'!K28)</f>
        <v>133.631</v>
      </c>
      <c r="L4" s="457">
        <f>'7. FP Supply'!L21-('7. FP Supply'!L28)</f>
        <v>133.631</v>
      </c>
      <c r="M4" s="457">
        <f>'7. FP Supply'!M21-('7. FP Supply'!M28)</f>
        <v>133.631</v>
      </c>
      <c r="N4" s="457">
        <f>'7. FP Supply'!N21-('7. FP Supply'!N28)</f>
        <v>133.631</v>
      </c>
      <c r="O4" s="457">
        <f>'7. FP Supply'!O21-('7. FP Supply'!O28)</f>
        <v>133.631</v>
      </c>
      <c r="P4" s="457">
        <f>'7. FP Supply'!P21-('7. FP Supply'!P28)</f>
        <v>133.631</v>
      </c>
      <c r="Q4" s="457">
        <f>'7. FP Supply'!Q21-('7. FP Supply'!Q28)</f>
        <v>131.631</v>
      </c>
      <c r="R4" s="457">
        <f>'7. FP Supply'!R21-('7. FP Supply'!R28)</f>
        <v>131.631</v>
      </c>
      <c r="S4" s="457">
        <f>'7. FP Supply'!S21-('7. FP Supply'!S28)</f>
        <v>131.631</v>
      </c>
      <c r="T4" s="457">
        <f>'7. FP Supply'!T21-('7. FP Supply'!T28)</f>
        <v>131.631</v>
      </c>
      <c r="U4" s="457">
        <f>'7. FP Supply'!U21-('7. FP Supply'!U28)</f>
        <v>131.631</v>
      </c>
      <c r="V4" s="457">
        <f>'7. FP Supply'!V21-('7. FP Supply'!V28)</f>
        <v>122.63100000000001</v>
      </c>
      <c r="W4" s="457">
        <f>'7. FP Supply'!W21-('7. FP Supply'!W28)</f>
        <v>122.63100000000001</v>
      </c>
      <c r="X4" s="457">
        <f>'7. FP Supply'!X21-('7. FP Supply'!X28)</f>
        <v>122.63100000000001</v>
      </c>
      <c r="Y4" s="457">
        <f>'7. FP Supply'!Y21-('7. FP Supply'!Y28)</f>
        <v>122.63100000000001</v>
      </c>
      <c r="Z4" s="457">
        <f>'7. FP Supply'!Z21-('7. FP Supply'!Z28)</f>
        <v>122.63100000000001</v>
      </c>
      <c r="AA4" s="457">
        <f>'7. FP Supply'!AA21-('7. FP Supply'!AA28)</f>
        <v>122.63100000000001</v>
      </c>
      <c r="AB4" s="457">
        <f>'7. FP Supply'!AB21-('7. FP Supply'!AB28)</f>
        <v>122.63100000000001</v>
      </c>
      <c r="AC4" s="457">
        <f>'7. FP Supply'!AC21-('7. FP Supply'!AC28)</f>
        <v>122.63100000000001</v>
      </c>
      <c r="AD4" s="457">
        <f>'7. FP Supply'!AD21-('7. FP Supply'!AD28)</f>
        <v>122.63100000000001</v>
      </c>
      <c r="AE4" s="457">
        <f>'7. FP Supply'!AE21-('7. FP Supply'!AE28)</f>
        <v>122.63100000000001</v>
      </c>
      <c r="AF4" s="457">
        <f>'7. FP Supply'!AF21-('7. FP Supply'!AF28)</f>
        <v>122.63100000000001</v>
      </c>
      <c r="AG4" s="457">
        <f>'7. FP Supply'!AG21-('7. FP Supply'!AG28)</f>
        <v>122.63100000000001</v>
      </c>
      <c r="AH4" s="457">
        <f>'7. FP Supply'!AH21-('7. FP Supply'!AH28)</f>
        <v>122.63100000000001</v>
      </c>
      <c r="AI4" s="457">
        <f>'7. FP Supply'!AI21-('7. FP Supply'!AI28)</f>
        <v>122.63100000000001</v>
      </c>
      <c r="AJ4" s="762">
        <f>'7. FP Supply'!AJ21-('7. FP Supply'!AJ28)</f>
        <v>122.63100000000001</v>
      </c>
    </row>
    <row r="5" spans="1:44" x14ac:dyDescent="0.2">
      <c r="A5" s="177"/>
      <c r="B5" s="974"/>
      <c r="C5" s="766" t="s">
        <v>76</v>
      </c>
      <c r="D5" s="796" t="s">
        <v>344</v>
      </c>
      <c r="E5" s="759" t="s">
        <v>735</v>
      </c>
      <c r="F5" s="760" t="s">
        <v>75</v>
      </c>
      <c r="G5" s="760">
        <v>2</v>
      </c>
      <c r="H5" s="761">
        <f>H4+('7. FP Supply'!H4+'7. FP Supply'!H8)-('7. FP Supply'!H13+'7. FP Supply'!H17)</f>
        <v>126.88145</v>
      </c>
      <c r="I5" s="322">
        <f>I4+('7. FP Supply'!I4+'7. FP Supply'!I8)-('7. FP Supply'!I13+'7. FP Supply'!I17)</f>
        <v>126.88145</v>
      </c>
      <c r="J5" s="322">
        <f>J4+('7. FP Supply'!J4+'7. FP Supply'!J8)-('7. FP Supply'!J13+'7. FP Supply'!J17)</f>
        <v>126.88145</v>
      </c>
      <c r="K5" s="322">
        <f>K4+('7. FP Supply'!K4+'7. FP Supply'!K8)-('7. FP Supply'!K13+'7. FP Supply'!K17)</f>
        <v>126.88145</v>
      </c>
      <c r="L5" s="457">
        <f>L4+('7. FP Supply'!L4+'7. FP Supply'!L8)-('7. FP Supply'!L13+'7. FP Supply'!L17)</f>
        <v>126.88145</v>
      </c>
      <c r="M5" s="457">
        <f>M4+('7. FP Supply'!M4+'7. FP Supply'!M8)-('7. FP Supply'!M13+'7. FP Supply'!M17)</f>
        <v>126.88145</v>
      </c>
      <c r="N5" s="457">
        <f>N4+('7. FP Supply'!N4+'7. FP Supply'!N8)-('7. FP Supply'!N13+'7. FP Supply'!N17)</f>
        <v>126.88145</v>
      </c>
      <c r="O5" s="457">
        <f>O4+('7. FP Supply'!O4+'7. FP Supply'!O8)-('7. FP Supply'!O13+'7. FP Supply'!O17)</f>
        <v>126.88145</v>
      </c>
      <c r="P5" s="457">
        <f>P4+('7. FP Supply'!P4+'7. FP Supply'!P8)-('7. FP Supply'!P13+'7. FP Supply'!P17)</f>
        <v>126.88145</v>
      </c>
      <c r="Q5" s="457">
        <f>Q4+('7. FP Supply'!Q4+'7. FP Supply'!Q8)-('7. FP Supply'!Q13+'7. FP Supply'!Q17)</f>
        <v>124.88145</v>
      </c>
      <c r="R5" s="457">
        <f>R4+('7. FP Supply'!R4+'7. FP Supply'!R8)-('7. FP Supply'!R13+'7. FP Supply'!R17)</f>
        <v>124.88145</v>
      </c>
      <c r="S5" s="457">
        <f>S4+('7. FP Supply'!S4+'7. FP Supply'!S8)-('7. FP Supply'!S13+'7. FP Supply'!S17)</f>
        <v>124.88145</v>
      </c>
      <c r="T5" s="457">
        <f>T4+('7. FP Supply'!T4+'7. FP Supply'!T8)-('7. FP Supply'!T13+'7. FP Supply'!T17)</f>
        <v>124.88145</v>
      </c>
      <c r="U5" s="457">
        <f>U4+('7. FP Supply'!U4+'7. FP Supply'!U8)-('7. FP Supply'!U13+'7. FP Supply'!U17)</f>
        <v>124.88145</v>
      </c>
      <c r="V5" s="457">
        <f>V4+('7. FP Supply'!V4+'7. FP Supply'!V8)-('7. FP Supply'!V13+'7. FP Supply'!V17)</f>
        <v>115.88145000000002</v>
      </c>
      <c r="W5" s="457">
        <f>W4+('7. FP Supply'!W4+'7. FP Supply'!W8)-('7. FP Supply'!W13+'7. FP Supply'!W17)</f>
        <v>115.88145000000002</v>
      </c>
      <c r="X5" s="457">
        <f>X4+('7. FP Supply'!X4+'7. FP Supply'!X8)-('7. FP Supply'!X13+'7. FP Supply'!X17)</f>
        <v>115.88145000000002</v>
      </c>
      <c r="Y5" s="457">
        <f>Y4+('7. FP Supply'!Y4+'7. FP Supply'!Y8)-('7. FP Supply'!Y13+'7. FP Supply'!Y17)</f>
        <v>115.88145000000002</v>
      </c>
      <c r="Z5" s="457">
        <f>Z4+('7. FP Supply'!Z4+'7. FP Supply'!Z8)-('7. FP Supply'!Z13+'7. FP Supply'!Z17)</f>
        <v>115.88145000000002</v>
      </c>
      <c r="AA5" s="457">
        <f>AA4+('7. FP Supply'!AA4+'7. FP Supply'!AA8)-('7. FP Supply'!AA13+'7. FP Supply'!AA17)</f>
        <v>115.88145000000002</v>
      </c>
      <c r="AB5" s="457">
        <f>AB4+('7. FP Supply'!AB4+'7. FP Supply'!AB8)-('7. FP Supply'!AB13+'7. FP Supply'!AB17)</f>
        <v>115.88145000000002</v>
      </c>
      <c r="AC5" s="457">
        <f>AC4+('7. FP Supply'!AC4+'7. FP Supply'!AC8)-('7. FP Supply'!AC13+'7. FP Supply'!AC17)</f>
        <v>115.88145000000002</v>
      </c>
      <c r="AD5" s="457">
        <f>AD4+('7. FP Supply'!AD4+'7. FP Supply'!AD8)-('7. FP Supply'!AD13+'7. FP Supply'!AD17)</f>
        <v>115.88145000000002</v>
      </c>
      <c r="AE5" s="457">
        <f>AE4+('7. FP Supply'!AE4+'7. FP Supply'!AE8)-('7. FP Supply'!AE13+'7. FP Supply'!AE17)</f>
        <v>115.88145000000002</v>
      </c>
      <c r="AF5" s="457">
        <f>AF4+('7. FP Supply'!AF4+'7. FP Supply'!AF8)-('7. FP Supply'!AF13+'7. FP Supply'!AF17)</f>
        <v>115.88145000000002</v>
      </c>
      <c r="AG5" s="457">
        <f>AG4+('7. FP Supply'!AG4+'7. FP Supply'!AG8)-('7. FP Supply'!AG13+'7. FP Supply'!AG17)</f>
        <v>115.88145000000002</v>
      </c>
      <c r="AH5" s="457">
        <f>AH4+('7. FP Supply'!AH4+'7. FP Supply'!AH8)-('7. FP Supply'!AH13+'7. FP Supply'!AH17)</f>
        <v>115.88145000000002</v>
      </c>
      <c r="AI5" s="457">
        <f>AI4+('7. FP Supply'!AI4+'7. FP Supply'!AI8)-('7. FP Supply'!AI13+'7. FP Supply'!AI17)</f>
        <v>115.88145000000002</v>
      </c>
      <c r="AJ5" s="762">
        <f>AJ4+('7. FP Supply'!AJ4+'7. FP Supply'!AJ8)-('7. FP Supply'!AJ13+'7. FP Supply'!AJ17)</f>
        <v>115.88145000000002</v>
      </c>
    </row>
    <row r="6" spans="1:44" x14ac:dyDescent="0.2">
      <c r="A6" s="177"/>
      <c r="B6" s="974"/>
      <c r="C6" s="673" t="s">
        <v>736</v>
      </c>
      <c r="D6" s="795" t="s">
        <v>347</v>
      </c>
      <c r="E6" s="481" t="s">
        <v>124</v>
      </c>
      <c r="F6" s="763" t="s">
        <v>75</v>
      </c>
      <c r="G6" s="763">
        <v>2</v>
      </c>
      <c r="H6" s="761">
        <v>-1.4218416230972724E-10</v>
      </c>
      <c r="I6" s="322">
        <v>6.0092216699024606E-2</v>
      </c>
      <c r="J6" s="322">
        <v>0.12053256197338778</v>
      </c>
      <c r="K6" s="322">
        <v>0.17416728854226476</v>
      </c>
      <c r="L6" s="444">
        <v>0.2228284504166802</v>
      </c>
      <c r="M6" s="444">
        <v>0.26892602751728173</v>
      </c>
      <c r="N6" s="444">
        <v>0.31916016780776202</v>
      </c>
      <c r="O6" s="444">
        <v>0.3742901967041809</v>
      </c>
      <c r="P6" s="444">
        <v>0.42109520507161485</v>
      </c>
      <c r="Q6" s="444">
        <v>0.40231239673650365</v>
      </c>
      <c r="R6" s="444">
        <v>0.43642972908173322</v>
      </c>
      <c r="S6" s="444">
        <v>0.47787084948638159</v>
      </c>
      <c r="T6" s="444">
        <v>0.52262597960215418</v>
      </c>
      <c r="U6" s="444">
        <v>0.56410841386941846</v>
      </c>
      <c r="V6" s="444">
        <v>0.56534049494538841</v>
      </c>
      <c r="W6" s="444">
        <v>0.57176592443288465</v>
      </c>
      <c r="X6" s="444">
        <v>0.57090834605036767</v>
      </c>
      <c r="Y6" s="444">
        <v>0.59356407873025474</v>
      </c>
      <c r="Z6" s="444">
        <v>0.60394122088901636</v>
      </c>
      <c r="AA6" s="444">
        <v>0.62179322855150176</v>
      </c>
      <c r="AB6" s="444">
        <v>0.59732214790284988</v>
      </c>
      <c r="AC6" s="444">
        <v>0.63794079674226489</v>
      </c>
      <c r="AD6" s="444">
        <v>0.63887999583143273</v>
      </c>
      <c r="AE6" s="444">
        <v>0.64916547899685861</v>
      </c>
      <c r="AF6" s="444">
        <v>0.65725479312653567</v>
      </c>
      <c r="AG6" s="444">
        <v>0.66776536190096913</v>
      </c>
      <c r="AH6" s="444">
        <v>0.6774627756396171</v>
      </c>
      <c r="AI6" s="444">
        <v>0.6909372313096408</v>
      </c>
      <c r="AJ6" s="461">
        <v>0.70231167559326835</v>
      </c>
      <c r="AL6" s="663"/>
      <c r="AM6" s="664"/>
      <c r="AN6" s="668"/>
      <c r="AO6" s="669"/>
    </row>
    <row r="7" spans="1:44" x14ac:dyDescent="0.2">
      <c r="A7" s="177"/>
      <c r="B7" s="974"/>
      <c r="C7" s="673" t="s">
        <v>737</v>
      </c>
      <c r="D7" s="795" t="s">
        <v>349</v>
      </c>
      <c r="E7" s="481" t="s">
        <v>124</v>
      </c>
      <c r="F7" s="763" t="s">
        <v>75</v>
      </c>
      <c r="G7" s="763">
        <v>2</v>
      </c>
      <c r="H7" s="761">
        <v>5.8720651681855109</v>
      </c>
      <c r="I7" s="322">
        <v>5.5462021254348581</v>
      </c>
      <c r="J7" s="322">
        <v>5.5507467723435955</v>
      </c>
      <c r="K7" s="322">
        <v>5.2023111673322475</v>
      </c>
      <c r="L7" s="444">
        <v>5.0807551175649319</v>
      </c>
      <c r="M7" s="444">
        <v>4.9312455067595931</v>
      </c>
      <c r="N7" s="444">
        <v>4.8658241602740091</v>
      </c>
      <c r="O7" s="444">
        <v>4.7376373542226666</v>
      </c>
      <c r="P7" s="444">
        <v>4.7744362494247365</v>
      </c>
      <c r="Q7" s="444">
        <v>3.5114131344029094</v>
      </c>
      <c r="R7" s="444">
        <v>3.423097798783258</v>
      </c>
      <c r="S7" s="444">
        <v>3.4408691128259323</v>
      </c>
      <c r="T7" s="444">
        <v>3.4887495113340274</v>
      </c>
      <c r="U7" s="444">
        <v>3.5288166025702252</v>
      </c>
      <c r="V7" s="444">
        <v>3.5154721876773491</v>
      </c>
      <c r="W7" s="444">
        <v>3.5459530040982004</v>
      </c>
      <c r="X7" s="444">
        <v>3.4797629688135774</v>
      </c>
      <c r="Y7" s="444">
        <v>3.5732187521121253</v>
      </c>
      <c r="Z7" s="444">
        <v>3.625360803098336</v>
      </c>
      <c r="AA7" s="444">
        <v>3.6921997132715081</v>
      </c>
      <c r="AB7" s="444">
        <v>3.6091691828409962</v>
      </c>
      <c r="AC7" s="444">
        <v>3.8554365754111726</v>
      </c>
      <c r="AD7" s="444">
        <v>3.8895585674063158</v>
      </c>
      <c r="AE7" s="444">
        <v>3.8845816433013494</v>
      </c>
      <c r="AF7" s="444">
        <v>4.026690303115994</v>
      </c>
      <c r="AG7" s="444">
        <v>3.9550147672992768</v>
      </c>
      <c r="AH7" s="444">
        <v>4.0611624205865722</v>
      </c>
      <c r="AI7" s="444">
        <v>4.1047063294733181</v>
      </c>
      <c r="AJ7" s="461">
        <v>4.1621618179162923</v>
      </c>
      <c r="AL7" s="663"/>
      <c r="AM7" s="664"/>
      <c r="AN7" s="668"/>
      <c r="AO7" s="669"/>
    </row>
    <row r="8" spans="1:44" x14ac:dyDescent="0.2">
      <c r="A8" s="177"/>
      <c r="B8" s="974"/>
      <c r="C8" s="766" t="s">
        <v>98</v>
      </c>
      <c r="D8" s="796" t="s">
        <v>350</v>
      </c>
      <c r="E8" s="759" t="s">
        <v>738</v>
      </c>
      <c r="F8" s="760" t="s">
        <v>75</v>
      </c>
      <c r="G8" s="760">
        <v>2</v>
      </c>
      <c r="H8" s="761">
        <f t="shared" ref="H8:AJ8" si="0">H6+H7</f>
        <v>5.8720651680433269</v>
      </c>
      <c r="I8" s="322">
        <f t="shared" ref="I8:K8" si="1">I6+I7</f>
        <v>5.6062943421338831</v>
      </c>
      <c r="J8" s="322">
        <f t="shared" si="1"/>
        <v>5.6712793343169832</v>
      </c>
      <c r="K8" s="322">
        <f t="shared" si="1"/>
        <v>5.376478455874512</v>
      </c>
      <c r="L8" s="457">
        <f t="shared" si="0"/>
        <v>5.3035835679816117</v>
      </c>
      <c r="M8" s="457">
        <f t="shared" si="0"/>
        <v>5.2001715342768744</v>
      </c>
      <c r="N8" s="457">
        <f t="shared" si="0"/>
        <v>5.1849843280817716</v>
      </c>
      <c r="O8" s="457">
        <f t="shared" si="0"/>
        <v>5.1119275509268478</v>
      </c>
      <c r="P8" s="457">
        <f t="shared" si="0"/>
        <v>5.1955314544963516</v>
      </c>
      <c r="Q8" s="457">
        <f t="shared" si="0"/>
        <v>3.9137255311394128</v>
      </c>
      <c r="R8" s="457">
        <f t="shared" si="0"/>
        <v>3.8595275278649912</v>
      </c>
      <c r="S8" s="457">
        <f t="shared" si="0"/>
        <v>3.9187399623123138</v>
      </c>
      <c r="T8" s="457">
        <f t="shared" si="0"/>
        <v>4.0113754909361816</v>
      </c>
      <c r="U8" s="457">
        <f t="shared" si="0"/>
        <v>4.0929250164396436</v>
      </c>
      <c r="V8" s="457">
        <f t="shared" si="0"/>
        <v>4.0808126826227378</v>
      </c>
      <c r="W8" s="457">
        <f t="shared" si="0"/>
        <v>4.1177189285310849</v>
      </c>
      <c r="X8" s="457">
        <f t="shared" si="0"/>
        <v>4.050671314863945</v>
      </c>
      <c r="Y8" s="457">
        <f t="shared" si="0"/>
        <v>4.1667828308423802</v>
      </c>
      <c r="Z8" s="457">
        <f t="shared" si="0"/>
        <v>4.2293020239873522</v>
      </c>
      <c r="AA8" s="457">
        <f t="shared" si="0"/>
        <v>4.3139929418230096</v>
      </c>
      <c r="AB8" s="457">
        <f t="shared" si="0"/>
        <v>4.2064913307438463</v>
      </c>
      <c r="AC8" s="457">
        <f t="shared" si="0"/>
        <v>4.4933773721534376</v>
      </c>
      <c r="AD8" s="457">
        <f t="shared" si="0"/>
        <v>4.5284385632377484</v>
      </c>
      <c r="AE8" s="457">
        <f t="shared" si="0"/>
        <v>4.533747122298208</v>
      </c>
      <c r="AF8" s="457">
        <f t="shared" si="0"/>
        <v>4.68394509624253</v>
      </c>
      <c r="AG8" s="457">
        <f t="shared" si="0"/>
        <v>4.6227801292002457</v>
      </c>
      <c r="AH8" s="457">
        <f t="shared" si="0"/>
        <v>4.7386251962261889</v>
      </c>
      <c r="AI8" s="457">
        <f t="shared" si="0"/>
        <v>4.7956435607829588</v>
      </c>
      <c r="AJ8" s="762">
        <f t="shared" si="0"/>
        <v>4.8644734935095606</v>
      </c>
    </row>
    <row r="9" spans="1:44" x14ac:dyDescent="0.2">
      <c r="A9" s="177"/>
      <c r="B9" s="974"/>
      <c r="C9" s="766" t="s">
        <v>101</v>
      </c>
      <c r="D9" s="796" t="s">
        <v>352</v>
      </c>
      <c r="E9" s="759" t="s">
        <v>739</v>
      </c>
      <c r="F9" s="760" t="s">
        <v>75</v>
      </c>
      <c r="G9" s="760">
        <v>2</v>
      </c>
      <c r="H9" s="761">
        <f>H5-H3</f>
        <v>18.937371273844803</v>
      </c>
      <c r="I9" s="322">
        <f t="shared" ref="I9:K9" si="2">I5-I3</f>
        <v>19.12991005412772</v>
      </c>
      <c r="J9" s="322">
        <f t="shared" si="2"/>
        <v>19.338934655814882</v>
      </c>
      <c r="K9" s="322">
        <f t="shared" si="2"/>
        <v>19.45382363631424</v>
      </c>
      <c r="L9" s="457">
        <f>L5-L3</f>
        <v>19.510774476409694</v>
      </c>
      <c r="M9" s="457">
        <f t="shared" ref="M9:AJ9" si="3">M5-M3</f>
        <v>19.392831674123968</v>
      </c>
      <c r="N9" s="457">
        <f t="shared" si="3"/>
        <v>19.294630994280041</v>
      </c>
      <c r="O9" s="457">
        <f t="shared" si="3"/>
        <v>19.185683678458105</v>
      </c>
      <c r="P9" s="457">
        <f t="shared" si="3"/>
        <v>19.156478486049835</v>
      </c>
      <c r="Q9" s="457">
        <f t="shared" si="3"/>
        <v>17.729081508535586</v>
      </c>
      <c r="R9" s="457">
        <f t="shared" si="3"/>
        <v>18.36090729074138</v>
      </c>
      <c r="S9" s="457">
        <f t="shared" si="3"/>
        <v>19.478387055483694</v>
      </c>
      <c r="T9" s="457">
        <f t="shared" si="3"/>
        <v>21.15850947906813</v>
      </c>
      <c r="U9" s="457">
        <f t="shared" si="3"/>
        <v>22.654487890282624</v>
      </c>
      <c r="V9" s="457">
        <f t="shared" si="3"/>
        <v>14.193825216861995</v>
      </c>
      <c r="W9" s="457">
        <f t="shared" si="3"/>
        <v>14.699480833874929</v>
      </c>
      <c r="X9" s="457">
        <f t="shared" si="3"/>
        <v>15.280009157458437</v>
      </c>
      <c r="Y9" s="457">
        <f t="shared" si="3"/>
        <v>15.722641943639843</v>
      </c>
      <c r="Z9" s="457">
        <f t="shared" si="3"/>
        <v>16.246723685580051</v>
      </c>
      <c r="AA9" s="457">
        <f t="shared" si="3"/>
        <v>16.445358881876089</v>
      </c>
      <c r="AB9" s="457">
        <f t="shared" si="3"/>
        <v>16.710559420264971</v>
      </c>
      <c r="AC9" s="457">
        <f t="shared" si="3"/>
        <v>16.848186974019129</v>
      </c>
      <c r="AD9" s="457">
        <f t="shared" si="3"/>
        <v>17.048830569292889</v>
      </c>
      <c r="AE9" s="457">
        <f t="shared" si="3"/>
        <v>17.24702732562595</v>
      </c>
      <c r="AF9" s="457">
        <f t="shared" si="3"/>
        <v>17.467279429262319</v>
      </c>
      <c r="AG9" s="457">
        <f t="shared" si="3"/>
        <v>17.580677302437891</v>
      </c>
      <c r="AH9" s="457">
        <f t="shared" si="3"/>
        <v>17.736272712203672</v>
      </c>
      <c r="AI9" s="457">
        <f t="shared" si="3"/>
        <v>17.9005141505409</v>
      </c>
      <c r="AJ9" s="762">
        <f t="shared" si="3"/>
        <v>18.11605552554137</v>
      </c>
    </row>
    <row r="10" spans="1:44" ht="15.75" thickBot="1" x14ac:dyDescent="0.25">
      <c r="A10" s="177"/>
      <c r="B10" s="975"/>
      <c r="C10" s="866" t="s">
        <v>740</v>
      </c>
      <c r="D10" s="878" t="s">
        <v>355</v>
      </c>
      <c r="E10" s="879" t="s">
        <v>741</v>
      </c>
      <c r="F10" s="869" t="s">
        <v>75</v>
      </c>
      <c r="G10" s="869">
        <v>2</v>
      </c>
      <c r="H10" s="787">
        <f t="shared" ref="H10:AJ10" si="4">H9-H8</f>
        <v>13.065306105801476</v>
      </c>
      <c r="I10" s="281">
        <f t="shared" ref="I10:K10" si="5">I9-I8</f>
        <v>13.523615711993838</v>
      </c>
      <c r="J10" s="281">
        <f t="shared" si="5"/>
        <v>13.667655321497898</v>
      </c>
      <c r="K10" s="281">
        <f t="shared" si="5"/>
        <v>14.077345180439728</v>
      </c>
      <c r="L10" s="463">
        <f t="shared" si="4"/>
        <v>14.207190908428082</v>
      </c>
      <c r="M10" s="463">
        <f t="shared" si="4"/>
        <v>14.192660139847094</v>
      </c>
      <c r="N10" s="463">
        <f t="shared" si="4"/>
        <v>14.10964666619827</v>
      </c>
      <c r="O10" s="463">
        <f t="shared" si="4"/>
        <v>14.073756127531258</v>
      </c>
      <c r="P10" s="463">
        <f t="shared" si="4"/>
        <v>13.960947031553484</v>
      </c>
      <c r="Q10" s="463">
        <f t="shared" si="4"/>
        <v>13.815355977396173</v>
      </c>
      <c r="R10" s="463">
        <f t="shared" si="4"/>
        <v>14.50137976287639</v>
      </c>
      <c r="S10" s="463">
        <f t="shared" si="4"/>
        <v>15.55964709317138</v>
      </c>
      <c r="T10" s="463">
        <f t="shared" si="4"/>
        <v>17.147133988131948</v>
      </c>
      <c r="U10" s="463">
        <f t="shared" si="4"/>
        <v>18.561562873842981</v>
      </c>
      <c r="V10" s="463">
        <f t="shared" si="4"/>
        <v>10.113012534239257</v>
      </c>
      <c r="W10" s="463">
        <f t="shared" si="4"/>
        <v>10.581761905343845</v>
      </c>
      <c r="X10" s="463">
        <f t="shared" si="4"/>
        <v>11.229337842594493</v>
      </c>
      <c r="Y10" s="463">
        <f t="shared" si="4"/>
        <v>11.555859112797464</v>
      </c>
      <c r="Z10" s="463">
        <f t="shared" si="4"/>
        <v>12.017421661592699</v>
      </c>
      <c r="AA10" s="463">
        <f t="shared" si="4"/>
        <v>12.13136594005308</v>
      </c>
      <c r="AB10" s="463">
        <f t="shared" si="4"/>
        <v>12.504068089521125</v>
      </c>
      <c r="AC10" s="463">
        <f t="shared" si="4"/>
        <v>12.354809601865691</v>
      </c>
      <c r="AD10" s="463">
        <f t="shared" si="4"/>
        <v>12.52039200605514</v>
      </c>
      <c r="AE10" s="463">
        <f t="shared" si="4"/>
        <v>12.713280203327741</v>
      </c>
      <c r="AF10" s="463">
        <f t="shared" si="4"/>
        <v>12.783334333019789</v>
      </c>
      <c r="AG10" s="463">
        <f t="shared" si="4"/>
        <v>12.957897173237646</v>
      </c>
      <c r="AH10" s="463">
        <f t="shared" si="4"/>
        <v>12.997647515977484</v>
      </c>
      <c r="AI10" s="463">
        <f t="shared" si="4"/>
        <v>13.10487058975794</v>
      </c>
      <c r="AJ10" s="458">
        <f t="shared" si="4"/>
        <v>13.251582032031809</v>
      </c>
    </row>
    <row r="11" spans="1:44" ht="15.75" x14ac:dyDescent="0.25">
      <c r="A11" s="177"/>
      <c r="B11" s="196"/>
      <c r="C11" s="174"/>
      <c r="D11" s="283"/>
      <c r="E11" s="284"/>
      <c r="F11" s="197"/>
      <c r="G11" s="197"/>
      <c r="H11" s="197"/>
      <c r="I11" s="200"/>
      <c r="J11" s="285"/>
      <c r="K11" s="286"/>
      <c r="L11" s="287"/>
      <c r="M11" s="288"/>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4" ht="15.75" x14ac:dyDescent="0.25">
      <c r="A12" s="177"/>
      <c r="B12" s="196"/>
      <c r="C12" s="174"/>
      <c r="D12" s="289"/>
      <c r="E12" s="290"/>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4" ht="15.75" x14ac:dyDescent="0.25">
      <c r="A13" s="177"/>
      <c r="B13" s="196"/>
      <c r="C13" s="197"/>
      <c r="D13" s="283"/>
      <c r="E13" s="284"/>
      <c r="F13" s="197"/>
      <c r="G13" s="197"/>
      <c r="H13" s="197"/>
      <c r="I13" s="197"/>
      <c r="J13" s="197"/>
      <c r="K13" s="197"/>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4" ht="15.75" x14ac:dyDescent="0.25">
      <c r="A14" s="177"/>
      <c r="B14" s="196"/>
      <c r="C14" s="197"/>
      <c r="D14" s="291" t="str">
        <f>'TITLE PAGE'!B9</f>
        <v>Company:</v>
      </c>
      <c r="E14" s="159" t="str">
        <f>'TITLE PAGE'!D9</f>
        <v>Severn Trent Water</v>
      </c>
      <c r="F14" s="197"/>
      <c r="G14" s="197"/>
      <c r="H14" s="197"/>
      <c r="I14" s="197"/>
      <c r="J14" s="197"/>
      <c r="K14" s="197"/>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4" ht="15.75" x14ac:dyDescent="0.25">
      <c r="A15" s="177"/>
      <c r="B15" s="196"/>
      <c r="C15" s="197"/>
      <c r="D15" s="292" t="str">
        <f>'TITLE PAGE'!B10</f>
        <v>Resource Zone Name:</v>
      </c>
      <c r="E15" s="163" t="str">
        <f>'TITLE PAGE'!D10</f>
        <v>Shelton</v>
      </c>
      <c r="F15" s="197"/>
      <c r="G15" s="197"/>
      <c r="H15" s="197"/>
      <c r="I15" s="197"/>
      <c r="J15" s="197"/>
      <c r="K15" s="197"/>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4" ht="15.75" x14ac:dyDescent="0.25">
      <c r="A16" s="177"/>
      <c r="B16" s="196"/>
      <c r="C16" s="197"/>
      <c r="D16" s="292" t="str">
        <f>'TITLE PAGE'!B11</f>
        <v>Resource Zone Number:</v>
      </c>
      <c r="E16" s="165">
        <f>'TITLE PAGE'!D11</f>
        <v>11</v>
      </c>
      <c r="F16" s="197"/>
      <c r="G16" s="197"/>
      <c r="H16" s="197"/>
      <c r="I16" s="197"/>
      <c r="J16" s="197"/>
      <c r="K16" s="197"/>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7"/>
      <c r="B17" s="196"/>
      <c r="C17" s="197"/>
      <c r="D17" s="292" t="str">
        <f>'TITLE PAGE'!B12</f>
        <v xml:space="preserve">Planning Scenario Name:                                                                     </v>
      </c>
      <c r="E17" s="163" t="str">
        <f>'TITLE PAGE'!D12</f>
        <v>Dry Year Annual Average</v>
      </c>
      <c r="F17" s="197"/>
      <c r="G17" s="197"/>
      <c r="H17" s="197"/>
      <c r="I17" s="197"/>
      <c r="J17" s="197"/>
      <c r="K17" s="197"/>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7"/>
      <c r="B18" s="196"/>
      <c r="C18" s="197"/>
      <c r="D18" s="293" t="str">
        <f>'TITLE PAGE'!B13</f>
        <v xml:space="preserve">Chosen Level of Service:  </v>
      </c>
      <c r="E18" s="170" t="str">
        <f>'TITLE PAGE'!D13</f>
        <v>No more than 3 in 100 Temporary Use Bans</v>
      </c>
      <c r="F18" s="197"/>
      <c r="G18" s="197"/>
      <c r="H18" s="197"/>
      <c r="I18" s="197"/>
      <c r="J18" s="197"/>
      <c r="K18" s="197"/>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7"/>
      <c r="B19" s="196"/>
      <c r="C19" s="197"/>
      <c r="D19" s="283"/>
      <c r="E19" s="302"/>
      <c r="F19" s="197"/>
      <c r="G19" s="197"/>
      <c r="H19" s="197"/>
      <c r="I19" s="197"/>
      <c r="J19" s="197"/>
      <c r="K19" s="197"/>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sheetData>
  <sheetProtection algorithmName="SHA-512" hashValue="/S17xYBktPxb77I605b/lag0TVqozW4f2TDb7bLe8XnQDo14IOu65oU7SUmBSXlfRt6K7HQFUwNKoxJxEX8gAA==" saltValue="bR1mCi/6vis4hDAQhUkq/A==" spinCount="100000" sheet="1" objects="1" scenarios="1" selectLockedCells="1" selectUnlockedCells="1"/>
  <mergeCells count="2">
    <mergeCell ref="B3:B10"/>
    <mergeCell ref="AP1:AR1"/>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zoomScale="75" zoomScaleNormal="75" workbookViewId="0">
      <selection activeCell="D5" sqref="D5"/>
    </sheetView>
  </sheetViews>
  <sheetFormatPr defaultColWidth="8.88671875" defaultRowHeight="15" x14ac:dyDescent="0.2"/>
  <cols>
    <col min="1" max="1" width="2.109375" customWidth="1"/>
    <col min="2" max="2" width="13.88671875" customWidth="1"/>
    <col min="3" max="3" width="13" customWidth="1"/>
    <col min="4" max="4" width="39.77734375" bestFit="1" customWidth="1"/>
    <col min="5"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4" max="25" width="10.21875" bestFit="1" customWidth="1"/>
    <col min="241" max="241" width="2.109375" customWidth="1"/>
    <col min="242" max="242" width="13.88671875" customWidth="1"/>
    <col min="243" max="246" width="13" customWidth="1"/>
    <col min="247" max="247" width="16.5546875" customWidth="1"/>
    <col min="248" max="252" width="12.21875" customWidth="1"/>
    <col min="253" max="253" width="11.109375" customWidth="1"/>
    <col min="254" max="254" width="17.44140625" customWidth="1"/>
    <col min="255" max="260" width="12.21875" customWidth="1"/>
    <col min="261" max="261" width="13.6640625" customWidth="1"/>
    <col min="262" max="262" width="13.44140625" customWidth="1"/>
    <col min="497" max="497" width="2.109375" customWidth="1"/>
    <col min="498" max="498" width="13.88671875" customWidth="1"/>
    <col min="499" max="502" width="13" customWidth="1"/>
    <col min="503" max="503" width="16.5546875" customWidth="1"/>
    <col min="504" max="508" width="12.21875" customWidth="1"/>
    <col min="509" max="509" width="11.109375" customWidth="1"/>
    <col min="510" max="510" width="17.44140625" customWidth="1"/>
    <col min="511" max="516" width="12.21875" customWidth="1"/>
    <col min="517" max="517" width="13.6640625" customWidth="1"/>
    <col min="518" max="518" width="13.44140625" customWidth="1"/>
    <col min="753" max="753" width="2.109375" customWidth="1"/>
    <col min="754" max="754" width="13.88671875" customWidth="1"/>
    <col min="755" max="758" width="13" customWidth="1"/>
    <col min="759" max="759" width="16.5546875" customWidth="1"/>
    <col min="760" max="764" width="12.21875" customWidth="1"/>
    <col min="765" max="765" width="11.109375" customWidth="1"/>
    <col min="766" max="766" width="17.44140625" customWidth="1"/>
    <col min="767" max="772" width="12.21875" customWidth="1"/>
    <col min="773" max="773" width="13.6640625" customWidth="1"/>
    <col min="774" max="774" width="13.44140625" customWidth="1"/>
    <col min="1009" max="1009" width="2.109375" customWidth="1"/>
    <col min="1010" max="1010" width="13.88671875" customWidth="1"/>
    <col min="1011" max="1014" width="13" customWidth="1"/>
    <col min="1015" max="1015" width="16.5546875" customWidth="1"/>
    <col min="1016" max="1020" width="12.21875" customWidth="1"/>
    <col min="1021" max="1021" width="11.109375" customWidth="1"/>
    <col min="1022" max="1022" width="17.44140625" customWidth="1"/>
    <col min="1023" max="1028" width="12.21875" customWidth="1"/>
    <col min="1029" max="1029" width="13.6640625" customWidth="1"/>
    <col min="1030" max="1030" width="13.44140625" customWidth="1"/>
    <col min="1265" max="1265" width="2.109375" customWidth="1"/>
    <col min="1266" max="1266" width="13.88671875" customWidth="1"/>
    <col min="1267" max="1270" width="13" customWidth="1"/>
    <col min="1271" max="1271" width="16.5546875" customWidth="1"/>
    <col min="1272" max="1276" width="12.21875" customWidth="1"/>
    <col min="1277" max="1277" width="11.109375" customWidth="1"/>
    <col min="1278" max="1278" width="17.44140625" customWidth="1"/>
    <col min="1279" max="1284" width="12.21875" customWidth="1"/>
    <col min="1285" max="1285" width="13.6640625" customWidth="1"/>
    <col min="1286" max="1286" width="13.44140625" customWidth="1"/>
    <col min="1521" max="1521" width="2.109375" customWidth="1"/>
    <col min="1522" max="1522" width="13.88671875" customWidth="1"/>
    <col min="1523" max="1526" width="13" customWidth="1"/>
    <col min="1527" max="1527" width="16.5546875" customWidth="1"/>
    <col min="1528" max="1532" width="12.21875" customWidth="1"/>
    <col min="1533" max="1533" width="11.109375" customWidth="1"/>
    <col min="1534" max="1534" width="17.44140625" customWidth="1"/>
    <col min="1535" max="1540" width="12.21875" customWidth="1"/>
    <col min="1541" max="1541" width="13.6640625" customWidth="1"/>
    <col min="1542" max="1542" width="13.44140625" customWidth="1"/>
    <col min="1777" max="1777" width="2.109375" customWidth="1"/>
    <col min="1778" max="1778" width="13.88671875" customWidth="1"/>
    <col min="1779" max="1782" width="13" customWidth="1"/>
    <col min="1783" max="1783" width="16.5546875" customWidth="1"/>
    <col min="1784" max="1788" width="12.21875" customWidth="1"/>
    <col min="1789" max="1789" width="11.109375" customWidth="1"/>
    <col min="1790" max="1790" width="17.44140625" customWidth="1"/>
    <col min="1791" max="1796" width="12.21875" customWidth="1"/>
    <col min="1797" max="1797" width="13.6640625" customWidth="1"/>
    <col min="1798" max="1798" width="13.44140625" customWidth="1"/>
    <col min="2033" max="2033" width="2.109375" customWidth="1"/>
    <col min="2034" max="2034" width="13.88671875" customWidth="1"/>
    <col min="2035" max="2038" width="13" customWidth="1"/>
    <col min="2039" max="2039" width="16.5546875" customWidth="1"/>
    <col min="2040" max="2044" width="12.21875" customWidth="1"/>
    <col min="2045" max="2045" width="11.109375" customWidth="1"/>
    <col min="2046" max="2046" width="17.44140625" customWidth="1"/>
    <col min="2047" max="2052" width="12.21875" customWidth="1"/>
    <col min="2053" max="2053" width="13.6640625" customWidth="1"/>
    <col min="2054" max="2054" width="13.44140625" customWidth="1"/>
    <col min="2289" max="2289" width="2.109375" customWidth="1"/>
    <col min="2290" max="2290" width="13.88671875" customWidth="1"/>
    <col min="2291" max="2294" width="13" customWidth="1"/>
    <col min="2295" max="2295" width="16.5546875" customWidth="1"/>
    <col min="2296" max="2300" width="12.21875" customWidth="1"/>
    <col min="2301" max="2301" width="11.109375" customWidth="1"/>
    <col min="2302" max="2302" width="17.44140625" customWidth="1"/>
    <col min="2303" max="2308" width="12.21875" customWidth="1"/>
    <col min="2309" max="2309" width="13.6640625" customWidth="1"/>
    <col min="2310" max="2310" width="13.44140625" customWidth="1"/>
    <col min="2545" max="2545" width="2.109375" customWidth="1"/>
    <col min="2546" max="2546" width="13.88671875" customWidth="1"/>
    <col min="2547" max="2550" width="13" customWidth="1"/>
    <col min="2551" max="2551" width="16.5546875" customWidth="1"/>
    <col min="2552" max="2556" width="12.21875" customWidth="1"/>
    <col min="2557" max="2557" width="11.109375" customWidth="1"/>
    <col min="2558" max="2558" width="17.44140625" customWidth="1"/>
    <col min="2559" max="2564" width="12.21875" customWidth="1"/>
    <col min="2565" max="2565" width="13.6640625" customWidth="1"/>
    <col min="2566" max="2566" width="13.44140625" customWidth="1"/>
    <col min="2801" max="2801" width="2.109375" customWidth="1"/>
    <col min="2802" max="2802" width="13.88671875" customWidth="1"/>
    <col min="2803" max="2806" width="13" customWidth="1"/>
    <col min="2807" max="2807" width="16.5546875" customWidth="1"/>
    <col min="2808" max="2812" width="12.21875" customWidth="1"/>
    <col min="2813" max="2813" width="11.109375" customWidth="1"/>
    <col min="2814" max="2814" width="17.44140625" customWidth="1"/>
    <col min="2815" max="2820" width="12.21875" customWidth="1"/>
    <col min="2821" max="2821" width="13.6640625" customWidth="1"/>
    <col min="2822" max="2822" width="13.44140625" customWidth="1"/>
    <col min="3057" max="3057" width="2.109375" customWidth="1"/>
    <col min="3058" max="3058" width="13.88671875" customWidth="1"/>
    <col min="3059" max="3062" width="13" customWidth="1"/>
    <col min="3063" max="3063" width="16.5546875" customWidth="1"/>
    <col min="3064" max="3068" width="12.21875" customWidth="1"/>
    <col min="3069" max="3069" width="11.109375" customWidth="1"/>
    <col min="3070" max="3070" width="17.44140625" customWidth="1"/>
    <col min="3071" max="3076" width="12.21875" customWidth="1"/>
    <col min="3077" max="3077" width="13.6640625" customWidth="1"/>
    <col min="3078" max="3078" width="13.44140625" customWidth="1"/>
    <col min="3313" max="3313" width="2.109375" customWidth="1"/>
    <col min="3314" max="3314" width="13.88671875" customWidth="1"/>
    <col min="3315" max="3318" width="13" customWidth="1"/>
    <col min="3319" max="3319" width="16.5546875" customWidth="1"/>
    <col min="3320" max="3324" width="12.21875" customWidth="1"/>
    <col min="3325" max="3325" width="11.109375" customWidth="1"/>
    <col min="3326" max="3326" width="17.44140625" customWidth="1"/>
    <col min="3327" max="3332" width="12.21875" customWidth="1"/>
    <col min="3333" max="3333" width="13.6640625" customWidth="1"/>
    <col min="3334" max="3334" width="13.44140625" customWidth="1"/>
    <col min="3569" max="3569" width="2.109375" customWidth="1"/>
    <col min="3570" max="3570" width="13.88671875" customWidth="1"/>
    <col min="3571" max="3574" width="13" customWidth="1"/>
    <col min="3575" max="3575" width="16.5546875" customWidth="1"/>
    <col min="3576" max="3580" width="12.21875" customWidth="1"/>
    <col min="3581" max="3581" width="11.109375" customWidth="1"/>
    <col min="3582" max="3582" width="17.44140625" customWidth="1"/>
    <col min="3583" max="3588" width="12.21875" customWidth="1"/>
    <col min="3589" max="3589" width="13.6640625" customWidth="1"/>
    <col min="3590" max="3590" width="13.44140625" customWidth="1"/>
    <col min="3825" max="3825" width="2.109375" customWidth="1"/>
    <col min="3826" max="3826" width="13.88671875" customWidth="1"/>
    <col min="3827" max="3830" width="13" customWidth="1"/>
    <col min="3831" max="3831" width="16.5546875" customWidth="1"/>
    <col min="3832" max="3836" width="12.21875" customWidth="1"/>
    <col min="3837" max="3837" width="11.109375" customWidth="1"/>
    <col min="3838" max="3838" width="17.44140625" customWidth="1"/>
    <col min="3839" max="3844" width="12.21875" customWidth="1"/>
    <col min="3845" max="3845" width="13.6640625" customWidth="1"/>
    <col min="3846" max="3846" width="13.44140625" customWidth="1"/>
    <col min="4081" max="4081" width="2.109375" customWidth="1"/>
    <col min="4082" max="4082" width="13.88671875" customWidth="1"/>
    <col min="4083" max="4086" width="13" customWidth="1"/>
    <col min="4087" max="4087" width="16.5546875" customWidth="1"/>
    <col min="4088" max="4092" width="12.21875" customWidth="1"/>
    <col min="4093" max="4093" width="11.109375" customWidth="1"/>
    <col min="4094" max="4094" width="17.44140625" customWidth="1"/>
    <col min="4095" max="4100" width="12.21875" customWidth="1"/>
    <col min="4101" max="4101" width="13.6640625" customWidth="1"/>
    <col min="4102" max="4102" width="13.44140625" customWidth="1"/>
    <col min="4337" max="4337" width="2.109375" customWidth="1"/>
    <col min="4338" max="4338" width="13.88671875" customWidth="1"/>
    <col min="4339" max="4342" width="13" customWidth="1"/>
    <col min="4343" max="4343" width="16.5546875" customWidth="1"/>
    <col min="4344" max="4348" width="12.21875" customWidth="1"/>
    <col min="4349" max="4349" width="11.109375" customWidth="1"/>
    <col min="4350" max="4350" width="17.44140625" customWidth="1"/>
    <col min="4351" max="4356" width="12.21875" customWidth="1"/>
    <col min="4357" max="4357" width="13.6640625" customWidth="1"/>
    <col min="4358" max="4358" width="13.44140625" customWidth="1"/>
    <col min="4593" max="4593" width="2.109375" customWidth="1"/>
    <col min="4594" max="4594" width="13.88671875" customWidth="1"/>
    <col min="4595" max="4598" width="13" customWidth="1"/>
    <col min="4599" max="4599" width="16.5546875" customWidth="1"/>
    <col min="4600" max="4604" width="12.21875" customWidth="1"/>
    <col min="4605" max="4605" width="11.109375" customWidth="1"/>
    <col min="4606" max="4606" width="17.44140625" customWidth="1"/>
    <col min="4607" max="4612" width="12.21875" customWidth="1"/>
    <col min="4613" max="4613" width="13.6640625" customWidth="1"/>
    <col min="4614" max="4614" width="13.44140625" customWidth="1"/>
    <col min="4849" max="4849" width="2.109375" customWidth="1"/>
    <col min="4850" max="4850" width="13.88671875" customWidth="1"/>
    <col min="4851" max="4854" width="13" customWidth="1"/>
    <col min="4855" max="4855" width="16.5546875" customWidth="1"/>
    <col min="4856" max="4860" width="12.21875" customWidth="1"/>
    <col min="4861" max="4861" width="11.109375" customWidth="1"/>
    <col min="4862" max="4862" width="17.44140625" customWidth="1"/>
    <col min="4863" max="4868" width="12.21875" customWidth="1"/>
    <col min="4869" max="4869" width="13.6640625" customWidth="1"/>
    <col min="4870" max="4870" width="13.44140625" customWidth="1"/>
    <col min="5105" max="5105" width="2.109375" customWidth="1"/>
    <col min="5106" max="5106" width="13.88671875" customWidth="1"/>
    <col min="5107" max="5110" width="13" customWidth="1"/>
    <col min="5111" max="5111" width="16.5546875" customWidth="1"/>
    <col min="5112" max="5116" width="12.21875" customWidth="1"/>
    <col min="5117" max="5117" width="11.109375" customWidth="1"/>
    <col min="5118" max="5118" width="17.44140625" customWidth="1"/>
    <col min="5119" max="5124" width="12.21875" customWidth="1"/>
    <col min="5125" max="5125" width="13.6640625" customWidth="1"/>
    <col min="5126" max="5126" width="13.44140625" customWidth="1"/>
    <col min="5361" max="5361" width="2.109375" customWidth="1"/>
    <col min="5362" max="5362" width="13.88671875" customWidth="1"/>
    <col min="5363" max="5366" width="13" customWidth="1"/>
    <col min="5367" max="5367" width="16.5546875" customWidth="1"/>
    <col min="5368" max="5372" width="12.21875" customWidth="1"/>
    <col min="5373" max="5373" width="11.109375" customWidth="1"/>
    <col min="5374" max="5374" width="17.44140625" customWidth="1"/>
    <col min="5375" max="5380" width="12.21875" customWidth="1"/>
    <col min="5381" max="5381" width="13.6640625" customWidth="1"/>
    <col min="5382" max="5382" width="13.44140625" customWidth="1"/>
    <col min="5617" max="5617" width="2.109375" customWidth="1"/>
    <col min="5618" max="5618" width="13.88671875" customWidth="1"/>
    <col min="5619" max="5622" width="13" customWidth="1"/>
    <col min="5623" max="5623" width="16.5546875" customWidth="1"/>
    <col min="5624" max="5628" width="12.21875" customWidth="1"/>
    <col min="5629" max="5629" width="11.109375" customWidth="1"/>
    <col min="5630" max="5630" width="17.44140625" customWidth="1"/>
    <col min="5631" max="5636" width="12.21875" customWidth="1"/>
    <col min="5637" max="5637" width="13.6640625" customWidth="1"/>
    <col min="5638" max="5638" width="13.44140625" customWidth="1"/>
    <col min="5873" max="5873" width="2.109375" customWidth="1"/>
    <col min="5874" max="5874" width="13.88671875" customWidth="1"/>
    <col min="5875" max="5878" width="13" customWidth="1"/>
    <col min="5879" max="5879" width="16.5546875" customWidth="1"/>
    <col min="5880" max="5884" width="12.21875" customWidth="1"/>
    <col min="5885" max="5885" width="11.109375" customWidth="1"/>
    <col min="5886" max="5886" width="17.44140625" customWidth="1"/>
    <col min="5887" max="5892" width="12.21875" customWidth="1"/>
    <col min="5893" max="5893" width="13.6640625" customWidth="1"/>
    <col min="5894" max="5894" width="13.44140625" customWidth="1"/>
    <col min="6129" max="6129" width="2.109375" customWidth="1"/>
    <col min="6130" max="6130" width="13.88671875" customWidth="1"/>
    <col min="6131" max="6134" width="13" customWidth="1"/>
    <col min="6135" max="6135" width="16.5546875" customWidth="1"/>
    <col min="6136" max="6140" width="12.21875" customWidth="1"/>
    <col min="6141" max="6141" width="11.109375" customWidth="1"/>
    <col min="6142" max="6142" width="17.44140625" customWidth="1"/>
    <col min="6143" max="6148" width="12.21875" customWidth="1"/>
    <col min="6149" max="6149" width="13.6640625" customWidth="1"/>
    <col min="6150" max="6150" width="13.44140625" customWidth="1"/>
    <col min="6385" max="6385" width="2.109375" customWidth="1"/>
    <col min="6386" max="6386" width="13.88671875" customWidth="1"/>
    <col min="6387" max="6390" width="13" customWidth="1"/>
    <col min="6391" max="6391" width="16.5546875" customWidth="1"/>
    <col min="6392" max="6396" width="12.21875" customWidth="1"/>
    <col min="6397" max="6397" width="11.109375" customWidth="1"/>
    <col min="6398" max="6398" width="17.44140625" customWidth="1"/>
    <col min="6399" max="6404" width="12.21875" customWidth="1"/>
    <col min="6405" max="6405" width="13.6640625" customWidth="1"/>
    <col min="6406" max="6406" width="13.44140625" customWidth="1"/>
    <col min="6641" max="6641" width="2.109375" customWidth="1"/>
    <col min="6642" max="6642" width="13.88671875" customWidth="1"/>
    <col min="6643" max="6646" width="13" customWidth="1"/>
    <col min="6647" max="6647" width="16.5546875" customWidth="1"/>
    <col min="6648" max="6652" width="12.21875" customWidth="1"/>
    <col min="6653" max="6653" width="11.109375" customWidth="1"/>
    <col min="6654" max="6654" width="17.44140625" customWidth="1"/>
    <col min="6655" max="6660" width="12.21875" customWidth="1"/>
    <col min="6661" max="6661" width="13.6640625" customWidth="1"/>
    <col min="6662" max="6662" width="13.44140625" customWidth="1"/>
    <col min="6897" max="6897" width="2.109375" customWidth="1"/>
    <col min="6898" max="6898" width="13.88671875" customWidth="1"/>
    <col min="6899" max="6902" width="13" customWidth="1"/>
    <col min="6903" max="6903" width="16.5546875" customWidth="1"/>
    <col min="6904" max="6908" width="12.21875" customWidth="1"/>
    <col min="6909" max="6909" width="11.109375" customWidth="1"/>
    <col min="6910" max="6910" width="17.44140625" customWidth="1"/>
    <col min="6911" max="6916" width="12.21875" customWidth="1"/>
    <col min="6917" max="6917" width="13.6640625" customWidth="1"/>
    <col min="6918" max="6918" width="13.44140625" customWidth="1"/>
    <col min="7153" max="7153" width="2.109375" customWidth="1"/>
    <col min="7154" max="7154" width="13.88671875" customWidth="1"/>
    <col min="7155" max="7158" width="13" customWidth="1"/>
    <col min="7159" max="7159" width="16.5546875" customWidth="1"/>
    <col min="7160" max="7164" width="12.21875" customWidth="1"/>
    <col min="7165" max="7165" width="11.109375" customWidth="1"/>
    <col min="7166" max="7166" width="17.44140625" customWidth="1"/>
    <col min="7167" max="7172" width="12.21875" customWidth="1"/>
    <col min="7173" max="7173" width="13.6640625" customWidth="1"/>
    <col min="7174" max="7174" width="13.44140625" customWidth="1"/>
    <col min="7409" max="7409" width="2.109375" customWidth="1"/>
    <col min="7410" max="7410" width="13.88671875" customWidth="1"/>
    <col min="7411" max="7414" width="13" customWidth="1"/>
    <col min="7415" max="7415" width="16.5546875" customWidth="1"/>
    <col min="7416" max="7420" width="12.21875" customWidth="1"/>
    <col min="7421" max="7421" width="11.109375" customWidth="1"/>
    <col min="7422" max="7422" width="17.44140625" customWidth="1"/>
    <col min="7423" max="7428" width="12.21875" customWidth="1"/>
    <col min="7429" max="7429" width="13.6640625" customWidth="1"/>
    <col min="7430" max="7430" width="13.44140625" customWidth="1"/>
    <col min="7665" max="7665" width="2.109375" customWidth="1"/>
    <col min="7666" max="7666" width="13.88671875" customWidth="1"/>
    <col min="7667" max="7670" width="13" customWidth="1"/>
    <col min="7671" max="7671" width="16.5546875" customWidth="1"/>
    <col min="7672" max="7676" width="12.21875" customWidth="1"/>
    <col min="7677" max="7677" width="11.109375" customWidth="1"/>
    <col min="7678" max="7678" width="17.44140625" customWidth="1"/>
    <col min="7679" max="7684" width="12.21875" customWidth="1"/>
    <col min="7685" max="7685" width="13.6640625" customWidth="1"/>
    <col min="7686" max="7686" width="13.44140625" customWidth="1"/>
    <col min="7921" max="7921" width="2.109375" customWidth="1"/>
    <col min="7922" max="7922" width="13.88671875" customWidth="1"/>
    <col min="7923" max="7926" width="13" customWidth="1"/>
    <col min="7927" max="7927" width="16.5546875" customWidth="1"/>
    <col min="7928" max="7932" width="12.21875" customWidth="1"/>
    <col min="7933" max="7933" width="11.109375" customWidth="1"/>
    <col min="7934" max="7934" width="17.44140625" customWidth="1"/>
    <col min="7935" max="7940" width="12.21875" customWidth="1"/>
    <col min="7941" max="7941" width="13.6640625" customWidth="1"/>
    <col min="7942" max="7942" width="13.44140625" customWidth="1"/>
    <col min="8177" max="8177" width="2.109375" customWidth="1"/>
    <col min="8178" max="8178" width="13.88671875" customWidth="1"/>
    <col min="8179" max="8182" width="13" customWidth="1"/>
    <col min="8183" max="8183" width="16.5546875" customWidth="1"/>
    <col min="8184" max="8188" width="12.21875" customWidth="1"/>
    <col min="8189" max="8189" width="11.109375" customWidth="1"/>
    <col min="8190" max="8190" width="17.44140625" customWidth="1"/>
    <col min="8191" max="8196" width="12.21875" customWidth="1"/>
    <col min="8197" max="8197" width="13.6640625" customWidth="1"/>
    <col min="8198" max="8198" width="13.44140625" customWidth="1"/>
    <col min="8433" max="8433" width="2.109375" customWidth="1"/>
    <col min="8434" max="8434" width="13.88671875" customWidth="1"/>
    <col min="8435" max="8438" width="13" customWidth="1"/>
    <col min="8439" max="8439" width="16.5546875" customWidth="1"/>
    <col min="8440" max="8444" width="12.21875" customWidth="1"/>
    <col min="8445" max="8445" width="11.109375" customWidth="1"/>
    <col min="8446" max="8446" width="17.44140625" customWidth="1"/>
    <col min="8447" max="8452" width="12.21875" customWidth="1"/>
    <col min="8453" max="8453" width="13.6640625" customWidth="1"/>
    <col min="8454" max="8454" width="13.44140625" customWidth="1"/>
    <col min="8689" max="8689" width="2.109375" customWidth="1"/>
    <col min="8690" max="8690" width="13.88671875" customWidth="1"/>
    <col min="8691" max="8694" width="13" customWidth="1"/>
    <col min="8695" max="8695" width="16.5546875" customWidth="1"/>
    <col min="8696" max="8700" width="12.21875" customWidth="1"/>
    <col min="8701" max="8701" width="11.109375" customWidth="1"/>
    <col min="8702" max="8702" width="17.44140625" customWidth="1"/>
    <col min="8703" max="8708" width="12.21875" customWidth="1"/>
    <col min="8709" max="8709" width="13.6640625" customWidth="1"/>
    <col min="8710" max="8710" width="13.44140625" customWidth="1"/>
    <col min="8945" max="8945" width="2.109375" customWidth="1"/>
    <col min="8946" max="8946" width="13.88671875" customWidth="1"/>
    <col min="8947" max="8950" width="13" customWidth="1"/>
    <col min="8951" max="8951" width="16.5546875" customWidth="1"/>
    <col min="8952" max="8956" width="12.21875" customWidth="1"/>
    <col min="8957" max="8957" width="11.109375" customWidth="1"/>
    <col min="8958" max="8958" width="17.44140625" customWidth="1"/>
    <col min="8959" max="8964" width="12.21875" customWidth="1"/>
    <col min="8965" max="8965" width="13.6640625" customWidth="1"/>
    <col min="8966" max="8966" width="13.44140625" customWidth="1"/>
    <col min="9201" max="9201" width="2.109375" customWidth="1"/>
    <col min="9202" max="9202" width="13.88671875" customWidth="1"/>
    <col min="9203" max="9206" width="13" customWidth="1"/>
    <col min="9207" max="9207" width="16.5546875" customWidth="1"/>
    <col min="9208" max="9212" width="12.21875" customWidth="1"/>
    <col min="9213" max="9213" width="11.109375" customWidth="1"/>
    <col min="9214" max="9214" width="17.44140625" customWidth="1"/>
    <col min="9215" max="9220" width="12.21875" customWidth="1"/>
    <col min="9221" max="9221" width="13.6640625" customWidth="1"/>
    <col min="9222" max="9222" width="13.44140625" customWidth="1"/>
    <col min="9457" max="9457" width="2.109375" customWidth="1"/>
    <col min="9458" max="9458" width="13.88671875" customWidth="1"/>
    <col min="9459" max="9462" width="13" customWidth="1"/>
    <col min="9463" max="9463" width="16.5546875" customWidth="1"/>
    <col min="9464" max="9468" width="12.21875" customWidth="1"/>
    <col min="9469" max="9469" width="11.109375" customWidth="1"/>
    <col min="9470" max="9470" width="17.44140625" customWidth="1"/>
    <col min="9471" max="9476" width="12.21875" customWidth="1"/>
    <col min="9477" max="9477" width="13.6640625" customWidth="1"/>
    <col min="9478" max="9478" width="13.44140625" customWidth="1"/>
    <col min="9713" max="9713" width="2.109375" customWidth="1"/>
    <col min="9714" max="9714" width="13.88671875" customWidth="1"/>
    <col min="9715" max="9718" width="13" customWidth="1"/>
    <col min="9719" max="9719" width="16.5546875" customWidth="1"/>
    <col min="9720" max="9724" width="12.21875" customWidth="1"/>
    <col min="9725" max="9725" width="11.109375" customWidth="1"/>
    <col min="9726" max="9726" width="17.44140625" customWidth="1"/>
    <col min="9727" max="9732" width="12.21875" customWidth="1"/>
    <col min="9733" max="9733" width="13.6640625" customWidth="1"/>
    <col min="9734" max="9734" width="13.44140625" customWidth="1"/>
    <col min="9969" max="9969" width="2.109375" customWidth="1"/>
    <col min="9970" max="9970" width="13.88671875" customWidth="1"/>
    <col min="9971" max="9974" width="13" customWidth="1"/>
    <col min="9975" max="9975" width="16.5546875" customWidth="1"/>
    <col min="9976" max="9980" width="12.21875" customWidth="1"/>
    <col min="9981" max="9981" width="11.109375" customWidth="1"/>
    <col min="9982" max="9982" width="17.44140625" customWidth="1"/>
    <col min="9983" max="9988" width="12.21875" customWidth="1"/>
    <col min="9989" max="9989" width="13.6640625" customWidth="1"/>
    <col min="9990" max="9990" width="13.44140625" customWidth="1"/>
    <col min="10225" max="10225" width="2.109375" customWidth="1"/>
    <col min="10226" max="10226" width="13.88671875" customWidth="1"/>
    <col min="10227" max="10230" width="13" customWidth="1"/>
    <col min="10231" max="10231" width="16.5546875" customWidth="1"/>
    <col min="10232" max="10236" width="12.21875" customWidth="1"/>
    <col min="10237" max="10237" width="11.109375" customWidth="1"/>
    <col min="10238" max="10238" width="17.44140625" customWidth="1"/>
    <col min="10239" max="10244" width="12.21875" customWidth="1"/>
    <col min="10245" max="10245" width="13.6640625" customWidth="1"/>
    <col min="10246" max="10246" width="13.44140625" customWidth="1"/>
    <col min="10481" max="10481" width="2.109375" customWidth="1"/>
    <col min="10482" max="10482" width="13.88671875" customWidth="1"/>
    <col min="10483" max="10486" width="13" customWidth="1"/>
    <col min="10487" max="10487" width="16.5546875" customWidth="1"/>
    <col min="10488" max="10492" width="12.21875" customWidth="1"/>
    <col min="10493" max="10493" width="11.109375" customWidth="1"/>
    <col min="10494" max="10494" width="17.44140625" customWidth="1"/>
    <col min="10495" max="10500" width="12.21875" customWidth="1"/>
    <col min="10501" max="10501" width="13.6640625" customWidth="1"/>
    <col min="10502" max="10502" width="13.44140625" customWidth="1"/>
    <col min="10737" max="10737" width="2.109375" customWidth="1"/>
    <col min="10738" max="10738" width="13.88671875" customWidth="1"/>
    <col min="10739" max="10742" width="13" customWidth="1"/>
    <col min="10743" max="10743" width="16.5546875" customWidth="1"/>
    <col min="10744" max="10748" width="12.21875" customWidth="1"/>
    <col min="10749" max="10749" width="11.109375" customWidth="1"/>
    <col min="10750" max="10750" width="17.44140625" customWidth="1"/>
    <col min="10751" max="10756" width="12.21875" customWidth="1"/>
    <col min="10757" max="10757" width="13.6640625" customWidth="1"/>
    <col min="10758" max="10758" width="13.44140625" customWidth="1"/>
    <col min="10993" max="10993" width="2.109375" customWidth="1"/>
    <col min="10994" max="10994" width="13.88671875" customWidth="1"/>
    <col min="10995" max="10998" width="13" customWidth="1"/>
    <col min="10999" max="10999" width="16.5546875" customWidth="1"/>
    <col min="11000" max="11004" width="12.21875" customWidth="1"/>
    <col min="11005" max="11005" width="11.109375" customWidth="1"/>
    <col min="11006" max="11006" width="17.44140625" customWidth="1"/>
    <col min="11007" max="11012" width="12.21875" customWidth="1"/>
    <col min="11013" max="11013" width="13.6640625" customWidth="1"/>
    <col min="11014" max="11014" width="13.44140625" customWidth="1"/>
    <col min="11249" max="11249" width="2.109375" customWidth="1"/>
    <col min="11250" max="11250" width="13.88671875" customWidth="1"/>
    <col min="11251" max="11254" width="13" customWidth="1"/>
    <col min="11255" max="11255" width="16.5546875" customWidth="1"/>
    <col min="11256" max="11260" width="12.21875" customWidth="1"/>
    <col min="11261" max="11261" width="11.109375" customWidth="1"/>
    <col min="11262" max="11262" width="17.44140625" customWidth="1"/>
    <col min="11263" max="11268" width="12.21875" customWidth="1"/>
    <col min="11269" max="11269" width="13.6640625" customWidth="1"/>
    <col min="11270" max="11270" width="13.44140625" customWidth="1"/>
    <col min="11505" max="11505" width="2.109375" customWidth="1"/>
    <col min="11506" max="11506" width="13.88671875" customWidth="1"/>
    <col min="11507" max="11510" width="13" customWidth="1"/>
    <col min="11511" max="11511" width="16.5546875" customWidth="1"/>
    <col min="11512" max="11516" width="12.21875" customWidth="1"/>
    <col min="11517" max="11517" width="11.109375" customWidth="1"/>
    <col min="11518" max="11518" width="17.44140625" customWidth="1"/>
    <col min="11519" max="11524" width="12.21875" customWidth="1"/>
    <col min="11525" max="11525" width="13.6640625" customWidth="1"/>
    <col min="11526" max="11526" width="13.44140625" customWidth="1"/>
    <col min="11761" max="11761" width="2.109375" customWidth="1"/>
    <col min="11762" max="11762" width="13.88671875" customWidth="1"/>
    <col min="11763" max="11766" width="13" customWidth="1"/>
    <col min="11767" max="11767" width="16.5546875" customWidth="1"/>
    <col min="11768" max="11772" width="12.21875" customWidth="1"/>
    <col min="11773" max="11773" width="11.109375" customWidth="1"/>
    <col min="11774" max="11774" width="17.44140625" customWidth="1"/>
    <col min="11775" max="11780" width="12.21875" customWidth="1"/>
    <col min="11781" max="11781" width="13.6640625" customWidth="1"/>
    <col min="11782" max="11782" width="13.44140625" customWidth="1"/>
    <col min="12017" max="12017" width="2.109375" customWidth="1"/>
    <col min="12018" max="12018" width="13.88671875" customWidth="1"/>
    <col min="12019" max="12022" width="13" customWidth="1"/>
    <col min="12023" max="12023" width="16.5546875" customWidth="1"/>
    <col min="12024" max="12028" width="12.21875" customWidth="1"/>
    <col min="12029" max="12029" width="11.109375" customWidth="1"/>
    <col min="12030" max="12030" width="17.44140625" customWidth="1"/>
    <col min="12031" max="12036" width="12.21875" customWidth="1"/>
    <col min="12037" max="12037" width="13.6640625" customWidth="1"/>
    <col min="12038" max="12038" width="13.44140625" customWidth="1"/>
    <col min="12273" max="12273" width="2.109375" customWidth="1"/>
    <col min="12274" max="12274" width="13.88671875" customWidth="1"/>
    <col min="12275" max="12278" width="13" customWidth="1"/>
    <col min="12279" max="12279" width="16.5546875" customWidth="1"/>
    <col min="12280" max="12284" width="12.21875" customWidth="1"/>
    <col min="12285" max="12285" width="11.109375" customWidth="1"/>
    <col min="12286" max="12286" width="17.44140625" customWidth="1"/>
    <col min="12287" max="12292" width="12.21875" customWidth="1"/>
    <col min="12293" max="12293" width="13.6640625" customWidth="1"/>
    <col min="12294" max="12294" width="13.44140625" customWidth="1"/>
    <col min="12529" max="12529" width="2.109375" customWidth="1"/>
    <col min="12530" max="12530" width="13.88671875" customWidth="1"/>
    <col min="12531" max="12534" width="13" customWidth="1"/>
    <col min="12535" max="12535" width="16.5546875" customWidth="1"/>
    <col min="12536" max="12540" width="12.21875" customWidth="1"/>
    <col min="12541" max="12541" width="11.109375" customWidth="1"/>
    <col min="12542" max="12542" width="17.44140625" customWidth="1"/>
    <col min="12543" max="12548" width="12.21875" customWidth="1"/>
    <col min="12549" max="12549" width="13.6640625" customWidth="1"/>
    <col min="12550" max="12550" width="13.44140625" customWidth="1"/>
    <col min="12785" max="12785" width="2.109375" customWidth="1"/>
    <col min="12786" max="12786" width="13.88671875" customWidth="1"/>
    <col min="12787" max="12790" width="13" customWidth="1"/>
    <col min="12791" max="12791" width="16.5546875" customWidth="1"/>
    <col min="12792" max="12796" width="12.21875" customWidth="1"/>
    <col min="12797" max="12797" width="11.109375" customWidth="1"/>
    <col min="12798" max="12798" width="17.44140625" customWidth="1"/>
    <col min="12799" max="12804" width="12.21875" customWidth="1"/>
    <col min="12805" max="12805" width="13.6640625" customWidth="1"/>
    <col min="12806" max="12806" width="13.44140625" customWidth="1"/>
    <col min="13041" max="13041" width="2.109375" customWidth="1"/>
    <col min="13042" max="13042" width="13.88671875" customWidth="1"/>
    <col min="13043" max="13046" width="13" customWidth="1"/>
    <col min="13047" max="13047" width="16.5546875" customWidth="1"/>
    <col min="13048" max="13052" width="12.21875" customWidth="1"/>
    <col min="13053" max="13053" width="11.109375" customWidth="1"/>
    <col min="13054" max="13054" width="17.44140625" customWidth="1"/>
    <col min="13055" max="13060" width="12.21875" customWidth="1"/>
    <col min="13061" max="13061" width="13.6640625" customWidth="1"/>
    <col min="13062" max="13062" width="13.44140625" customWidth="1"/>
    <col min="13297" max="13297" width="2.109375" customWidth="1"/>
    <col min="13298" max="13298" width="13.88671875" customWidth="1"/>
    <col min="13299" max="13302" width="13" customWidth="1"/>
    <col min="13303" max="13303" width="16.5546875" customWidth="1"/>
    <col min="13304" max="13308" width="12.21875" customWidth="1"/>
    <col min="13309" max="13309" width="11.109375" customWidth="1"/>
    <col min="13310" max="13310" width="17.44140625" customWidth="1"/>
    <col min="13311" max="13316" width="12.21875" customWidth="1"/>
    <col min="13317" max="13317" width="13.6640625" customWidth="1"/>
    <col min="13318" max="13318" width="13.44140625" customWidth="1"/>
    <col min="13553" max="13553" width="2.109375" customWidth="1"/>
    <col min="13554" max="13554" width="13.88671875" customWidth="1"/>
    <col min="13555" max="13558" width="13" customWidth="1"/>
    <col min="13559" max="13559" width="16.5546875" customWidth="1"/>
    <col min="13560" max="13564" width="12.21875" customWidth="1"/>
    <col min="13565" max="13565" width="11.109375" customWidth="1"/>
    <col min="13566" max="13566" width="17.44140625" customWidth="1"/>
    <col min="13567" max="13572" width="12.21875" customWidth="1"/>
    <col min="13573" max="13573" width="13.6640625" customWidth="1"/>
    <col min="13574" max="13574" width="13.44140625" customWidth="1"/>
    <col min="13809" max="13809" width="2.109375" customWidth="1"/>
    <col min="13810" max="13810" width="13.88671875" customWidth="1"/>
    <col min="13811" max="13814" width="13" customWidth="1"/>
    <col min="13815" max="13815" width="16.5546875" customWidth="1"/>
    <col min="13816" max="13820" width="12.21875" customWidth="1"/>
    <col min="13821" max="13821" width="11.109375" customWidth="1"/>
    <col min="13822" max="13822" width="17.44140625" customWidth="1"/>
    <col min="13823" max="13828" width="12.21875" customWidth="1"/>
    <col min="13829" max="13829" width="13.6640625" customWidth="1"/>
    <col min="13830" max="13830" width="13.44140625" customWidth="1"/>
    <col min="14065" max="14065" width="2.109375" customWidth="1"/>
    <col min="14066" max="14066" width="13.88671875" customWidth="1"/>
    <col min="14067" max="14070" width="13" customWidth="1"/>
    <col min="14071" max="14071" width="16.5546875" customWidth="1"/>
    <col min="14072" max="14076" width="12.21875" customWidth="1"/>
    <col min="14077" max="14077" width="11.109375" customWidth="1"/>
    <col min="14078" max="14078" width="17.44140625" customWidth="1"/>
    <col min="14079" max="14084" width="12.21875" customWidth="1"/>
    <col min="14085" max="14085" width="13.6640625" customWidth="1"/>
    <col min="14086" max="14086" width="13.44140625" customWidth="1"/>
    <col min="14321" max="14321" width="2.109375" customWidth="1"/>
    <col min="14322" max="14322" width="13.88671875" customWidth="1"/>
    <col min="14323" max="14326" width="13" customWidth="1"/>
    <col min="14327" max="14327" width="16.5546875" customWidth="1"/>
    <col min="14328" max="14332" width="12.21875" customWidth="1"/>
    <col min="14333" max="14333" width="11.109375" customWidth="1"/>
    <col min="14334" max="14334" width="17.44140625" customWidth="1"/>
    <col min="14335" max="14340" width="12.21875" customWidth="1"/>
    <col min="14341" max="14341" width="13.6640625" customWidth="1"/>
    <col min="14342" max="14342" width="13.44140625" customWidth="1"/>
    <col min="14577" max="14577" width="2.109375" customWidth="1"/>
    <col min="14578" max="14578" width="13.88671875" customWidth="1"/>
    <col min="14579" max="14582" width="13" customWidth="1"/>
    <col min="14583" max="14583" width="16.5546875" customWidth="1"/>
    <col min="14584" max="14588" width="12.21875" customWidth="1"/>
    <col min="14589" max="14589" width="11.109375" customWidth="1"/>
    <col min="14590" max="14590" width="17.44140625" customWidth="1"/>
    <col min="14591" max="14596" width="12.21875" customWidth="1"/>
    <col min="14597" max="14597" width="13.6640625" customWidth="1"/>
    <col min="14598" max="14598" width="13.44140625" customWidth="1"/>
    <col min="14833" max="14833" width="2.109375" customWidth="1"/>
    <col min="14834" max="14834" width="13.88671875" customWidth="1"/>
    <col min="14835" max="14838" width="13" customWidth="1"/>
    <col min="14839" max="14839" width="16.5546875" customWidth="1"/>
    <col min="14840" max="14844" width="12.21875" customWidth="1"/>
    <col min="14845" max="14845" width="11.109375" customWidth="1"/>
    <col min="14846" max="14846" width="17.44140625" customWidth="1"/>
    <col min="14847" max="14852" width="12.21875" customWidth="1"/>
    <col min="14853" max="14853" width="13.6640625" customWidth="1"/>
    <col min="14854" max="14854" width="13.44140625" customWidth="1"/>
    <col min="15089" max="15089" width="2.109375" customWidth="1"/>
    <col min="15090" max="15090" width="13.88671875" customWidth="1"/>
    <col min="15091" max="15094" width="13" customWidth="1"/>
    <col min="15095" max="15095" width="16.5546875" customWidth="1"/>
    <col min="15096" max="15100" width="12.21875" customWidth="1"/>
    <col min="15101" max="15101" width="11.109375" customWidth="1"/>
    <col min="15102" max="15102" width="17.44140625" customWidth="1"/>
    <col min="15103" max="15108" width="12.21875" customWidth="1"/>
    <col min="15109" max="15109" width="13.6640625" customWidth="1"/>
    <col min="15110" max="15110" width="13.44140625" customWidth="1"/>
    <col min="15345" max="15345" width="2.109375" customWidth="1"/>
    <col min="15346" max="15346" width="13.88671875" customWidth="1"/>
    <col min="15347" max="15350" width="13" customWidth="1"/>
    <col min="15351" max="15351" width="16.5546875" customWidth="1"/>
    <col min="15352" max="15356" width="12.21875" customWidth="1"/>
    <col min="15357" max="15357" width="11.109375" customWidth="1"/>
    <col min="15358" max="15358" width="17.44140625" customWidth="1"/>
    <col min="15359" max="15364" width="12.21875" customWidth="1"/>
    <col min="15365" max="15365" width="13.6640625" customWidth="1"/>
    <col min="15366" max="15366" width="13.44140625" customWidth="1"/>
    <col min="15601" max="15601" width="2.109375" customWidth="1"/>
    <col min="15602" max="15602" width="13.88671875" customWidth="1"/>
    <col min="15603" max="15606" width="13" customWidth="1"/>
    <col min="15607" max="15607" width="16.5546875" customWidth="1"/>
    <col min="15608" max="15612" width="12.21875" customWidth="1"/>
    <col min="15613" max="15613" width="11.109375" customWidth="1"/>
    <col min="15614" max="15614" width="17.44140625" customWidth="1"/>
    <col min="15615" max="15620" width="12.21875" customWidth="1"/>
    <col min="15621" max="15621" width="13.6640625" customWidth="1"/>
    <col min="15622" max="15622" width="13.44140625" customWidth="1"/>
    <col min="15857" max="15857" width="2.109375" customWidth="1"/>
    <col min="15858" max="15858" width="13.88671875" customWidth="1"/>
    <col min="15859" max="15862" width="13" customWidth="1"/>
    <col min="15863" max="15863" width="16.5546875" customWidth="1"/>
    <col min="15864" max="15868" width="12.21875" customWidth="1"/>
    <col min="15869" max="15869" width="11.109375" customWidth="1"/>
    <col min="15870" max="15870" width="17.44140625" customWidth="1"/>
    <col min="15871" max="15876" width="12.21875" customWidth="1"/>
    <col min="15877" max="15877" width="13.6640625" customWidth="1"/>
    <col min="15878" max="15878" width="13.44140625" customWidth="1"/>
    <col min="16113" max="16113" width="2.109375" customWidth="1"/>
    <col min="16114" max="16114" width="13.88671875" customWidth="1"/>
    <col min="16115" max="16118" width="13" customWidth="1"/>
    <col min="16119" max="16119" width="16.5546875" customWidth="1"/>
    <col min="16120" max="16124" width="12.21875" customWidth="1"/>
    <col min="16125" max="16125" width="11.109375" customWidth="1"/>
    <col min="16126" max="16126" width="17.44140625" customWidth="1"/>
    <col min="16127" max="16132" width="12.21875" customWidth="1"/>
    <col min="16133" max="16133" width="13.6640625" customWidth="1"/>
    <col min="16134" max="16134" width="13.44140625" customWidth="1"/>
  </cols>
  <sheetData>
    <row r="1" spans="1:24" x14ac:dyDescent="0.2">
      <c r="A1" s="303"/>
      <c r="B1" s="303"/>
      <c r="C1" s="303"/>
      <c r="D1" s="304"/>
      <c r="E1" s="303"/>
      <c r="F1" s="303"/>
      <c r="G1" s="303"/>
      <c r="H1" s="303"/>
      <c r="I1" s="303"/>
      <c r="J1" s="303"/>
      <c r="K1" s="303"/>
      <c r="L1" s="303"/>
      <c r="M1" s="303"/>
      <c r="N1" s="303"/>
      <c r="O1" s="303"/>
      <c r="P1" s="303"/>
      <c r="Q1" s="303"/>
      <c r="R1" s="303"/>
      <c r="S1" s="303"/>
      <c r="T1" s="303"/>
      <c r="U1" s="303"/>
      <c r="V1" s="303"/>
    </row>
    <row r="2" spans="1:24" ht="18" x14ac:dyDescent="0.2">
      <c r="A2" s="303"/>
      <c r="B2" s="305" t="s">
        <v>742</v>
      </c>
      <c r="C2" s="303"/>
      <c r="D2" s="303"/>
      <c r="E2" s="303"/>
      <c r="F2" s="303"/>
      <c r="G2" s="303"/>
      <c r="H2" s="303"/>
      <c r="I2" s="303"/>
      <c r="J2" s="303"/>
      <c r="K2" s="303"/>
      <c r="L2" s="303"/>
      <c r="M2" s="303"/>
      <c r="N2" s="303"/>
      <c r="O2" s="303"/>
      <c r="P2" s="303"/>
      <c r="Q2" s="303"/>
      <c r="R2" s="303"/>
      <c r="S2" s="303"/>
      <c r="T2" s="303"/>
      <c r="U2" s="303"/>
      <c r="V2" s="303"/>
    </row>
    <row r="3" spans="1:24" ht="15.75" thickBot="1" x14ac:dyDescent="0.25">
      <c r="A3" s="303"/>
      <c r="B3" s="1025"/>
      <c r="C3" s="1025"/>
      <c r="D3" s="303"/>
      <c r="E3" s="306"/>
      <c r="F3" s="306"/>
      <c r="G3" s="303"/>
      <c r="H3" s="303"/>
      <c r="I3" s="303"/>
      <c r="J3" s="303"/>
      <c r="K3" s="303"/>
      <c r="L3" s="303"/>
      <c r="M3" s="303"/>
      <c r="N3" s="303"/>
      <c r="O3" s="303"/>
      <c r="P3" s="303"/>
      <c r="Q3" s="303"/>
      <c r="R3" s="303"/>
      <c r="S3" s="303"/>
      <c r="T3" s="303"/>
      <c r="U3" s="303"/>
      <c r="V3" s="303"/>
    </row>
    <row r="4" spans="1:24" ht="16.5" thickBot="1" x14ac:dyDescent="0.25">
      <c r="A4" s="303"/>
      <c r="B4" s="1026" t="s">
        <v>743</v>
      </c>
      <c r="C4" s="1027"/>
      <c r="D4" s="1027"/>
      <c r="E4" s="1027"/>
      <c r="F4" s="1028"/>
      <c r="G4" s="1029" t="s">
        <v>744</v>
      </c>
      <c r="H4" s="1030"/>
      <c r="I4" s="1030"/>
      <c r="J4" s="1030"/>
      <c r="K4" s="1030"/>
      <c r="L4" s="1030"/>
      <c r="M4" s="1030"/>
      <c r="N4" s="1031"/>
      <c r="O4" s="1029" t="s">
        <v>745</v>
      </c>
      <c r="P4" s="1030"/>
      <c r="Q4" s="1030"/>
      <c r="R4" s="1030"/>
      <c r="S4" s="1030"/>
      <c r="T4" s="1030"/>
      <c r="U4" s="1032" t="s">
        <v>746</v>
      </c>
      <c r="V4" s="1033"/>
    </row>
    <row r="5" spans="1:24" ht="52.9" customHeight="1" x14ac:dyDescent="0.2">
      <c r="A5" s="303"/>
      <c r="B5" s="1014" t="s">
        <v>747</v>
      </c>
      <c r="C5" s="333" t="s">
        <v>748</v>
      </c>
      <c r="D5" s="333" t="s">
        <v>749</v>
      </c>
      <c r="E5" s="1016" t="s">
        <v>750</v>
      </c>
      <c r="F5" s="1017"/>
      <c r="G5" s="334" t="s">
        <v>780</v>
      </c>
      <c r="H5" s="1018" t="s">
        <v>775</v>
      </c>
      <c r="I5" s="1019"/>
      <c r="J5" s="1019"/>
      <c r="K5" s="1020" t="s">
        <v>778</v>
      </c>
      <c r="L5" s="1021"/>
      <c r="M5" s="1021"/>
      <c r="N5" s="335" t="s">
        <v>777</v>
      </c>
      <c r="O5" s="1022" t="s">
        <v>776</v>
      </c>
      <c r="P5" s="1023"/>
      <c r="Q5" s="1024"/>
      <c r="R5" s="1008" t="s">
        <v>779</v>
      </c>
      <c r="S5" s="1009"/>
      <c r="T5" s="1010"/>
      <c r="U5" s="387" t="s">
        <v>751</v>
      </c>
      <c r="V5" s="388" t="s">
        <v>752</v>
      </c>
      <c r="W5" s="332"/>
      <c r="X5" s="332"/>
    </row>
    <row r="6" spans="1:24" ht="26.25" thickBot="1" x14ac:dyDescent="0.25">
      <c r="A6" s="303"/>
      <c r="B6" s="1015"/>
      <c r="C6" s="336"/>
      <c r="D6" s="336"/>
      <c r="E6" s="389" t="s">
        <v>753</v>
      </c>
      <c r="F6" s="390" t="s">
        <v>754</v>
      </c>
      <c r="G6" s="391" t="s">
        <v>757</v>
      </c>
      <c r="H6" s="394" t="s">
        <v>755</v>
      </c>
      <c r="I6" s="394" t="s">
        <v>756</v>
      </c>
      <c r="J6" s="395" t="s">
        <v>757</v>
      </c>
      <c r="K6" s="392" t="s">
        <v>755</v>
      </c>
      <c r="L6" s="392" t="s">
        <v>756</v>
      </c>
      <c r="M6" s="389" t="s">
        <v>757</v>
      </c>
      <c r="N6" s="393" t="s">
        <v>757</v>
      </c>
      <c r="O6" s="394" t="s">
        <v>755</v>
      </c>
      <c r="P6" s="394" t="s">
        <v>756</v>
      </c>
      <c r="Q6" s="395" t="s">
        <v>757</v>
      </c>
      <c r="R6" s="429" t="s">
        <v>755</v>
      </c>
      <c r="S6" s="429" t="s">
        <v>756</v>
      </c>
      <c r="T6" s="430" t="s">
        <v>757</v>
      </c>
      <c r="U6" s="396" t="s">
        <v>75</v>
      </c>
      <c r="V6" s="397" t="s">
        <v>75</v>
      </c>
      <c r="W6" s="332"/>
      <c r="X6" s="332"/>
    </row>
    <row r="7" spans="1:24" ht="20.100000000000001" customHeight="1" x14ac:dyDescent="0.2">
      <c r="A7" s="303"/>
      <c r="B7" s="1011" t="s">
        <v>758</v>
      </c>
      <c r="C7" s="398" t="s">
        <v>814</v>
      </c>
      <c r="D7" s="399" t="s">
        <v>815</v>
      </c>
      <c r="E7" s="400" t="s">
        <v>759</v>
      </c>
      <c r="F7" s="401" t="s">
        <v>760</v>
      </c>
      <c r="G7" s="402">
        <v>135</v>
      </c>
      <c r="H7" s="425" t="s">
        <v>828</v>
      </c>
      <c r="I7" s="431">
        <v>0</v>
      </c>
      <c r="J7" s="441">
        <v>0</v>
      </c>
      <c r="K7" s="403" t="s">
        <v>761</v>
      </c>
      <c r="L7" s="404">
        <v>0</v>
      </c>
      <c r="M7" s="405">
        <v>135</v>
      </c>
      <c r="N7" s="406">
        <v>135</v>
      </c>
      <c r="O7" s="407" t="s">
        <v>828</v>
      </c>
      <c r="P7" s="437">
        <v>0</v>
      </c>
      <c r="Q7" s="441">
        <v>0</v>
      </c>
      <c r="R7" s="425" t="s">
        <v>828</v>
      </c>
      <c r="S7" s="431">
        <v>0</v>
      </c>
      <c r="T7" s="432">
        <v>0</v>
      </c>
      <c r="U7" s="445">
        <v>123.12</v>
      </c>
      <c r="V7" s="446">
        <v>116.964</v>
      </c>
      <c r="W7" s="332"/>
      <c r="X7" s="332"/>
    </row>
    <row r="8" spans="1:24" ht="20.100000000000001" customHeight="1" x14ac:dyDescent="0.2">
      <c r="A8" s="303"/>
      <c r="B8" s="1012"/>
      <c r="C8" s="398" t="s">
        <v>816</v>
      </c>
      <c r="D8" s="399" t="s">
        <v>815</v>
      </c>
      <c r="E8" s="408" t="s">
        <v>759</v>
      </c>
      <c r="F8" s="409" t="s">
        <v>759</v>
      </c>
      <c r="G8" s="402">
        <v>135</v>
      </c>
      <c r="H8" s="426" t="s">
        <v>828</v>
      </c>
      <c r="I8" s="433">
        <v>0</v>
      </c>
      <c r="J8" s="442">
        <v>0</v>
      </c>
      <c r="K8" s="403" t="s">
        <v>761</v>
      </c>
      <c r="L8" s="404">
        <v>0</v>
      </c>
      <c r="M8" s="410">
        <v>135</v>
      </c>
      <c r="N8" s="411">
        <v>135</v>
      </c>
      <c r="O8" s="407" t="s">
        <v>828</v>
      </c>
      <c r="P8" s="437">
        <v>0</v>
      </c>
      <c r="Q8" s="443">
        <v>0</v>
      </c>
      <c r="R8" s="426" t="s">
        <v>828</v>
      </c>
      <c r="S8" s="433">
        <v>0</v>
      </c>
      <c r="T8" s="434">
        <v>0</v>
      </c>
      <c r="U8" s="447">
        <v>123.12</v>
      </c>
      <c r="V8" s="448">
        <v>116.964</v>
      </c>
      <c r="W8" s="332"/>
      <c r="X8" s="332"/>
    </row>
    <row r="9" spans="1:24" ht="20.100000000000001" customHeight="1" x14ac:dyDescent="0.2">
      <c r="A9" s="303"/>
      <c r="B9" s="1012"/>
      <c r="C9" s="398" t="s">
        <v>817</v>
      </c>
      <c r="D9" s="399" t="s">
        <v>815</v>
      </c>
      <c r="E9" s="398" t="s">
        <v>759</v>
      </c>
      <c r="F9" s="412" t="s">
        <v>759</v>
      </c>
      <c r="G9" s="402">
        <v>135</v>
      </c>
      <c r="H9" s="427" t="s">
        <v>828</v>
      </c>
      <c r="I9" s="435">
        <v>0</v>
      </c>
      <c r="J9" s="435">
        <v>0</v>
      </c>
      <c r="K9" s="403" t="s">
        <v>761</v>
      </c>
      <c r="L9" s="404">
        <v>0</v>
      </c>
      <c r="M9" s="410">
        <v>135</v>
      </c>
      <c r="N9" s="411">
        <v>135</v>
      </c>
      <c r="O9" s="407" t="s">
        <v>828</v>
      </c>
      <c r="P9" s="437">
        <v>0</v>
      </c>
      <c r="Q9" s="437">
        <v>0</v>
      </c>
      <c r="R9" s="427" t="s">
        <v>828</v>
      </c>
      <c r="S9" s="435">
        <v>0</v>
      </c>
      <c r="T9" s="436">
        <v>0</v>
      </c>
      <c r="U9" s="449">
        <v>123.12</v>
      </c>
      <c r="V9" s="450">
        <v>116.964</v>
      </c>
      <c r="W9" s="332"/>
      <c r="X9" s="332"/>
    </row>
    <row r="10" spans="1:24" ht="20.100000000000001" customHeight="1" x14ac:dyDescent="0.2">
      <c r="A10" s="303"/>
      <c r="B10" s="1013"/>
      <c r="C10" s="413" t="s">
        <v>818</v>
      </c>
      <c r="D10" s="414" t="s">
        <v>819</v>
      </c>
      <c r="E10" s="413" t="s">
        <v>759</v>
      </c>
      <c r="F10" s="415" t="s">
        <v>759</v>
      </c>
      <c r="G10" s="402">
        <v>135</v>
      </c>
      <c r="H10" s="427" t="s">
        <v>828</v>
      </c>
      <c r="I10" s="437">
        <v>0</v>
      </c>
      <c r="J10" s="437">
        <v>0</v>
      </c>
      <c r="K10" s="403" t="s">
        <v>761</v>
      </c>
      <c r="L10" s="404">
        <v>0</v>
      </c>
      <c r="M10" s="410">
        <v>135</v>
      </c>
      <c r="N10" s="411">
        <v>135</v>
      </c>
      <c r="O10" s="407" t="s">
        <v>828</v>
      </c>
      <c r="P10" s="437">
        <v>0</v>
      </c>
      <c r="Q10" s="437">
        <v>0</v>
      </c>
      <c r="R10" s="407" t="s">
        <v>828</v>
      </c>
      <c r="S10" s="437">
        <v>0</v>
      </c>
      <c r="T10" s="438">
        <v>0</v>
      </c>
      <c r="U10" s="447">
        <v>123.12</v>
      </c>
      <c r="V10" s="448">
        <v>116.964</v>
      </c>
      <c r="W10" s="332"/>
      <c r="X10" s="332"/>
    </row>
    <row r="11" spans="1:24" ht="20.100000000000001" customHeight="1" x14ac:dyDescent="0.2">
      <c r="A11" s="303"/>
      <c r="B11" s="995" t="s">
        <v>762</v>
      </c>
      <c r="C11" s="413" t="s">
        <v>829</v>
      </c>
      <c r="D11" s="414" t="s">
        <v>820</v>
      </c>
      <c r="E11" s="413" t="s">
        <v>759</v>
      </c>
      <c r="F11" s="415" t="s">
        <v>760</v>
      </c>
      <c r="G11" s="402">
        <v>135</v>
      </c>
      <c r="H11" s="427" t="s">
        <v>828</v>
      </c>
      <c r="I11" s="437">
        <v>0</v>
      </c>
      <c r="J11" s="437">
        <v>0</v>
      </c>
      <c r="K11" s="403" t="s">
        <v>761</v>
      </c>
      <c r="L11" s="404">
        <v>0</v>
      </c>
      <c r="M11" s="410">
        <v>135</v>
      </c>
      <c r="N11" s="411">
        <v>135</v>
      </c>
      <c r="O11" s="407" t="s">
        <v>828</v>
      </c>
      <c r="P11" s="437">
        <v>0</v>
      </c>
      <c r="Q11" s="437">
        <v>0</v>
      </c>
      <c r="R11" s="407" t="s">
        <v>828</v>
      </c>
      <c r="S11" s="437">
        <v>0</v>
      </c>
      <c r="T11" s="438">
        <v>0</v>
      </c>
      <c r="U11" s="447">
        <v>123.12</v>
      </c>
      <c r="V11" s="448">
        <v>116.964</v>
      </c>
      <c r="W11" s="332"/>
      <c r="X11" s="332"/>
    </row>
    <row r="12" spans="1:24" ht="20.100000000000001" customHeight="1" x14ac:dyDescent="0.2">
      <c r="A12" s="303"/>
      <c r="B12" s="996"/>
      <c r="C12" s="413" t="s">
        <v>830</v>
      </c>
      <c r="D12" s="414" t="s">
        <v>821</v>
      </c>
      <c r="E12" s="413" t="s">
        <v>759</v>
      </c>
      <c r="F12" s="415" t="s">
        <v>760</v>
      </c>
      <c r="G12" s="402">
        <v>135</v>
      </c>
      <c r="H12" s="427" t="s">
        <v>828</v>
      </c>
      <c r="I12" s="437">
        <v>0</v>
      </c>
      <c r="J12" s="437">
        <v>0</v>
      </c>
      <c r="K12" s="403" t="s">
        <v>761</v>
      </c>
      <c r="L12" s="404">
        <v>0</v>
      </c>
      <c r="M12" s="410">
        <v>135</v>
      </c>
      <c r="N12" s="411">
        <v>135</v>
      </c>
      <c r="O12" s="407" t="s">
        <v>828</v>
      </c>
      <c r="P12" s="437">
        <v>0</v>
      </c>
      <c r="Q12" s="437">
        <v>0</v>
      </c>
      <c r="R12" s="407" t="s">
        <v>828</v>
      </c>
      <c r="S12" s="437">
        <v>0</v>
      </c>
      <c r="T12" s="438">
        <v>0</v>
      </c>
      <c r="U12" s="447">
        <v>123.12</v>
      </c>
      <c r="V12" s="448">
        <v>116.964</v>
      </c>
      <c r="W12" s="332"/>
      <c r="X12" s="332"/>
    </row>
    <row r="13" spans="1:24" ht="19.5" customHeight="1" x14ac:dyDescent="0.2">
      <c r="A13" s="303"/>
      <c r="B13" s="996"/>
      <c r="C13" s="413" t="s">
        <v>831</v>
      </c>
      <c r="D13" s="414" t="s">
        <v>822</v>
      </c>
      <c r="E13" s="413" t="s">
        <v>759</v>
      </c>
      <c r="F13" s="415" t="s">
        <v>760</v>
      </c>
      <c r="G13" s="402">
        <v>135</v>
      </c>
      <c r="H13" s="427" t="s">
        <v>828</v>
      </c>
      <c r="I13" s="437">
        <v>0</v>
      </c>
      <c r="J13" s="437">
        <v>0</v>
      </c>
      <c r="K13" s="403" t="s">
        <v>761</v>
      </c>
      <c r="L13" s="404">
        <v>0</v>
      </c>
      <c r="M13" s="410">
        <v>135</v>
      </c>
      <c r="N13" s="411">
        <v>135</v>
      </c>
      <c r="O13" s="407" t="s">
        <v>828</v>
      </c>
      <c r="P13" s="437">
        <v>0</v>
      </c>
      <c r="Q13" s="437">
        <v>0</v>
      </c>
      <c r="R13" s="407" t="s">
        <v>828</v>
      </c>
      <c r="S13" s="437">
        <v>0</v>
      </c>
      <c r="T13" s="438">
        <v>0</v>
      </c>
      <c r="U13" s="447">
        <v>123.12</v>
      </c>
      <c r="V13" s="448">
        <v>116.964</v>
      </c>
      <c r="W13" s="332"/>
      <c r="X13" s="332"/>
    </row>
    <row r="14" spans="1:24" ht="20.100000000000001" customHeight="1" thickBot="1" x14ac:dyDescent="0.25">
      <c r="A14" s="303"/>
      <c r="B14" s="997"/>
      <c r="C14" s="416" t="s">
        <v>832</v>
      </c>
      <c r="D14" s="417" t="s">
        <v>823</v>
      </c>
      <c r="E14" s="416" t="s">
        <v>759</v>
      </c>
      <c r="F14" s="418" t="s">
        <v>760</v>
      </c>
      <c r="G14" s="419">
        <v>135</v>
      </c>
      <c r="H14" s="428" t="s">
        <v>828</v>
      </c>
      <c r="I14" s="439">
        <v>0</v>
      </c>
      <c r="J14" s="439">
        <v>0</v>
      </c>
      <c r="K14" s="420" t="s">
        <v>761</v>
      </c>
      <c r="L14" s="421">
        <v>0</v>
      </c>
      <c r="M14" s="422">
        <v>135</v>
      </c>
      <c r="N14" s="423">
        <v>135</v>
      </c>
      <c r="O14" s="424" t="s">
        <v>828</v>
      </c>
      <c r="P14" s="439">
        <v>0</v>
      </c>
      <c r="Q14" s="439">
        <v>0</v>
      </c>
      <c r="R14" s="424" t="s">
        <v>828</v>
      </c>
      <c r="S14" s="439">
        <v>0</v>
      </c>
      <c r="T14" s="440">
        <v>0</v>
      </c>
      <c r="U14" s="451">
        <v>123.12</v>
      </c>
      <c r="V14" s="452">
        <v>116.964</v>
      </c>
      <c r="W14" s="332"/>
      <c r="X14" s="332"/>
    </row>
    <row r="15" spans="1:24" x14ac:dyDescent="0.2">
      <c r="A15" s="303"/>
      <c r="B15" s="307"/>
      <c r="C15" s="308"/>
      <c r="D15" s="308"/>
      <c r="E15" s="303"/>
      <c r="F15" s="303"/>
      <c r="G15" s="303"/>
      <c r="H15" s="303"/>
      <c r="I15" s="303"/>
      <c r="J15" s="303"/>
      <c r="K15" s="303"/>
      <c r="L15" s="303"/>
      <c r="M15" s="303"/>
      <c r="N15" s="303"/>
      <c r="O15" s="303"/>
      <c r="P15" s="303"/>
      <c r="Q15" s="303"/>
      <c r="R15" s="303"/>
      <c r="S15" s="303"/>
      <c r="T15" s="303"/>
      <c r="U15" s="303"/>
      <c r="V15" s="303"/>
    </row>
    <row r="16" spans="1:24" x14ac:dyDescent="0.2">
      <c r="A16" s="303"/>
      <c r="B16" s="303"/>
      <c r="C16" s="998" t="s">
        <v>763</v>
      </c>
      <c r="D16" s="998"/>
      <c r="E16" s="998"/>
      <c r="F16" s="998"/>
      <c r="G16" s="999"/>
      <c r="H16" s="999"/>
      <c r="I16" s="999"/>
      <c r="J16" s="999"/>
      <c r="K16" s="303"/>
      <c r="L16" s="303"/>
      <c r="M16" s="303"/>
      <c r="N16" s="303"/>
      <c r="O16" s="303"/>
      <c r="P16" s="303"/>
      <c r="Q16" s="303"/>
      <c r="R16" s="303"/>
      <c r="S16" s="303"/>
      <c r="T16" s="303"/>
      <c r="U16" s="303"/>
      <c r="V16" s="303"/>
    </row>
    <row r="17" spans="1:22" ht="15.75" thickBot="1" x14ac:dyDescent="0.25">
      <c r="A17" s="303"/>
      <c r="B17" s="303"/>
      <c r="C17" s="303"/>
      <c r="D17" s="304"/>
      <c r="E17" s="303"/>
      <c r="F17" s="303"/>
      <c r="G17" s="303"/>
      <c r="H17" s="303"/>
      <c r="I17" s="303"/>
      <c r="J17" s="303"/>
      <c r="K17" s="303"/>
      <c r="L17" s="303"/>
      <c r="M17" s="303"/>
      <c r="N17" s="303"/>
      <c r="O17" s="303"/>
      <c r="P17" s="303"/>
      <c r="Q17" s="303"/>
      <c r="R17" s="303"/>
      <c r="S17" s="303"/>
      <c r="T17" s="303"/>
      <c r="U17" s="303"/>
      <c r="V17" s="303"/>
    </row>
    <row r="18" spans="1:22" ht="23.25" x14ac:dyDescent="0.2">
      <c r="A18" s="303"/>
      <c r="B18" s="1000" t="s">
        <v>764</v>
      </c>
      <c r="C18" s="1001"/>
      <c r="D18" s="1001"/>
      <c r="E18" s="1001"/>
      <c r="F18" s="1001"/>
      <c r="G18" s="1001"/>
      <c r="H18" s="1001"/>
      <c r="I18" s="1001"/>
      <c r="J18" s="1001"/>
      <c r="K18" s="1001"/>
      <c r="L18" s="1001"/>
      <c r="M18" s="1001"/>
      <c r="N18" s="1001"/>
      <c r="O18" s="1001"/>
      <c r="P18" s="1002"/>
      <c r="Q18" s="303"/>
      <c r="R18" s="303"/>
      <c r="S18" s="303"/>
      <c r="T18" s="303"/>
      <c r="U18" s="303"/>
      <c r="V18" s="303"/>
    </row>
    <row r="19" spans="1:22" x14ac:dyDescent="0.2">
      <c r="A19" s="303"/>
      <c r="B19" s="309" t="s">
        <v>765</v>
      </c>
      <c r="C19" s="310"/>
      <c r="D19" s="310"/>
      <c r="E19" s="310"/>
      <c r="F19" s="310"/>
      <c r="G19" s="310"/>
      <c r="H19" s="310"/>
      <c r="I19" s="375"/>
      <c r="J19" s="311"/>
      <c r="K19" s="379" t="s">
        <v>766</v>
      </c>
      <c r="L19" s="310"/>
      <c r="M19" s="310"/>
      <c r="N19" s="310"/>
      <c r="O19" s="310"/>
      <c r="P19" s="312"/>
      <c r="Q19" s="303"/>
      <c r="R19" s="303"/>
      <c r="S19" s="303"/>
      <c r="T19" s="303"/>
      <c r="U19" s="303"/>
      <c r="V19" s="303"/>
    </row>
    <row r="20" spans="1:22" ht="116.25" customHeight="1" x14ac:dyDescent="0.2">
      <c r="A20" s="303"/>
      <c r="B20" s="976" t="s">
        <v>824</v>
      </c>
      <c r="C20" s="1003"/>
      <c r="D20" s="1003"/>
      <c r="E20" s="1003"/>
      <c r="F20" s="1003"/>
      <c r="G20" s="1003"/>
      <c r="H20" s="1003"/>
      <c r="I20" s="1004"/>
      <c r="J20" s="303"/>
      <c r="K20" s="1005" t="s">
        <v>825</v>
      </c>
      <c r="L20" s="1006"/>
      <c r="M20" s="1006"/>
      <c r="N20" s="1006"/>
      <c r="O20" s="1006"/>
      <c r="P20" s="1007"/>
      <c r="Q20" s="303"/>
      <c r="R20" s="303"/>
      <c r="S20" s="303"/>
      <c r="T20" s="303"/>
      <c r="U20" s="303"/>
      <c r="V20" s="303"/>
    </row>
    <row r="21" spans="1:22" x14ac:dyDescent="0.2">
      <c r="A21" s="303"/>
      <c r="B21" s="313"/>
      <c r="C21" s="303"/>
      <c r="D21" s="303"/>
      <c r="E21" s="303"/>
      <c r="F21" s="303"/>
      <c r="G21" s="303"/>
      <c r="H21" s="303"/>
      <c r="I21" s="303"/>
      <c r="J21" s="303"/>
      <c r="K21" s="303"/>
      <c r="L21" s="303"/>
      <c r="M21" s="303"/>
      <c r="N21" s="303"/>
      <c r="O21" s="303"/>
      <c r="P21" s="314"/>
      <c r="Q21" s="303"/>
      <c r="R21" s="303"/>
      <c r="S21" s="303"/>
      <c r="T21" s="303"/>
      <c r="U21" s="303"/>
      <c r="V21" s="303"/>
    </row>
    <row r="22" spans="1:22" x14ac:dyDescent="0.2">
      <c r="A22" s="303"/>
      <c r="B22" s="376" t="s">
        <v>762</v>
      </c>
      <c r="C22" s="377"/>
      <c r="D22" s="377"/>
      <c r="E22" s="377"/>
      <c r="F22" s="377"/>
      <c r="G22" s="377"/>
      <c r="H22" s="377"/>
      <c r="I22" s="375"/>
      <c r="J22" s="311"/>
      <c r="K22" s="379" t="s">
        <v>774</v>
      </c>
      <c r="L22" s="377"/>
      <c r="M22" s="377"/>
      <c r="N22" s="377"/>
      <c r="O22" s="377"/>
      <c r="P22" s="378"/>
      <c r="Q22" s="303"/>
      <c r="R22" s="303"/>
      <c r="S22" s="303"/>
      <c r="T22" s="303"/>
      <c r="U22" s="303"/>
      <c r="V22" s="303"/>
    </row>
    <row r="23" spans="1:22" ht="99.6" customHeight="1" x14ac:dyDescent="0.2">
      <c r="A23" s="303"/>
      <c r="B23" s="976" t="s">
        <v>827</v>
      </c>
      <c r="C23" s="977"/>
      <c r="D23" s="977"/>
      <c r="E23" s="977"/>
      <c r="F23" s="977"/>
      <c r="G23" s="977"/>
      <c r="H23" s="977"/>
      <c r="I23" s="978"/>
      <c r="J23" s="303"/>
      <c r="K23" s="979" t="s">
        <v>833</v>
      </c>
      <c r="L23" s="980"/>
      <c r="M23" s="980"/>
      <c r="N23" s="980"/>
      <c r="O23" s="980"/>
      <c r="P23" s="981"/>
      <c r="Q23" s="303"/>
      <c r="R23" s="303"/>
      <c r="S23" s="303"/>
      <c r="T23" s="303"/>
      <c r="U23" s="303"/>
      <c r="V23" s="303"/>
    </row>
    <row r="24" spans="1:22" x14ac:dyDescent="0.2">
      <c r="A24" s="303"/>
      <c r="B24" s="313"/>
      <c r="C24" s="303"/>
      <c r="D24" s="303"/>
      <c r="E24" s="303"/>
      <c r="F24" s="303"/>
      <c r="G24" s="303"/>
      <c r="H24" s="303"/>
      <c r="I24" s="303"/>
      <c r="J24" s="303"/>
      <c r="K24" s="980"/>
      <c r="L24" s="980"/>
      <c r="M24" s="980"/>
      <c r="N24" s="980"/>
      <c r="O24" s="980"/>
      <c r="P24" s="981"/>
      <c r="Q24" s="303"/>
      <c r="R24" s="303"/>
      <c r="S24" s="303"/>
      <c r="T24" s="303"/>
      <c r="U24" s="303"/>
      <c r="V24" s="303"/>
    </row>
    <row r="25" spans="1:22" x14ac:dyDescent="0.2">
      <c r="A25" s="303"/>
      <c r="B25" s="376" t="s">
        <v>767</v>
      </c>
      <c r="C25" s="377"/>
      <c r="D25" s="377"/>
      <c r="E25" s="377"/>
      <c r="F25" s="377"/>
      <c r="G25" s="377"/>
      <c r="H25" s="377"/>
      <c r="I25" s="375"/>
      <c r="J25" s="303"/>
      <c r="K25" s="980"/>
      <c r="L25" s="980"/>
      <c r="M25" s="980"/>
      <c r="N25" s="980"/>
      <c r="O25" s="980"/>
      <c r="P25" s="981"/>
      <c r="Q25" s="303"/>
      <c r="R25" s="303"/>
      <c r="S25" s="303"/>
      <c r="T25" s="303"/>
      <c r="U25" s="303"/>
      <c r="V25" s="303"/>
    </row>
    <row r="26" spans="1:22" ht="76.900000000000006" customHeight="1" x14ac:dyDescent="0.2">
      <c r="A26" s="303"/>
      <c r="B26" s="976" t="s">
        <v>826</v>
      </c>
      <c r="C26" s="977"/>
      <c r="D26" s="977"/>
      <c r="E26" s="977"/>
      <c r="F26" s="977"/>
      <c r="G26" s="977"/>
      <c r="H26" s="977"/>
      <c r="I26" s="978"/>
      <c r="J26" s="303"/>
      <c r="K26" s="980"/>
      <c r="L26" s="980"/>
      <c r="M26" s="980"/>
      <c r="N26" s="980"/>
      <c r="O26" s="980"/>
      <c r="P26" s="981"/>
      <c r="Q26" s="303"/>
      <c r="R26" s="303"/>
      <c r="S26" s="303"/>
      <c r="T26" s="303"/>
      <c r="U26" s="303"/>
      <c r="V26" s="303"/>
    </row>
    <row r="27" spans="1:22" x14ac:dyDescent="0.2">
      <c r="A27" s="303"/>
      <c r="B27" s="313"/>
      <c r="C27" s="303"/>
      <c r="D27" s="303"/>
      <c r="E27" s="303"/>
      <c r="F27" s="303"/>
      <c r="G27" s="303"/>
      <c r="H27" s="303"/>
      <c r="I27" s="303"/>
      <c r="J27" s="303"/>
      <c r="K27" s="980"/>
      <c r="L27" s="980"/>
      <c r="M27" s="980"/>
      <c r="N27" s="980"/>
      <c r="O27" s="980"/>
      <c r="P27" s="981"/>
      <c r="Q27" s="303"/>
      <c r="R27" s="303"/>
      <c r="S27" s="303"/>
      <c r="T27" s="303"/>
      <c r="U27" s="303"/>
      <c r="V27" s="303"/>
    </row>
    <row r="28" spans="1:22" x14ac:dyDescent="0.2">
      <c r="A28" s="303"/>
      <c r="B28" s="376" t="s">
        <v>768</v>
      </c>
      <c r="C28" s="377"/>
      <c r="D28" s="377"/>
      <c r="E28" s="377"/>
      <c r="F28" s="377"/>
      <c r="G28" s="377"/>
      <c r="H28" s="377"/>
      <c r="I28" s="375"/>
      <c r="J28" s="303"/>
      <c r="K28" s="980"/>
      <c r="L28" s="980"/>
      <c r="M28" s="980"/>
      <c r="N28" s="980"/>
      <c r="O28" s="980"/>
      <c r="P28" s="981"/>
      <c r="Q28" s="303"/>
      <c r="R28" s="303"/>
      <c r="S28" s="303"/>
      <c r="T28" s="303"/>
      <c r="U28" s="303"/>
      <c r="V28" s="303"/>
    </row>
    <row r="29" spans="1:22" ht="15" customHeight="1" x14ac:dyDescent="0.2">
      <c r="A29" s="303"/>
      <c r="B29" s="986" t="s">
        <v>838</v>
      </c>
      <c r="C29" s="987"/>
      <c r="D29" s="987"/>
      <c r="E29" s="987"/>
      <c r="F29" s="987"/>
      <c r="G29" s="987"/>
      <c r="H29" s="987"/>
      <c r="I29" s="988"/>
      <c r="J29" s="303"/>
      <c r="K29" s="980"/>
      <c r="L29" s="980"/>
      <c r="M29" s="980"/>
      <c r="N29" s="980"/>
      <c r="O29" s="980"/>
      <c r="P29" s="981"/>
      <c r="Q29" s="303"/>
      <c r="R29" s="303"/>
      <c r="S29" s="303"/>
      <c r="T29" s="303"/>
      <c r="U29" s="303"/>
      <c r="V29" s="303"/>
    </row>
    <row r="30" spans="1:22" x14ac:dyDescent="0.2">
      <c r="A30" s="303"/>
      <c r="B30" s="989"/>
      <c r="C30" s="990"/>
      <c r="D30" s="990"/>
      <c r="E30" s="990"/>
      <c r="F30" s="990"/>
      <c r="G30" s="990"/>
      <c r="H30" s="990"/>
      <c r="I30" s="991"/>
      <c r="J30" s="303"/>
      <c r="K30" s="980"/>
      <c r="L30" s="980"/>
      <c r="M30" s="980"/>
      <c r="N30" s="980"/>
      <c r="O30" s="980"/>
      <c r="P30" s="981"/>
      <c r="Q30" s="303"/>
      <c r="R30" s="303"/>
      <c r="S30" s="303"/>
      <c r="T30" s="303"/>
      <c r="U30" s="303"/>
      <c r="V30" s="303"/>
    </row>
    <row r="31" spans="1:22" x14ac:dyDescent="0.2">
      <c r="A31" s="303"/>
      <c r="B31" s="989"/>
      <c r="C31" s="990"/>
      <c r="D31" s="990"/>
      <c r="E31" s="990"/>
      <c r="F31" s="990"/>
      <c r="G31" s="990"/>
      <c r="H31" s="990"/>
      <c r="I31" s="991"/>
      <c r="J31" s="303"/>
      <c r="K31" s="982"/>
      <c r="L31" s="982"/>
      <c r="M31" s="982"/>
      <c r="N31" s="982"/>
      <c r="O31" s="982"/>
      <c r="P31" s="983"/>
      <c r="Q31" s="303"/>
      <c r="R31" s="303"/>
      <c r="S31" s="303"/>
      <c r="T31" s="303"/>
      <c r="U31" s="303"/>
      <c r="V31" s="303"/>
    </row>
    <row r="32" spans="1:22" ht="15.75" thickBot="1" x14ac:dyDescent="0.25">
      <c r="A32" s="303"/>
      <c r="B32" s="992"/>
      <c r="C32" s="993"/>
      <c r="D32" s="993"/>
      <c r="E32" s="993"/>
      <c r="F32" s="993"/>
      <c r="G32" s="993"/>
      <c r="H32" s="993"/>
      <c r="I32" s="994"/>
      <c r="J32" s="315"/>
      <c r="K32" s="984"/>
      <c r="L32" s="984"/>
      <c r="M32" s="984"/>
      <c r="N32" s="984"/>
      <c r="O32" s="984"/>
      <c r="P32" s="985"/>
      <c r="Q32" s="303"/>
      <c r="R32" s="303"/>
      <c r="S32" s="303"/>
      <c r="T32" s="303"/>
      <c r="U32" s="303"/>
      <c r="V32" s="303"/>
    </row>
  </sheetData>
  <sheetProtection algorithmName="SHA-512" hashValue="QHVZrph3U79qB47Qb2GYTZRfmIiPk93GNqEYr2q4o9hHBS5zLxefvCkQfYFdve2vap1RSiDXWqiMQM1LqdCP7A==" saltValue="X9LI1nFmWxCRMHE7adW+aw==" spinCount="100000" sheet="1" objects="1" scenarios="1" selectLockedCells="1" selectUnlockedCells="1"/>
  <mergeCells count="22">
    <mergeCell ref="B3:C3"/>
    <mergeCell ref="B4:F4"/>
    <mergeCell ref="G4:N4"/>
    <mergeCell ref="O4:T4"/>
    <mergeCell ref="U4:V4"/>
    <mergeCell ref="R5:T5"/>
    <mergeCell ref="B7:B10"/>
    <mergeCell ref="B5:B6"/>
    <mergeCell ref="E5:F5"/>
    <mergeCell ref="H5:J5"/>
    <mergeCell ref="K5:M5"/>
    <mergeCell ref="O5:Q5"/>
    <mergeCell ref="B23:I23"/>
    <mergeCell ref="K23:P32"/>
    <mergeCell ref="B26:I26"/>
    <mergeCell ref="B29:I32"/>
    <mergeCell ref="B11:B14"/>
    <mergeCell ref="C16:F16"/>
    <mergeCell ref="G16:J16"/>
    <mergeCell ref="B18:P18"/>
    <mergeCell ref="B20:I20"/>
    <mergeCell ref="K20:P20"/>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zoomScale="80" zoomScaleNormal="80" workbookViewId="0">
      <selection activeCell="S4" sqref="S4"/>
    </sheetView>
  </sheetViews>
  <sheetFormatPr defaultColWidth="8.88671875" defaultRowHeight="15" x14ac:dyDescent="0.2"/>
  <cols>
    <col min="1" max="1" width="13.33203125" customWidth="1"/>
    <col min="2" max="2" width="22.5546875" customWidth="1"/>
    <col min="3" max="11" width="6.77734375" customWidth="1"/>
    <col min="12"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561</v>
      </c>
      <c r="R3" s="73" t="s">
        <v>563</v>
      </c>
      <c r="S3" s="73" t="s">
        <v>565</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32"/>
      <c r="AH3" s="332"/>
      <c r="AI3" s="332"/>
      <c r="AJ3" s="332"/>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32"/>
      <c r="AH4" s="332"/>
      <c r="AI4" s="332"/>
      <c r="AJ4" s="332"/>
    </row>
    <row r="5" spans="1:36" x14ac:dyDescent="0.2">
      <c r="A5" s="78" t="s">
        <v>73</v>
      </c>
      <c r="B5" s="79" t="s">
        <v>74</v>
      </c>
      <c r="C5" s="78" t="s">
        <v>75</v>
      </c>
      <c r="D5" s="80">
        <f>'4. BL SDB'!H5</f>
        <v>126.88145</v>
      </c>
      <c r="E5" s="80">
        <f>'4. BL SDB'!I5</f>
        <v>126.88145</v>
      </c>
      <c r="F5" s="80">
        <f>'4. BL SDB'!J5</f>
        <v>126.88145</v>
      </c>
      <c r="G5" s="80">
        <f>'4. BL SDB'!K5</f>
        <v>126.88145</v>
      </c>
      <c r="H5" s="80">
        <f>'4. BL SDB'!L5</f>
        <v>126.88145</v>
      </c>
      <c r="I5" s="80">
        <f>'4. BL SDB'!M5</f>
        <v>126.88145</v>
      </c>
      <c r="J5" s="80">
        <f>'4. BL SDB'!N5</f>
        <v>126.88145</v>
      </c>
      <c r="K5" s="80">
        <f>'4. BL SDB'!O5</f>
        <v>126.88145</v>
      </c>
      <c r="L5" s="80">
        <f>'4. BL SDB'!P5</f>
        <v>126.88145</v>
      </c>
      <c r="M5" s="80">
        <f>'4. BL SDB'!Q5</f>
        <v>124.88145</v>
      </c>
      <c r="N5" s="80">
        <f>'4. BL SDB'!R5</f>
        <v>124.88145</v>
      </c>
      <c r="O5" s="80">
        <f>'4. BL SDB'!S5</f>
        <v>124.88145</v>
      </c>
      <c r="P5" s="80">
        <f>'4. BL SDB'!T5</f>
        <v>124.88145</v>
      </c>
      <c r="Q5" s="80">
        <f>'4. BL SDB'!U5</f>
        <v>124.88145</v>
      </c>
      <c r="R5" s="80">
        <f>'4. BL SDB'!V5</f>
        <v>115.88145000000002</v>
      </c>
      <c r="S5" s="80">
        <f>'4. BL SDB'!W5</f>
        <v>115.88145000000002</v>
      </c>
      <c r="T5" s="80">
        <f>'4. BL SDB'!X5</f>
        <v>115.88145000000002</v>
      </c>
      <c r="U5" s="80">
        <f>'4. BL SDB'!Y5</f>
        <v>115.88145000000002</v>
      </c>
      <c r="V5" s="80">
        <f>'4. BL SDB'!Z5</f>
        <v>115.88145000000002</v>
      </c>
      <c r="W5" s="80">
        <f>'4. BL SDB'!AA5</f>
        <v>115.88145000000002</v>
      </c>
      <c r="X5" s="80">
        <f>'4. BL SDB'!AB5</f>
        <v>115.88145000000002</v>
      </c>
      <c r="Y5" s="80">
        <f>'4. BL SDB'!AC5</f>
        <v>115.88145000000002</v>
      </c>
      <c r="Z5" s="80">
        <f>'4. BL SDB'!AD5</f>
        <v>115.88145000000002</v>
      </c>
      <c r="AA5" s="80">
        <f>'4. BL SDB'!AE5</f>
        <v>115.88145000000002</v>
      </c>
      <c r="AB5" s="80">
        <f>'4. BL SDB'!AF5</f>
        <v>115.88145000000002</v>
      </c>
      <c r="AC5" s="80">
        <f>'4. BL SDB'!AG5</f>
        <v>115.88145000000002</v>
      </c>
      <c r="AD5" s="80">
        <f>'4. BL SDB'!AH5</f>
        <v>115.88145000000002</v>
      </c>
      <c r="AE5" s="80">
        <f>'4. BL SDB'!AI5</f>
        <v>115.88145000000002</v>
      </c>
      <c r="AF5" s="80">
        <f>'4. BL SDB'!AJ5</f>
        <v>115.88145000000002</v>
      </c>
      <c r="AG5" s="332"/>
      <c r="AH5" s="332"/>
      <c r="AI5" s="332"/>
      <c r="AJ5" s="332"/>
    </row>
    <row r="6" spans="1:36" x14ac:dyDescent="0.2">
      <c r="A6" s="78" t="s">
        <v>76</v>
      </c>
      <c r="B6" s="79" t="s">
        <v>74</v>
      </c>
      <c r="C6" s="78" t="s">
        <v>75</v>
      </c>
      <c r="D6" s="80">
        <f>'9. FP SDB'!H5</f>
        <v>126.88145</v>
      </c>
      <c r="E6" s="80">
        <f>'9. FP SDB'!I5</f>
        <v>126.88145</v>
      </c>
      <c r="F6" s="80">
        <f>'9. FP SDB'!J5</f>
        <v>126.88145</v>
      </c>
      <c r="G6" s="80">
        <f>'9. FP SDB'!K5</f>
        <v>126.88145</v>
      </c>
      <c r="H6" s="80">
        <f>'9. FP SDB'!L5</f>
        <v>126.88145</v>
      </c>
      <c r="I6" s="80">
        <f>'9. FP SDB'!M5</f>
        <v>126.88145</v>
      </c>
      <c r="J6" s="80">
        <f>'9. FP SDB'!N5</f>
        <v>126.88145</v>
      </c>
      <c r="K6" s="80">
        <f>'9. FP SDB'!O5</f>
        <v>126.88145</v>
      </c>
      <c r="L6" s="80">
        <f>'9. FP SDB'!P5</f>
        <v>126.88145</v>
      </c>
      <c r="M6" s="80">
        <f>'9. FP SDB'!Q5</f>
        <v>124.88145</v>
      </c>
      <c r="N6" s="80">
        <f>'9. FP SDB'!R5</f>
        <v>124.88145</v>
      </c>
      <c r="O6" s="80">
        <f>'9. FP SDB'!S5</f>
        <v>124.88145</v>
      </c>
      <c r="P6" s="80">
        <f>'9. FP SDB'!T5</f>
        <v>124.88145</v>
      </c>
      <c r="Q6" s="80">
        <f>'9. FP SDB'!U5</f>
        <v>124.88145</v>
      </c>
      <c r="R6" s="80">
        <f>'9. FP SDB'!V5</f>
        <v>115.88145000000002</v>
      </c>
      <c r="S6" s="80">
        <f>'9. FP SDB'!W5</f>
        <v>115.88145000000002</v>
      </c>
      <c r="T6" s="80">
        <f>'9. FP SDB'!X5</f>
        <v>115.88145000000002</v>
      </c>
      <c r="U6" s="80">
        <f>'9. FP SDB'!Y5</f>
        <v>115.88145000000002</v>
      </c>
      <c r="V6" s="80">
        <f>'9. FP SDB'!Z5</f>
        <v>115.88145000000002</v>
      </c>
      <c r="W6" s="80">
        <f>'9. FP SDB'!AA5</f>
        <v>115.88145000000002</v>
      </c>
      <c r="X6" s="80">
        <f>'9. FP SDB'!AB5</f>
        <v>115.88145000000002</v>
      </c>
      <c r="Y6" s="80">
        <f>'9. FP SDB'!AC5</f>
        <v>115.88145000000002</v>
      </c>
      <c r="Z6" s="80">
        <f>'9. FP SDB'!AD5</f>
        <v>115.88145000000002</v>
      </c>
      <c r="AA6" s="80">
        <f>'9. FP SDB'!AE5</f>
        <v>115.88145000000002</v>
      </c>
      <c r="AB6" s="80">
        <f>'9. FP SDB'!AF5</f>
        <v>115.88145000000002</v>
      </c>
      <c r="AC6" s="80">
        <f>'9. FP SDB'!AG5</f>
        <v>115.88145000000002</v>
      </c>
      <c r="AD6" s="80">
        <f>'9. FP SDB'!AH5</f>
        <v>115.88145000000002</v>
      </c>
      <c r="AE6" s="80">
        <f>'9. FP SDB'!AI5</f>
        <v>115.88145000000002</v>
      </c>
      <c r="AF6" s="80">
        <f>'9. FP SDB'!AJ5</f>
        <v>115.88145000000002</v>
      </c>
      <c r="AG6" s="332"/>
      <c r="AH6" s="332"/>
      <c r="AI6" s="332"/>
      <c r="AJ6" s="332"/>
    </row>
    <row r="7" spans="1:36" x14ac:dyDescent="0.2">
      <c r="A7" s="69"/>
      <c r="B7" s="75" t="s">
        <v>77</v>
      </c>
      <c r="C7" s="69"/>
      <c r="D7" s="80">
        <f>'9. FP SDB'!H6</f>
        <v>-1.4218416230972724E-10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32"/>
      <c r="AH7" s="332"/>
      <c r="AI7" s="332"/>
      <c r="AJ7" s="332"/>
    </row>
    <row r="8" spans="1:36" x14ac:dyDescent="0.2">
      <c r="A8" s="78" t="s">
        <v>78</v>
      </c>
      <c r="B8" s="79" t="s">
        <v>79</v>
      </c>
      <c r="C8" s="78" t="s">
        <v>75</v>
      </c>
      <c r="D8" s="80">
        <f>'3. BL Demand'!H10</f>
        <v>36.77269324978294</v>
      </c>
      <c r="E8" s="80">
        <f>'3. BL Demand'!I10</f>
        <v>35.890991017295484</v>
      </c>
      <c r="F8" s="80">
        <f>'3. BL Demand'!J10</f>
        <v>35.040777955487677</v>
      </c>
      <c r="G8" s="80">
        <f>'3. BL Demand'!K10</f>
        <v>34.223319985371923</v>
      </c>
      <c r="H8" s="80">
        <f>'3. BL Demand'!L10</f>
        <v>33.423021558411847</v>
      </c>
      <c r="I8" s="80">
        <f>'3. BL Demand'!M10</f>
        <v>32.675765276635047</v>
      </c>
      <c r="J8" s="80">
        <f>'3. BL Demand'!N10</f>
        <v>31.964482606988568</v>
      </c>
      <c r="K8" s="80">
        <f>'3. BL Demand'!O10</f>
        <v>31.274106762794577</v>
      </c>
      <c r="L8" s="80">
        <f>'3. BL Demand'!P10</f>
        <v>30.606887116412341</v>
      </c>
      <c r="M8" s="80">
        <f>'3. BL Demand'!Q10</f>
        <v>29.971302269019063</v>
      </c>
      <c r="N8" s="80">
        <f>'3. BL Demand'!R10</f>
        <v>29.351362165325135</v>
      </c>
      <c r="O8" s="80">
        <f>'3. BL Demand'!S10</f>
        <v>28.758038756831798</v>
      </c>
      <c r="P8" s="80">
        <f>'3. BL Demand'!T10</f>
        <v>28.187270996574309</v>
      </c>
      <c r="Q8" s="80">
        <f>'3. BL Demand'!U10</f>
        <v>27.634622674251556</v>
      </c>
      <c r="R8" s="80">
        <f>'3. BL Demand'!V10</f>
        <v>27.082780958728925</v>
      </c>
      <c r="S8" s="80">
        <f>'3. BL Demand'!W10</f>
        <v>26.505078124200992</v>
      </c>
      <c r="T8" s="80">
        <f>'3. BL Demand'!X10</f>
        <v>25.938493745772597</v>
      </c>
      <c r="U8" s="80">
        <f>'3. BL Demand'!Y10</f>
        <v>25.39088102109104</v>
      </c>
      <c r="V8" s="80">
        <f>'3. BL Demand'!Z10</f>
        <v>24.851561213154284</v>
      </c>
      <c r="W8" s="80">
        <f>'3. BL Demand'!AA10</f>
        <v>24.344533609776029</v>
      </c>
      <c r="X8" s="80">
        <f>'3. BL Demand'!AB10</f>
        <v>23.847506491257956</v>
      </c>
      <c r="Y8" s="80">
        <f>'3. BL Demand'!AC10</f>
        <v>23.363764745975246</v>
      </c>
      <c r="Z8" s="80">
        <f>'3. BL Demand'!AD10</f>
        <v>22.885343676457037</v>
      </c>
      <c r="AA8" s="80">
        <f>'3. BL Demand'!AE10</f>
        <v>22.420825583584811</v>
      </c>
      <c r="AB8" s="80">
        <f>'3. BL Demand'!AF10</f>
        <v>21.966081933235756</v>
      </c>
      <c r="AC8" s="80">
        <f>'3. BL Demand'!AG10</f>
        <v>21.521040398068077</v>
      </c>
      <c r="AD8" s="80">
        <f>'3. BL Demand'!AH10</f>
        <v>21.087159829585346</v>
      </c>
      <c r="AE8" s="80">
        <f>'3. BL Demand'!AI10</f>
        <v>20.662318585914328</v>
      </c>
      <c r="AF8" s="80">
        <f>'3. BL Demand'!AJ10</f>
        <v>20.215882652394765</v>
      </c>
      <c r="AG8" s="332"/>
      <c r="AH8" s="332"/>
      <c r="AI8" s="332"/>
      <c r="AJ8" s="332"/>
    </row>
    <row r="9" spans="1:36" x14ac:dyDescent="0.2">
      <c r="A9" s="78" t="s">
        <v>80</v>
      </c>
      <c r="B9" s="79" t="s">
        <v>79</v>
      </c>
      <c r="C9" s="78" t="s">
        <v>75</v>
      </c>
      <c r="D9" s="80">
        <f>'8. FP Demand'!H10</f>
        <v>36.77269324978294</v>
      </c>
      <c r="E9" s="80">
        <f>'8. FP Demand'!I10</f>
        <v>35.890991017295484</v>
      </c>
      <c r="F9" s="80">
        <f>'8. FP Demand'!J10</f>
        <v>35.040777955487677</v>
      </c>
      <c r="G9" s="80">
        <f>'8. FP Demand'!K10</f>
        <v>34.223319985371923</v>
      </c>
      <c r="H9" s="80">
        <f>'8. FP Demand'!L10</f>
        <v>33.423021558411847</v>
      </c>
      <c r="I9" s="80">
        <f>'8. FP Demand'!M10</f>
        <v>32.675765276635047</v>
      </c>
      <c r="J9" s="80">
        <f>'8. FP Demand'!N10</f>
        <v>31.964482606988568</v>
      </c>
      <c r="K9" s="80">
        <f>'8. FP Demand'!O10</f>
        <v>31.274106762794577</v>
      </c>
      <c r="L9" s="80">
        <f>'8. FP Demand'!P10</f>
        <v>30.606887116412341</v>
      </c>
      <c r="M9" s="80">
        <f>'8. FP Demand'!Q10</f>
        <v>29.971302269019063</v>
      </c>
      <c r="N9" s="80">
        <f>'8. FP Demand'!R10</f>
        <v>29.351362165325135</v>
      </c>
      <c r="O9" s="80">
        <f>'8. FP Demand'!S10</f>
        <v>23.302607950915153</v>
      </c>
      <c r="P9" s="80">
        <f>'8. FP Demand'!T10</f>
        <v>11.33388654258181</v>
      </c>
      <c r="Q9" s="80">
        <f>'8. FP Demand'!U10</f>
        <v>-1.3322676295501878E-15</v>
      </c>
      <c r="R9" s="80">
        <f>'8. FP Demand'!V10</f>
        <v>2.2204460492503131E-15</v>
      </c>
      <c r="S9" s="80">
        <f>'8. FP Demand'!W10</f>
        <v>8.8817841970012523E-16</v>
      </c>
      <c r="T9" s="80">
        <f>'8. FP Demand'!X10</f>
        <v>-2.2204460492503131E-15</v>
      </c>
      <c r="U9" s="80">
        <f>'8. FP Demand'!Y10</f>
        <v>-2.6645352591003757E-15</v>
      </c>
      <c r="V9" s="80">
        <f>'8. FP Demand'!Z10</f>
        <v>8.8817841970012523E-16</v>
      </c>
      <c r="W9" s="80">
        <f>'8. FP Demand'!AA10</f>
        <v>4.4408920985006262E-16</v>
      </c>
      <c r="X9" s="80">
        <f>'8. FP Demand'!AB10</f>
        <v>-8.8817841970012523E-16</v>
      </c>
      <c r="Y9" s="80">
        <f>'8. FP Demand'!AC10</f>
        <v>8.8817841970012523E-16</v>
      </c>
      <c r="Z9" s="80">
        <f>'8. FP Demand'!AD10</f>
        <v>-8.8817841970012523E-16</v>
      </c>
      <c r="AA9" s="80">
        <f>'8. FP Demand'!AE10</f>
        <v>-4.4408920985006262E-16</v>
      </c>
      <c r="AB9" s="80">
        <f>'8. FP Demand'!AF10</f>
        <v>-6.6613381477509392E-16</v>
      </c>
      <c r="AC9" s="80">
        <f>'8. FP Demand'!AG10</f>
        <v>2.4424906541753444E-15</v>
      </c>
      <c r="AD9" s="80">
        <f>'8. FP Demand'!AH10</f>
        <v>-1.7763568394002505E-15</v>
      </c>
      <c r="AE9" s="80">
        <f>'8. FP Demand'!AI10</f>
        <v>-1.5543122344752192E-15</v>
      </c>
      <c r="AF9" s="80">
        <f>'8. FP Demand'!AJ10</f>
        <v>1.3322676295501878E-15</v>
      </c>
      <c r="AG9" s="332"/>
      <c r="AH9" s="332"/>
      <c r="AI9" s="332"/>
      <c r="AJ9" s="332"/>
    </row>
    <row r="10" spans="1:36" x14ac:dyDescent="0.2">
      <c r="A10" s="78" t="s">
        <v>81</v>
      </c>
      <c r="B10" s="79" t="s">
        <v>82</v>
      </c>
      <c r="C10" s="78" t="s">
        <v>75</v>
      </c>
      <c r="D10" s="80">
        <f>'3. BL Demand'!H9</f>
        <v>22.787397632307648</v>
      </c>
      <c r="E10" s="80">
        <f>'3. BL Demand'!I9</f>
        <v>23.620166310069909</v>
      </c>
      <c r="F10" s="80">
        <f>'3. BL Demand'!J9</f>
        <v>24.443250176777024</v>
      </c>
      <c r="G10" s="80">
        <f>'3. BL Demand'!K9</f>
        <v>25.286352050757554</v>
      </c>
      <c r="H10" s="80">
        <f>'3. BL Demand'!L9</f>
        <v>26.043267681543902</v>
      </c>
      <c r="I10" s="80">
        <f>'3. BL Demand'!M9</f>
        <v>26.795925498720671</v>
      </c>
      <c r="J10" s="80">
        <f>'3. BL Demand'!N9</f>
        <v>27.531477141336815</v>
      </c>
      <c r="K10" s="80">
        <f>'3. BL Demand'!O9</f>
        <v>28.260850281726707</v>
      </c>
      <c r="L10" s="80">
        <f>'3. BL Demand'!P9</f>
        <v>28.962018872689484</v>
      </c>
      <c r="M10" s="80">
        <f>'3. BL Demand'!Q9</f>
        <v>29.659484976364453</v>
      </c>
      <c r="N10" s="80">
        <f>'3. BL Demand'!R9</f>
        <v>30.343045618912331</v>
      </c>
      <c r="O10" s="80">
        <f>'3. BL Demand'!S9</f>
        <v>31.00202896900818</v>
      </c>
      <c r="P10" s="80">
        <f>'3. BL Demand'!T9</f>
        <v>31.649734660279389</v>
      </c>
      <c r="Q10" s="80">
        <f>'3. BL Demand'!U9</f>
        <v>32.286093103972902</v>
      </c>
      <c r="R10" s="80">
        <f>'3. BL Demand'!V9</f>
        <v>32.776204144204392</v>
      </c>
      <c r="S10" s="80">
        <f>'3. BL Demand'!W9</f>
        <v>33.324938717483285</v>
      </c>
      <c r="T10" s="80">
        <f>'3. BL Demand'!X9</f>
        <v>33.856758039455435</v>
      </c>
      <c r="U10" s="80">
        <f>'3. BL Demand'!Y9</f>
        <v>34.386814683442346</v>
      </c>
      <c r="V10" s="80">
        <f>'3. BL Demand'!Z9</f>
        <v>34.896689605589948</v>
      </c>
      <c r="W10" s="80">
        <f>'3. BL Demand'!AA9</f>
        <v>35.436129881904712</v>
      </c>
      <c r="X10" s="80">
        <f>'3. BL Demand'!AB9</f>
        <v>35.967810637918404</v>
      </c>
      <c r="Y10" s="80">
        <f>'3. BL Demand'!AC9</f>
        <v>36.494300068131253</v>
      </c>
      <c r="Z10" s="80">
        <f>'3. BL Demand'!AD9</f>
        <v>36.999080442345523</v>
      </c>
      <c r="AA10" s="80">
        <f>'3. BL Demand'!AE9</f>
        <v>37.501812428852546</v>
      </c>
      <c r="AB10" s="80">
        <f>'3. BL Demand'!AF9</f>
        <v>37.994222270732422</v>
      </c>
      <c r="AC10" s="80">
        <f>'3. BL Demand'!AG9</f>
        <v>38.476943431020672</v>
      </c>
      <c r="AD10" s="80">
        <f>'3. BL Demand'!AH9</f>
        <v>38.954750131195539</v>
      </c>
      <c r="AE10" s="80">
        <f>'3. BL Demand'!AI9</f>
        <v>39.422990014080796</v>
      </c>
      <c r="AF10" s="80">
        <f>'3. BL Demand'!AJ9</f>
        <v>39.919746239778931</v>
      </c>
      <c r="AG10" s="332"/>
      <c r="AH10" s="332"/>
      <c r="AI10" s="332"/>
      <c r="AJ10" s="332"/>
    </row>
    <row r="11" spans="1:36" x14ac:dyDescent="0.2">
      <c r="A11" s="78" t="s">
        <v>83</v>
      </c>
      <c r="B11" s="79" t="s">
        <v>82</v>
      </c>
      <c r="C11" s="78" t="s">
        <v>75</v>
      </c>
      <c r="D11" s="80">
        <f>'8. FP Demand'!H9</f>
        <v>22.787397632307648</v>
      </c>
      <c r="E11" s="80">
        <f>'8. FP Demand'!I9</f>
        <v>23.620166310069909</v>
      </c>
      <c r="F11" s="80">
        <f>'8. FP Demand'!J9</f>
        <v>24.443250176777024</v>
      </c>
      <c r="G11" s="80">
        <f>'8. FP Demand'!K9</f>
        <v>25.286352050757554</v>
      </c>
      <c r="H11" s="80">
        <f>'8. FP Demand'!L9</f>
        <v>26.043267681543902</v>
      </c>
      <c r="I11" s="80">
        <f>'8. FP Demand'!M9</f>
        <v>26.795925498720671</v>
      </c>
      <c r="J11" s="80">
        <f>'8. FP Demand'!N9</f>
        <v>27.531477141336815</v>
      </c>
      <c r="K11" s="80">
        <f>'8. FP Demand'!O9</f>
        <v>28.260850281726707</v>
      </c>
      <c r="L11" s="80">
        <f>'8. FP Demand'!P9</f>
        <v>28.962018872689484</v>
      </c>
      <c r="M11" s="80">
        <f>'8. FP Demand'!Q9</f>
        <v>29.659484976364453</v>
      </c>
      <c r="N11" s="80">
        <f>'8. FP Demand'!R9</f>
        <v>30.343045618912331</v>
      </c>
      <c r="O11" s="80">
        <f>'8. FP Demand'!S9</f>
        <v>35.97036773868227</v>
      </c>
      <c r="P11" s="80">
        <f>'8. FP Demand'!T9</f>
        <v>47.012617483369652</v>
      </c>
      <c r="Q11" s="80">
        <f>'8. FP Demand'!U9</f>
        <v>57.491398647661704</v>
      </c>
      <c r="R11" s="80">
        <f>'8. FP Demand'!V9</f>
        <v>57.537458083837016</v>
      </c>
      <c r="S11" s="80">
        <f>'8. FP Demand'!W9</f>
        <v>57.615943493737511</v>
      </c>
      <c r="T11" s="80">
        <f>'8. FP Demand'!X9</f>
        <v>57.678752606168473</v>
      </c>
      <c r="U11" s="80">
        <f>'8. FP Demand'!Y9</f>
        <v>57.768563737856191</v>
      </c>
      <c r="V11" s="80">
        <f>'8. FP Demand'!Z9</f>
        <v>57.836889116122542</v>
      </c>
      <c r="W11" s="80">
        <f>'8. FP Demand'!AA9</f>
        <v>57.966765384876162</v>
      </c>
      <c r="X11" s="80">
        <f>'8. FP Demand'!AB9</f>
        <v>58.089114913050487</v>
      </c>
      <c r="Y11" s="80">
        <f>'8. FP Demand'!AC9</f>
        <v>58.220178319480794</v>
      </c>
      <c r="Z11" s="80">
        <f>'8. FP Demand'!AD9</f>
        <v>58.344063118825424</v>
      </c>
      <c r="AA11" s="80">
        <f>'8. FP Demand'!AE9</f>
        <v>58.46964455279182</v>
      </c>
      <c r="AB11" s="80">
        <f>'8. FP Demand'!AF9</f>
        <v>58.595649208546888</v>
      </c>
      <c r="AC11" s="80">
        <f>'8. FP Demand'!AG9</f>
        <v>58.711929429721209</v>
      </c>
      <c r="AD11" s="80">
        <f>'8. FP Demand'!AH9</f>
        <v>58.843081901523448</v>
      </c>
      <c r="AE11" s="80">
        <f>'8. FP Demand'!AI9</f>
        <v>58.965009475786736</v>
      </c>
      <c r="AF11" s="80">
        <f>'8. FP Demand'!AJ9</f>
        <v>59.093095619781771</v>
      </c>
    </row>
    <row r="12" spans="1:36" x14ac:dyDescent="0.2">
      <c r="A12" s="78" t="s">
        <v>84</v>
      </c>
      <c r="B12" s="79" t="s">
        <v>85</v>
      </c>
      <c r="C12" s="78" t="s">
        <v>75</v>
      </c>
      <c r="D12" s="80">
        <f>'3. BL Demand'!H7+'3. BL Demand'!H8</f>
        <v>20.775768829202519</v>
      </c>
      <c r="E12" s="80">
        <f>'3. BL Demand'!I7+'3. BL Demand'!I8</f>
        <v>20.803296208756578</v>
      </c>
      <c r="F12" s="80">
        <f>'3. BL Demand'!J7+'3. BL Demand'!J8</f>
        <v>20.792533407281883</v>
      </c>
      <c r="G12" s="80">
        <f>'3. BL Demand'!K7+'3. BL Demand'!K8</f>
        <v>20.823133128029554</v>
      </c>
      <c r="H12" s="80">
        <f>'3. BL Demand'!L7+'3. BL Demand'!L8</f>
        <v>20.809565084107817</v>
      </c>
      <c r="I12" s="80">
        <f>'3. BL Demand'!M7+'3. BL Demand'!M8</f>
        <v>20.922106350993595</v>
      </c>
      <c r="J12" s="80">
        <f>'3. BL Demand'!N7+'3. BL Demand'!N8</f>
        <v>20.996038057867842</v>
      </c>
      <c r="K12" s="80">
        <f>'3. BL Demand'!O7+'3. BL Demand'!O8</f>
        <v>21.06598807749387</v>
      </c>
      <c r="L12" s="80">
        <f>'3. BL Demand'!P7+'3. BL Demand'!P8</f>
        <v>21.061244325321599</v>
      </c>
      <c r="M12" s="80">
        <f>'3. BL Demand'!Q7+'3. BL Demand'!Q8</f>
        <v>21.145246778647156</v>
      </c>
      <c r="N12" s="80">
        <f>'3. BL Demand'!R7+'3. BL Demand'!R8</f>
        <v>21.168287189680427</v>
      </c>
      <c r="O12" s="80">
        <f>'3. BL Demand'!S7+'3. BL Demand'!S8</f>
        <v>21.190726251671148</v>
      </c>
      <c r="P12" s="80">
        <f>'3. BL Demand'!T7+'3. BL Demand'!T8</f>
        <v>21.155562223825672</v>
      </c>
      <c r="Q12" s="80">
        <f>'3. BL Demand'!U7+'3. BL Demand'!U8</f>
        <v>21.233175922993947</v>
      </c>
      <c r="R12" s="80">
        <f>'3. BL Demand'!V7+'3. BL Demand'!V8</f>
        <v>21.258492882518343</v>
      </c>
      <c r="S12" s="80">
        <f>'3. BL Demand'!W7+'3. BL Demand'!W8</f>
        <v>21.285065577883969</v>
      </c>
      <c r="T12" s="80">
        <f>'3. BL Demand'!X7+'3. BL Demand'!X8</f>
        <v>21.252441864148548</v>
      </c>
      <c r="U12" s="80">
        <f>'3. BL Demand'!Y7+'3. BL Demand'!Y8</f>
        <v>21.330711668558482</v>
      </c>
      <c r="V12" s="80">
        <f>'3. BL Demand'!Z7+'3. BL Demand'!Z8</f>
        <v>21.349018270630971</v>
      </c>
      <c r="W12" s="80">
        <f>'3. BL Demand'!AA7+'3. BL Demand'!AA8</f>
        <v>21.366577914872792</v>
      </c>
      <c r="X12" s="80">
        <f>'3. BL Demand'!AB7+'3. BL Demand'!AB8</f>
        <v>21.325098957601032</v>
      </c>
      <c r="Y12" s="80">
        <f>'3. BL Demand'!AC7+'3. BL Demand'!AC8</f>
        <v>21.40247910670805</v>
      </c>
      <c r="Z12" s="80">
        <f>'3. BL Demand'!AD7+'3. BL Demand'!AD8</f>
        <v>21.424021821381118</v>
      </c>
      <c r="AA12" s="80">
        <f>'3. BL Demand'!AE7+'3. BL Demand'!AE8</f>
        <v>21.446314740373108</v>
      </c>
      <c r="AB12" s="80">
        <f>'3. BL Demand'!AF7+'3. BL Demand'!AF8</f>
        <v>21.411521979343998</v>
      </c>
      <c r="AC12" s="80">
        <f>'3. BL Demand'!AG7+'3. BL Demand'!AG8</f>
        <v>21.493307883356422</v>
      </c>
      <c r="AD12" s="80">
        <f>'3. BL Demand'!AH7+'3. BL Demand'!AH8</f>
        <v>21.518024000150717</v>
      </c>
      <c r="AE12" s="80">
        <f>'3. BL Demand'!AI7+'3. BL Demand'!AI8</f>
        <v>21.543318985912524</v>
      </c>
      <c r="AF12" s="80">
        <f>'3. BL Demand'!AJ7+'3. BL Demand'!AJ8</f>
        <v>21.51115546527933</v>
      </c>
    </row>
    <row r="13" spans="1:36" x14ac:dyDescent="0.2">
      <c r="A13" s="78" t="s">
        <v>86</v>
      </c>
      <c r="B13" s="79" t="s">
        <v>85</v>
      </c>
      <c r="C13" s="78" t="s">
        <v>75</v>
      </c>
      <c r="D13" s="80">
        <f>'8. FP Demand'!H7+'8. FP Demand'!H8</f>
        <v>20.775768829202519</v>
      </c>
      <c r="E13" s="80">
        <f>'8. FP Demand'!I7+'8. FP Demand'!I8</f>
        <v>20.803296208756578</v>
      </c>
      <c r="F13" s="80">
        <f>'8. FP Demand'!J7+'8. FP Demand'!J8</f>
        <v>20.792533407281883</v>
      </c>
      <c r="G13" s="80">
        <f>'8. FP Demand'!K7+'8. FP Demand'!K8</f>
        <v>20.823133128029554</v>
      </c>
      <c r="H13" s="80">
        <f>'8. FP Demand'!L7+'8. FP Demand'!L8</f>
        <v>20.809565084107817</v>
      </c>
      <c r="I13" s="80">
        <f>'8. FP Demand'!M7+'8. FP Demand'!M8</f>
        <v>20.922106350993595</v>
      </c>
      <c r="J13" s="80">
        <f>'8. FP Demand'!N7+'8. FP Demand'!N8</f>
        <v>20.996038057867842</v>
      </c>
      <c r="K13" s="80">
        <f>'8. FP Demand'!O7+'8. FP Demand'!O8</f>
        <v>21.06598807749387</v>
      </c>
      <c r="L13" s="80">
        <f>'8. FP Demand'!P7+'8. FP Demand'!P8</f>
        <v>21.061244325321599</v>
      </c>
      <c r="M13" s="80">
        <f>'8. FP Demand'!Q7+'8. FP Demand'!Q8</f>
        <v>21.145246778647156</v>
      </c>
      <c r="N13" s="80">
        <f>'8. FP Demand'!R7+'8. FP Demand'!R8</f>
        <v>21.168287189680427</v>
      </c>
      <c r="O13" s="80">
        <f>'8. FP Demand'!S7+'8. FP Demand'!S8</f>
        <v>21.190726251671148</v>
      </c>
      <c r="P13" s="80">
        <f>'8. FP Demand'!T7+'8. FP Demand'!T8</f>
        <v>21.155562223825672</v>
      </c>
      <c r="Q13" s="80">
        <f>'8. FP Demand'!U7+'8. FP Demand'!U8</f>
        <v>21.233175922993947</v>
      </c>
      <c r="R13" s="80">
        <f>'8. FP Demand'!V7+'8. FP Demand'!V8</f>
        <v>21.258492882518343</v>
      </c>
      <c r="S13" s="80">
        <f>'8. FP Demand'!W7+'8. FP Demand'!W8</f>
        <v>21.285065577883969</v>
      </c>
      <c r="T13" s="80">
        <f>'8. FP Demand'!X7+'8. FP Demand'!X8</f>
        <v>21.252441864148548</v>
      </c>
      <c r="U13" s="80">
        <f>'8. FP Demand'!Y7+'8. FP Demand'!Y8</f>
        <v>21.330711668558482</v>
      </c>
      <c r="V13" s="80">
        <f>'8. FP Demand'!Z7+'8. FP Demand'!Z8</f>
        <v>21.349018270630971</v>
      </c>
      <c r="W13" s="80">
        <f>'8. FP Demand'!AA7+'8. FP Demand'!AA8</f>
        <v>21.366577914872792</v>
      </c>
      <c r="X13" s="80">
        <f>'8. FP Demand'!AB7+'8. FP Demand'!AB8</f>
        <v>21.325098957601032</v>
      </c>
      <c r="Y13" s="80">
        <f>'8. FP Demand'!AC7+'8. FP Demand'!AC8</f>
        <v>21.40247910670805</v>
      </c>
      <c r="Z13" s="80">
        <f>'8. FP Demand'!AD7+'8. FP Demand'!AD8</f>
        <v>21.424021821381118</v>
      </c>
      <c r="AA13" s="80">
        <f>'8. FP Demand'!AE7+'8. FP Demand'!AE8</f>
        <v>21.446314740373108</v>
      </c>
      <c r="AB13" s="80">
        <f>'8. FP Demand'!AF7+'8. FP Demand'!AF8</f>
        <v>21.411521979343998</v>
      </c>
      <c r="AC13" s="80">
        <f>'8. FP Demand'!AG7+'8. FP Demand'!AG8</f>
        <v>21.493307883356422</v>
      </c>
      <c r="AD13" s="80">
        <f>'8. FP Demand'!AH7+'8. FP Demand'!AH8</f>
        <v>21.518024000150717</v>
      </c>
      <c r="AE13" s="80">
        <f>'8. FP Demand'!AI7+'8. FP Demand'!AI8</f>
        <v>21.543318985912524</v>
      </c>
      <c r="AF13" s="80">
        <f>'8. FP Demand'!AJ7+'8. FP Demand'!AJ8</f>
        <v>21.51115546527933</v>
      </c>
    </row>
    <row r="14" spans="1:36" x14ac:dyDescent="0.2">
      <c r="A14" s="78" t="s">
        <v>87</v>
      </c>
      <c r="B14" s="79" t="s">
        <v>88</v>
      </c>
      <c r="C14" s="78" t="s">
        <v>75</v>
      </c>
      <c r="D14" s="80">
        <f>'3. BL Demand'!H38</f>
        <v>24.462955551768836</v>
      </c>
      <c r="E14" s="80">
        <f>'3. BL Demand'!I38</f>
        <v>24.291822946657057</v>
      </c>
      <c r="F14" s="80">
        <f>'3. BL Demand'!J38</f>
        <v>24.12069034154527</v>
      </c>
      <c r="G14" s="80">
        <f>'3. BL Demand'!K38</f>
        <v>23.949557736433484</v>
      </c>
      <c r="H14" s="80">
        <f>'3. BL Demand'!L38</f>
        <v>23.949557736433484</v>
      </c>
      <c r="I14" s="80">
        <f>'3. BL Demand'!M38</f>
        <v>23.949557736433484</v>
      </c>
      <c r="J14" s="80">
        <f>'3. BL Demand'!N38</f>
        <v>23.949557736433484</v>
      </c>
      <c r="K14" s="80">
        <f>'3. BL Demand'!O38</f>
        <v>23.949557736433484</v>
      </c>
      <c r="L14" s="80">
        <f>'3. BL Demand'!P38</f>
        <v>23.949557736433484</v>
      </c>
      <c r="M14" s="80">
        <f>'3. BL Demand'!Q38</f>
        <v>23.949557736433484</v>
      </c>
      <c r="N14" s="80">
        <f>'3. BL Demand'!R38</f>
        <v>23.949557736433484</v>
      </c>
      <c r="O14" s="80">
        <f>'3. BL Demand'!S38</f>
        <v>23.949557736433484</v>
      </c>
      <c r="P14" s="80">
        <f>'3. BL Demand'!T38</f>
        <v>23.949557736433484</v>
      </c>
      <c r="Q14" s="80">
        <f>'3. BL Demand'!U38</f>
        <v>23.949557736433484</v>
      </c>
      <c r="R14" s="80">
        <f>'3. BL Demand'!V38</f>
        <v>23.949557736433484</v>
      </c>
      <c r="S14" s="80">
        <f>'3. BL Demand'!W38</f>
        <v>23.949557736433484</v>
      </c>
      <c r="T14" s="80">
        <f>'3. BL Demand'!X38</f>
        <v>23.949557736433484</v>
      </c>
      <c r="U14" s="80">
        <f>'3. BL Demand'!Y38</f>
        <v>23.949557736433484</v>
      </c>
      <c r="V14" s="80">
        <f>'3. BL Demand'!Z38</f>
        <v>23.949557736433484</v>
      </c>
      <c r="W14" s="80">
        <f>'3. BL Demand'!AA38</f>
        <v>23.949557736433484</v>
      </c>
      <c r="X14" s="80">
        <f>'3. BL Demand'!AB38</f>
        <v>23.949557736433484</v>
      </c>
      <c r="Y14" s="80">
        <f>'3. BL Demand'!AC38</f>
        <v>23.949557736433484</v>
      </c>
      <c r="Z14" s="80">
        <f>'3. BL Demand'!AD38</f>
        <v>23.949557736433484</v>
      </c>
      <c r="AA14" s="80">
        <f>'3. BL Demand'!AE38</f>
        <v>23.949557736433484</v>
      </c>
      <c r="AB14" s="80">
        <f>'3. BL Demand'!AF38</f>
        <v>23.949557736433484</v>
      </c>
      <c r="AC14" s="80">
        <f>'3. BL Demand'!AG38</f>
        <v>23.949557736433484</v>
      </c>
      <c r="AD14" s="80">
        <f>'3. BL Demand'!AH38</f>
        <v>23.949557736433484</v>
      </c>
      <c r="AE14" s="80">
        <f>'3. BL Demand'!AI38</f>
        <v>23.949557736433484</v>
      </c>
      <c r="AF14" s="80">
        <f>'3. BL Demand'!AJ38</f>
        <v>23.949557736433484</v>
      </c>
    </row>
    <row r="15" spans="1:36" x14ac:dyDescent="0.2">
      <c r="A15" s="78" t="s">
        <v>89</v>
      </c>
      <c r="B15" s="79" t="s">
        <v>88</v>
      </c>
      <c r="C15" s="78" t="s">
        <v>75</v>
      </c>
      <c r="D15" s="80">
        <f>'8. FP Demand'!H38</f>
        <v>24.462955551768836</v>
      </c>
      <c r="E15" s="80">
        <f>'8. FP Demand'!I38</f>
        <v>24.291822946657057</v>
      </c>
      <c r="F15" s="80">
        <f>'8. FP Demand'!J38</f>
        <v>24.12069034154527</v>
      </c>
      <c r="G15" s="80">
        <f>'8. FP Demand'!K38</f>
        <v>23.949557736433484</v>
      </c>
      <c r="H15" s="80">
        <f>'8. FP Demand'!L38</f>
        <v>23.949557736433484</v>
      </c>
      <c r="I15" s="80">
        <f>'8. FP Demand'!M38</f>
        <v>23.949557736433484</v>
      </c>
      <c r="J15" s="80">
        <f>'8. FP Demand'!N38</f>
        <v>23.949557736433484</v>
      </c>
      <c r="K15" s="80">
        <f>'8. FP Demand'!O38</f>
        <v>23.949557736433484</v>
      </c>
      <c r="L15" s="80">
        <f>'8. FP Demand'!P38</f>
        <v>23.949557736433484</v>
      </c>
      <c r="M15" s="80">
        <f>'8. FP Demand'!Q38</f>
        <v>23.231071004340478</v>
      </c>
      <c r="N15" s="80">
        <f>'8. FP Demand'!R38</f>
        <v>22.512584272247473</v>
      </c>
      <c r="O15" s="80">
        <f>'8. FP Demand'!S38</f>
        <v>21.794097540154468</v>
      </c>
      <c r="P15" s="80">
        <f>'8. FP Demand'!T38</f>
        <v>21.075610808061462</v>
      </c>
      <c r="Q15" s="80">
        <f>'8. FP Demand'!U38</f>
        <v>20.357124075968461</v>
      </c>
      <c r="R15" s="80">
        <f>'8. FP Demand'!V38</f>
        <v>19.746410353689406</v>
      </c>
      <c r="S15" s="80">
        <f>'8. FP Demand'!W38</f>
        <v>19.135696631410351</v>
      </c>
      <c r="T15" s="80">
        <f>'8. FP Demand'!X38</f>
        <v>18.524982909131296</v>
      </c>
      <c r="U15" s="80">
        <f>'8. FP Demand'!Y38</f>
        <v>17.914269186852241</v>
      </c>
      <c r="V15" s="80">
        <f>'8. FP Demand'!Z38</f>
        <v>17.303555464573193</v>
      </c>
      <c r="W15" s="80">
        <f>'8. FP Demand'!AA38</f>
        <v>16.957484355281728</v>
      </c>
      <c r="X15" s="80">
        <f>'8. FP Demand'!AB38</f>
        <v>16.611413245990263</v>
      </c>
      <c r="Y15" s="80">
        <f>'8. FP Demand'!AC38</f>
        <v>16.265342136698798</v>
      </c>
      <c r="Z15" s="80">
        <f>'8. FP Demand'!AD38</f>
        <v>15.919271027407335</v>
      </c>
      <c r="AA15" s="80">
        <f>'8. FP Demand'!AE38</f>
        <v>15.573199918115872</v>
      </c>
      <c r="AB15" s="80">
        <f>'8. FP Demand'!AF38</f>
        <v>15.261735919753558</v>
      </c>
      <c r="AC15" s="80">
        <f>'8. FP Demand'!AG38</f>
        <v>14.95027192139124</v>
      </c>
      <c r="AD15" s="80">
        <f>'8. FP Demand'!AH38</f>
        <v>14.638807923028923</v>
      </c>
      <c r="AE15" s="80">
        <f>'8. FP Demand'!AI38</f>
        <v>14.327343924666605</v>
      </c>
      <c r="AF15" s="80">
        <f>'8. FP Demand'!AJ38</f>
        <v>14.015879926304287</v>
      </c>
    </row>
    <row r="16" spans="1:36" x14ac:dyDescent="0.2">
      <c r="A16" s="78" t="s">
        <v>90</v>
      </c>
      <c r="B16" s="79" t="s">
        <v>91</v>
      </c>
      <c r="C16" s="78" t="s">
        <v>75</v>
      </c>
      <c r="D16" s="80">
        <f>'4. BL SDB'!H3-('3. BL Demand'!H7+'3. BL Demand'!H8+'3. BL Demand'!H9+'3. BL Demand'!H10)-'3. BL Demand'!H38</f>
        <v>3.145263463093265</v>
      </c>
      <c r="E16" s="80">
        <f>'4. BL SDB'!I3-('3. BL Demand'!I7+'3. BL Demand'!I8+'3. BL Demand'!I9+'3. BL Demand'!I10)-'3. BL Demand'!I38</f>
        <v>3.145263463093265</v>
      </c>
      <c r="F16" s="80">
        <f>'4. BL SDB'!J3-('3. BL Demand'!J7+'3. BL Demand'!J8+'3. BL Demand'!J9+'3. BL Demand'!J10)-'3. BL Demand'!J38</f>
        <v>3.1452634630932721</v>
      </c>
      <c r="G16" s="80">
        <f>'4. BL SDB'!K3-('3. BL Demand'!K7+'3. BL Demand'!K8+'3. BL Demand'!K9+'3. BL Demand'!K10)-'3. BL Demand'!K38</f>
        <v>3.1452634630932508</v>
      </c>
      <c r="H16" s="80">
        <f>'4. BL SDB'!L3-('3. BL Demand'!L7+'3. BL Demand'!L8+'3. BL Demand'!L9+'3. BL Demand'!L10)-'3. BL Demand'!L38</f>
        <v>3.1452634630932508</v>
      </c>
      <c r="I16" s="80">
        <f>'4. BL SDB'!M3-('3. BL Demand'!M7+'3. BL Demand'!M8+'3. BL Demand'!M9+'3. BL Demand'!M10)-'3. BL Demand'!M38</f>
        <v>3.1452634630932366</v>
      </c>
      <c r="J16" s="80">
        <f>'4. BL SDB'!N3-('3. BL Demand'!N7+'3. BL Demand'!N8+'3. BL Demand'!N9+'3. BL Demand'!N10)-'3. BL Demand'!N38</f>
        <v>3.1452634630932508</v>
      </c>
      <c r="K16" s="80">
        <f>'4. BL SDB'!O3-('3. BL Demand'!O7+'3. BL Demand'!O8+'3. BL Demand'!O9+'3. BL Demand'!O10)-'3. BL Demand'!O38</f>
        <v>3.145263463093265</v>
      </c>
      <c r="L16" s="80">
        <f>'4. BL SDB'!P3-('3. BL Demand'!P7+'3. BL Demand'!P8+'3. BL Demand'!P9+'3. BL Demand'!P10)-'3. BL Demand'!P38</f>
        <v>3.145263463093265</v>
      </c>
      <c r="M16" s="80">
        <f>'4. BL SDB'!Q3-('3. BL Demand'!Q7+'3. BL Demand'!Q8+'3. BL Demand'!Q9+'3. BL Demand'!Q10)-'3. BL Demand'!Q38</f>
        <v>3.1452634630932508</v>
      </c>
      <c r="N16" s="80">
        <f>'4. BL SDB'!R3-('3. BL Demand'!R7+'3. BL Demand'!R8+'3. BL Demand'!R9+'3. BL Demand'!R10)-'3. BL Demand'!R38</f>
        <v>3.1452634630932792</v>
      </c>
      <c r="O16" s="80">
        <f>'4. BL SDB'!S3-('3. BL Demand'!S7+'3. BL Demand'!S8+'3. BL Demand'!S9+'3. BL Demand'!S10)-'3. BL Demand'!S38</f>
        <v>3.1452634630932508</v>
      </c>
      <c r="P16" s="80">
        <f>'4. BL SDB'!T3-('3. BL Demand'!T7+'3. BL Demand'!T8+'3. BL Demand'!T9+'3. BL Demand'!T10)-'3. BL Demand'!T38</f>
        <v>3.1452634630932508</v>
      </c>
      <c r="Q16" s="80">
        <f>'4. BL SDB'!U3-('3. BL Demand'!U7+'3. BL Demand'!U8+'3. BL Demand'!U9+'3. BL Demand'!U10)-'3. BL Demand'!U38</f>
        <v>3.1452634630932508</v>
      </c>
      <c r="R16" s="80">
        <f>'4. BL SDB'!V3-('3. BL Demand'!V7+'3. BL Demand'!V8+'3. BL Demand'!V9+'3. BL Demand'!V10)-'3. BL Demand'!V38</f>
        <v>3.1452634630932508</v>
      </c>
      <c r="S16" s="80">
        <f>'4. BL SDB'!W3-('3. BL Demand'!W7+'3. BL Demand'!W8+'3. BL Demand'!W9+'3. BL Demand'!W10)-'3. BL Demand'!W38</f>
        <v>3.145263463093265</v>
      </c>
      <c r="T16" s="80">
        <f>'4. BL SDB'!X3-('3. BL Demand'!X7+'3. BL Demand'!X8+'3. BL Demand'!X9+'3. BL Demand'!X10)-'3. BL Demand'!X38</f>
        <v>3.1452634630932508</v>
      </c>
      <c r="U16" s="80">
        <f>'4. BL SDB'!Y3-('3. BL Demand'!Y7+'3. BL Demand'!Y8+'3. BL Demand'!Y9+'3. BL Demand'!Y10)-'3. BL Demand'!Y38</f>
        <v>3.145263463093265</v>
      </c>
      <c r="V16" s="80">
        <f>'4. BL SDB'!Z3-('3. BL Demand'!Z7+'3. BL Demand'!Z8+'3. BL Demand'!Z9+'3. BL Demand'!Z10)-'3. BL Demand'!Z38</f>
        <v>3.1452634630932508</v>
      </c>
      <c r="W16" s="80">
        <f>'4. BL SDB'!AA3-('3. BL Demand'!AA7+'3. BL Demand'!AA8+'3. BL Demand'!AA9+'3. BL Demand'!AA10)-'3. BL Demand'!AA38</f>
        <v>3.145263463093265</v>
      </c>
      <c r="X16" s="80">
        <f>'4. BL SDB'!AB3-('3. BL Demand'!AB7+'3. BL Demand'!AB8+'3. BL Demand'!AB9+'3. BL Demand'!AB10)-'3. BL Demand'!AB38</f>
        <v>3.145263463093265</v>
      </c>
      <c r="Y16" s="80">
        <f>'4. BL SDB'!AC3-('3. BL Demand'!AC7+'3. BL Demand'!AC8+'3. BL Demand'!AC9+'3. BL Demand'!AC10)-'3. BL Demand'!AC38</f>
        <v>3.1452634630932508</v>
      </c>
      <c r="Z16" s="80">
        <f>'4. BL SDB'!AD3-('3. BL Demand'!AD7+'3. BL Demand'!AD8+'3. BL Demand'!AD9+'3. BL Demand'!AD10)-'3. BL Demand'!AD38</f>
        <v>3.145263463093265</v>
      </c>
      <c r="AA16" s="80">
        <f>'4. BL SDB'!AE3-('3. BL Demand'!AE7+'3. BL Demand'!AE8+'3. BL Demand'!AE9+'3. BL Demand'!AE10)-'3. BL Demand'!AE38</f>
        <v>3.1452634630932508</v>
      </c>
      <c r="AB16" s="80">
        <f>'4. BL SDB'!AF3-('3. BL Demand'!AF7+'3. BL Demand'!AF8+'3. BL Demand'!AF9+'3. BL Demand'!AF10)-'3. BL Demand'!AF38</f>
        <v>3.1452634630932508</v>
      </c>
      <c r="AC16" s="80">
        <f>'4. BL SDB'!AG3-('3. BL Demand'!AG7+'3. BL Demand'!AG8+'3. BL Demand'!AG9+'3. BL Demand'!AG10)-'3. BL Demand'!AG38</f>
        <v>3.1452634630932508</v>
      </c>
      <c r="AD16" s="80">
        <f>'4. BL SDB'!AH3-('3. BL Demand'!AH7+'3. BL Demand'!AH8+'3. BL Demand'!AH9+'3. BL Demand'!AH10)-'3. BL Demand'!AH38</f>
        <v>3.1452634630932366</v>
      </c>
      <c r="AE16" s="80">
        <f>'4. BL SDB'!AI3-('3. BL Demand'!AI7+'3. BL Demand'!AI8+'3. BL Demand'!AI9+'3. BL Demand'!AI10)-'3. BL Demand'!AI38</f>
        <v>3.1452634630932508</v>
      </c>
      <c r="AF16" s="80">
        <f>'4. BL SDB'!AJ3-('3. BL Demand'!AJ7+'3. BL Demand'!AJ8+'3. BL Demand'!AJ9+'3. BL Demand'!AJ10)-'3. BL Demand'!AJ38</f>
        <v>3.145263463093265</v>
      </c>
    </row>
    <row r="17" spans="1:32" x14ac:dyDescent="0.2">
      <c r="A17" s="78" t="s">
        <v>92</v>
      </c>
      <c r="B17" s="79" t="s">
        <v>91</v>
      </c>
      <c r="C17" s="78" t="s">
        <v>75</v>
      </c>
      <c r="D17" s="80">
        <f>'9. FP SDB'!H3-('8. FP Demand'!H7+'8. FP Demand'!H8+'8. FP Demand'!H9+'8. FP Demand'!H10)-'8. FP Demand'!H38</f>
        <v>3.145263463093265</v>
      </c>
      <c r="E17" s="80">
        <f>'9. FP SDB'!I3-('8. FP Demand'!I7+'8. FP Demand'!I8+'8. FP Demand'!I9+'8. FP Demand'!I10)-'8. FP Demand'!I38</f>
        <v>3.145263463093265</v>
      </c>
      <c r="F17" s="80">
        <f>'9. FP SDB'!J3-('8. FP Demand'!J7+'8. FP Demand'!J8+'8. FP Demand'!J9+'8. FP Demand'!J10)-'8. FP Demand'!J38</f>
        <v>3.1452634630932721</v>
      </c>
      <c r="G17" s="80">
        <f>'9. FP SDB'!K3-('8. FP Demand'!K7+'8. FP Demand'!K8+'8. FP Demand'!K9+'8. FP Demand'!K10)-'8. FP Demand'!K38</f>
        <v>3.1452634630932508</v>
      </c>
      <c r="H17" s="80">
        <f>'9. FP SDB'!L3-('8. FP Demand'!L7+'8. FP Demand'!L8+'8. FP Demand'!L9+'8. FP Demand'!L10)-'8. FP Demand'!L38</f>
        <v>3.1452634630932508</v>
      </c>
      <c r="I17" s="80">
        <f>'9. FP SDB'!M3-('8. FP Demand'!M7+'8. FP Demand'!M8+'8. FP Demand'!M9+'8. FP Demand'!M10)-'8. FP Demand'!M38</f>
        <v>3.1452634630932366</v>
      </c>
      <c r="J17" s="80">
        <f>'9. FP SDB'!N3-('8. FP Demand'!N7+'8. FP Demand'!N8+'8. FP Demand'!N9+'8. FP Demand'!N10)-'8. FP Demand'!N38</f>
        <v>3.1452634630932508</v>
      </c>
      <c r="K17" s="80">
        <f>'9. FP SDB'!O3-('8. FP Demand'!O7+'8. FP Demand'!O8+'8. FP Demand'!O9+'8. FP Demand'!O10)-'8. FP Demand'!O38</f>
        <v>3.145263463093265</v>
      </c>
      <c r="L17" s="80">
        <f>'9. FP SDB'!P3-('8. FP Demand'!P7+'8. FP Demand'!P8+'8. FP Demand'!P9+'8. FP Demand'!P10)-'8. FP Demand'!P38</f>
        <v>3.145263463093265</v>
      </c>
      <c r="M17" s="80">
        <f>'9. FP SDB'!Q3-('8. FP Demand'!Q7+'8. FP Demand'!Q8+'8. FP Demand'!Q9+'8. FP Demand'!Q10)-'8. FP Demand'!Q38</f>
        <v>3.1452634630932579</v>
      </c>
      <c r="N17" s="80">
        <f>'9. FP SDB'!R3-('8. FP Demand'!R7+'8. FP Demand'!R8+'8. FP Demand'!R9+'8. FP Demand'!R10)-'8. FP Demand'!R38</f>
        <v>3.145263463093265</v>
      </c>
      <c r="O17" s="80">
        <f>'9. FP SDB'!S3-('8. FP Demand'!S7+'8. FP Demand'!S8+'8. FP Demand'!S9+'8. FP Demand'!S10)-'8. FP Demand'!S38</f>
        <v>3.1452634630932721</v>
      </c>
      <c r="P17" s="80">
        <f>'9. FP SDB'!T3-('8. FP Demand'!T7+'8. FP Demand'!T8+'8. FP Demand'!T9+'8. FP Demand'!T10)-'8. FP Demand'!T38</f>
        <v>3.1452634630932792</v>
      </c>
      <c r="Q17" s="80">
        <f>'9. FP SDB'!U3-('8. FP Demand'!U7+'8. FP Demand'!U8+'8. FP Demand'!U9+'8. FP Demand'!U10)-'8. FP Demand'!U38</f>
        <v>3.1452634630932685</v>
      </c>
      <c r="R17" s="80">
        <f>'9. FP SDB'!V3-('8. FP Demand'!V7+'8. FP Demand'!V8+'8. FP Demand'!V9+'8. FP Demand'!V10)-'8. FP Demand'!V38</f>
        <v>3.1452634630932508</v>
      </c>
      <c r="S17" s="80">
        <f>'9. FP SDB'!W3-('8. FP Demand'!W7+'8. FP Demand'!W8+'8. FP Demand'!W9+'8. FP Demand'!W10)-'8. FP Demand'!W38</f>
        <v>3.1452634630932614</v>
      </c>
      <c r="T17" s="80">
        <f>'9. FP SDB'!X3-('8. FP Demand'!X7+'8. FP Demand'!X8+'8. FP Demand'!X9+'8. FP Demand'!X10)-'8. FP Demand'!X38</f>
        <v>3.1452634630932579</v>
      </c>
      <c r="U17" s="80">
        <f>'9. FP SDB'!Y3-('8. FP Demand'!Y7+'8. FP Demand'!Y8+'8. FP Demand'!Y9+'8. FP Demand'!Y10)-'8. FP Demand'!Y38</f>
        <v>3.1452634630932543</v>
      </c>
      <c r="V17" s="80">
        <f>'9. FP SDB'!Z3-('8. FP Demand'!Z7+'8. FP Demand'!Z8+'8. FP Demand'!Z9+'8. FP Demand'!Z10)-'8. FP Demand'!Z38</f>
        <v>3.1452634630932579</v>
      </c>
      <c r="W17" s="80">
        <f>'9. FP SDB'!AA3-('8. FP Demand'!AA7+'8. FP Demand'!AA8+'8. FP Demand'!AA9+'8. FP Demand'!AA10)-'8. FP Demand'!AA38</f>
        <v>3.1452634630932508</v>
      </c>
      <c r="X17" s="80">
        <f>'9. FP SDB'!AB3-('8. FP Demand'!AB7+'8. FP Demand'!AB8+'8. FP Demand'!AB9+'8. FP Demand'!AB10)-'8. FP Demand'!AB38</f>
        <v>3.1452634630932579</v>
      </c>
      <c r="Y17" s="80">
        <f>'9. FP SDB'!AC3-('8. FP Demand'!AC7+'8. FP Demand'!AC8+'8. FP Demand'!AC9+'8. FP Demand'!AC10)-'8. FP Demand'!AC38</f>
        <v>3.1452634630932366</v>
      </c>
      <c r="Z17" s="80">
        <f>'9. FP SDB'!AD3-('8. FP Demand'!AD7+'8. FP Demand'!AD8+'8. FP Demand'!AD9+'8. FP Demand'!AD10)-'8. FP Demand'!AD38</f>
        <v>3.1452634630932561</v>
      </c>
      <c r="AA17" s="80">
        <f>'9. FP SDB'!AE3-('8. FP Demand'!AE7+'8. FP Demand'!AE8+'8. FP Demand'!AE9+'8. FP Demand'!AE10)-'8. FP Demand'!AE38</f>
        <v>3.1452634630932614</v>
      </c>
      <c r="AB17" s="80">
        <f>'9. FP SDB'!AF3-('8. FP Demand'!AF7+'8. FP Demand'!AF8+'8. FP Demand'!AF9+'8. FP Demand'!AF10)-'8. FP Demand'!AF38</f>
        <v>3.1452634630932472</v>
      </c>
      <c r="AC17" s="80">
        <f>'9. FP SDB'!AG3-('8. FP Demand'!AG7+'8. FP Demand'!AG8+'8. FP Demand'!AG9+'8. FP Demand'!AG10)-'8. FP Demand'!AG38</f>
        <v>3.1452634630932526</v>
      </c>
      <c r="AD17" s="80">
        <f>'9. FP SDB'!AH3-('8. FP Demand'!AH7+'8. FP Demand'!AH8+'8. FP Demand'!AH9+'8. FP Demand'!AH10)-'8. FP Demand'!AH38</f>
        <v>3.1452634630932561</v>
      </c>
      <c r="AE17" s="80">
        <f>'9. FP SDB'!AI3-('8. FP Demand'!AI7+'8. FP Demand'!AI8+'8. FP Demand'!AI9+'8. FP Demand'!AI10)-'8. FP Demand'!AI38</f>
        <v>3.1452634630932454</v>
      </c>
      <c r="AF17" s="80">
        <f>'9. FP SDB'!AJ3-('8. FP Demand'!AJ7+'8. FP Demand'!AJ8+'8. FP Demand'!AJ9+'8. FP Demand'!AJ10)-'8. FP Demand'!AJ38</f>
        <v>3.145263463093265</v>
      </c>
    </row>
    <row r="18" spans="1:32" x14ac:dyDescent="0.2">
      <c r="A18" s="78"/>
      <c r="B18" s="82" t="s">
        <v>93</v>
      </c>
      <c r="C18" s="78" t="s">
        <v>75</v>
      </c>
      <c r="D18" s="80">
        <f>D16+D14+D12+D10+D8+D21</f>
        <v>113.81614389419852</v>
      </c>
      <c r="E18" s="80">
        <f t="shared" ref="E18:AB18" si="0">E16+E14+E12+E10+E8+E21</f>
        <v>113.35783428800616</v>
      </c>
      <c r="F18" s="80">
        <f t="shared" si="0"/>
        <v>113.2137946785021</v>
      </c>
      <c r="G18" s="80">
        <f t="shared" si="0"/>
        <v>112.80410481956028</v>
      </c>
      <c r="H18" s="80">
        <f t="shared" si="0"/>
        <v>112.67425909157191</v>
      </c>
      <c r="I18" s="80">
        <f t="shared" si="0"/>
        <v>112.68878986015291</v>
      </c>
      <c r="J18" s="80">
        <f t="shared" si="0"/>
        <v>112.77180333380173</v>
      </c>
      <c r="K18" s="80">
        <f t="shared" si="0"/>
        <v>112.80769387246875</v>
      </c>
      <c r="L18" s="80">
        <f t="shared" si="0"/>
        <v>112.92050296844651</v>
      </c>
      <c r="M18" s="80">
        <f t="shared" si="0"/>
        <v>111.7845807546968</v>
      </c>
      <c r="N18" s="80">
        <f t="shared" si="0"/>
        <v>111.81704370130964</v>
      </c>
      <c r="O18" s="80">
        <f t="shared" si="0"/>
        <v>111.96435513935018</v>
      </c>
      <c r="P18" s="80">
        <f t="shared" si="0"/>
        <v>112.09876457114228</v>
      </c>
      <c r="Q18" s="80">
        <f t="shared" si="0"/>
        <v>112.34163791718478</v>
      </c>
      <c r="R18" s="80">
        <f t="shared" si="0"/>
        <v>112.29311186760114</v>
      </c>
      <c r="S18" s="80">
        <f t="shared" si="0"/>
        <v>112.32762254762609</v>
      </c>
      <c r="T18" s="80">
        <f t="shared" si="0"/>
        <v>112.19318616376727</v>
      </c>
      <c r="U18" s="80">
        <f t="shared" si="0"/>
        <v>112.37001140346101</v>
      </c>
      <c r="V18" s="80">
        <f t="shared" si="0"/>
        <v>112.4213923128893</v>
      </c>
      <c r="W18" s="80">
        <f t="shared" si="0"/>
        <v>112.5560555479033</v>
      </c>
      <c r="X18" s="80">
        <f t="shared" si="0"/>
        <v>112.44172861704799</v>
      </c>
      <c r="Y18" s="80">
        <f t="shared" si="0"/>
        <v>112.84874249249472</v>
      </c>
      <c r="Z18" s="80">
        <f t="shared" si="0"/>
        <v>112.93170570294818</v>
      </c>
      <c r="AA18" s="80">
        <f t="shared" si="0"/>
        <v>112.99752107463542</v>
      </c>
      <c r="AB18" s="80">
        <f t="shared" si="0"/>
        <v>113.15059247908144</v>
      </c>
      <c r="AC18" s="80">
        <f t="shared" ref="AC18:AF18" si="1">AC16+AC14+AC12+AC10+AC8+AC21</f>
        <v>113.20889304117216</v>
      </c>
      <c r="AD18" s="80">
        <f t="shared" si="1"/>
        <v>113.39338035668452</v>
      </c>
      <c r="AE18" s="80">
        <f t="shared" si="1"/>
        <v>113.51909234621735</v>
      </c>
      <c r="AF18" s="80">
        <f t="shared" si="1"/>
        <v>113.60607905048934</v>
      </c>
    </row>
    <row r="19" spans="1:32" x14ac:dyDescent="0.2">
      <c r="A19" s="78"/>
      <c r="B19" s="79" t="s">
        <v>94</v>
      </c>
      <c r="C19" s="78" t="s">
        <v>75</v>
      </c>
      <c r="D19" s="80">
        <f>D9+D11+D13+D15+D17+D22</f>
        <v>113.81614389419855</v>
      </c>
      <c r="E19" s="80">
        <f t="shared" ref="E19:AB19" si="2">E9+E11+E13+E15+E17+E22</f>
        <v>113.35783428800619</v>
      </c>
      <c r="F19" s="80">
        <f t="shared" si="2"/>
        <v>113.2137946785021</v>
      </c>
      <c r="G19" s="80">
        <f t="shared" si="2"/>
        <v>112.80410481956028</v>
      </c>
      <c r="H19" s="80">
        <f t="shared" si="2"/>
        <v>112.67425909157191</v>
      </c>
      <c r="I19" s="80">
        <f t="shared" si="2"/>
        <v>112.68878986015292</v>
      </c>
      <c r="J19" s="80">
        <f t="shared" si="2"/>
        <v>112.77180333380171</v>
      </c>
      <c r="K19" s="80">
        <f t="shared" si="2"/>
        <v>112.80769387246877</v>
      </c>
      <c r="L19" s="80">
        <f t="shared" si="2"/>
        <v>112.92050296844653</v>
      </c>
      <c r="M19" s="80">
        <f t="shared" si="2"/>
        <v>111.06609402260383</v>
      </c>
      <c r="N19" s="80">
        <f t="shared" si="2"/>
        <v>110.38007023712365</v>
      </c>
      <c r="O19" s="80">
        <f t="shared" si="2"/>
        <v>109.32180290682862</v>
      </c>
      <c r="P19" s="80">
        <f t="shared" si="2"/>
        <v>107.73431601186806</v>
      </c>
      <c r="Q19" s="80">
        <f t="shared" si="2"/>
        <v>106.31988712615703</v>
      </c>
      <c r="R19" s="80">
        <f t="shared" si="2"/>
        <v>105.76843746576074</v>
      </c>
      <c r="S19" s="80">
        <f t="shared" si="2"/>
        <v>105.29968809465618</v>
      </c>
      <c r="T19" s="80">
        <f t="shared" si="2"/>
        <v>104.65211215740553</v>
      </c>
      <c r="U19" s="80">
        <f t="shared" si="2"/>
        <v>104.32559088720255</v>
      </c>
      <c r="V19" s="80">
        <f t="shared" si="2"/>
        <v>103.86402833840732</v>
      </c>
      <c r="W19" s="80">
        <f t="shared" si="2"/>
        <v>103.75008405994694</v>
      </c>
      <c r="X19" s="80">
        <f t="shared" si="2"/>
        <v>103.37738191047889</v>
      </c>
      <c r="Y19" s="80">
        <f t="shared" si="2"/>
        <v>103.52664039813432</v>
      </c>
      <c r="Z19" s="80">
        <f t="shared" si="2"/>
        <v>103.36105799394487</v>
      </c>
      <c r="AA19" s="80">
        <f t="shared" si="2"/>
        <v>103.16816979667227</v>
      </c>
      <c r="AB19" s="80">
        <f t="shared" si="2"/>
        <v>103.09811566698022</v>
      </c>
      <c r="AC19" s="80">
        <f t="shared" ref="AC19:AF19" si="3">AC9+AC11+AC13+AC15+AC17+AC22</f>
        <v>102.92355282676237</v>
      </c>
      <c r="AD19" s="80">
        <f t="shared" si="3"/>
        <v>102.88380248402254</v>
      </c>
      <c r="AE19" s="80">
        <f t="shared" si="3"/>
        <v>102.77657941024208</v>
      </c>
      <c r="AF19" s="80">
        <f t="shared" si="3"/>
        <v>102.62986796796821</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5.8720651680433269</v>
      </c>
      <c r="E21" s="84">
        <f>'4. BL SDB'!I8</f>
        <v>5.6062943421338831</v>
      </c>
      <c r="F21" s="84">
        <f>'4. BL SDB'!J8</f>
        <v>5.6712793343169832</v>
      </c>
      <c r="G21" s="84">
        <f>'4. BL SDB'!K8</f>
        <v>5.376478455874512</v>
      </c>
      <c r="H21" s="84">
        <f>'4. BL SDB'!L8</f>
        <v>5.3035835679816117</v>
      </c>
      <c r="I21" s="84">
        <f>'4. BL SDB'!M8</f>
        <v>5.2001715342768744</v>
      </c>
      <c r="J21" s="84">
        <f>'4. BL SDB'!N8</f>
        <v>5.1849843280817716</v>
      </c>
      <c r="K21" s="84">
        <f>'4. BL SDB'!O8</f>
        <v>5.1119275509268478</v>
      </c>
      <c r="L21" s="84">
        <f>'4. BL SDB'!P8</f>
        <v>5.1955314544963516</v>
      </c>
      <c r="M21" s="84">
        <f>'4. BL SDB'!Q8</f>
        <v>3.9137255311394128</v>
      </c>
      <c r="N21" s="84">
        <f>'4. BL SDB'!R8</f>
        <v>3.8595275278649912</v>
      </c>
      <c r="O21" s="84">
        <f>'4. BL SDB'!S8</f>
        <v>3.9187399623123138</v>
      </c>
      <c r="P21" s="84">
        <f>'4. BL SDB'!T8</f>
        <v>4.0113754909361816</v>
      </c>
      <c r="Q21" s="84">
        <f>'4. BL SDB'!U8</f>
        <v>4.0929250164396436</v>
      </c>
      <c r="R21" s="84">
        <f>'4. BL SDB'!V8</f>
        <v>4.0808126826227378</v>
      </c>
      <c r="S21" s="84">
        <f>'4. BL SDB'!W8</f>
        <v>4.1177189285310849</v>
      </c>
      <c r="T21" s="84">
        <f>'4. BL SDB'!X8</f>
        <v>4.050671314863945</v>
      </c>
      <c r="U21" s="84">
        <f>'4. BL SDB'!Y8</f>
        <v>4.1667828308423802</v>
      </c>
      <c r="V21" s="84">
        <f>'4. BL SDB'!Z8</f>
        <v>4.2293020239873522</v>
      </c>
      <c r="W21" s="84">
        <f>'4. BL SDB'!AA8</f>
        <v>4.3139929418230096</v>
      </c>
      <c r="X21" s="84">
        <f>'4. BL SDB'!AB8</f>
        <v>4.2064913307438463</v>
      </c>
      <c r="Y21" s="84">
        <f>'4. BL SDB'!AC8</f>
        <v>4.4933773721534376</v>
      </c>
      <c r="Z21" s="84">
        <f>'4. BL SDB'!AD8</f>
        <v>4.5284385632377484</v>
      </c>
      <c r="AA21" s="84">
        <f>'4. BL SDB'!AE8</f>
        <v>4.533747122298208</v>
      </c>
      <c r="AB21" s="84">
        <f>'4. BL SDB'!AF8</f>
        <v>4.68394509624253</v>
      </c>
      <c r="AC21" s="84">
        <f>'4. BL SDB'!AG8</f>
        <v>4.6227801292002457</v>
      </c>
      <c r="AD21" s="84">
        <f>'4. BL SDB'!AH8</f>
        <v>4.7386251962261889</v>
      </c>
      <c r="AE21" s="84">
        <f>'4. BL SDB'!AI8</f>
        <v>4.7956435607829588</v>
      </c>
      <c r="AF21" s="84">
        <f>'4. BL SDB'!AJ8</f>
        <v>4.8644734935095606</v>
      </c>
    </row>
    <row r="22" spans="1:32" x14ac:dyDescent="0.2">
      <c r="A22" s="78" t="s">
        <v>98</v>
      </c>
      <c r="B22" s="83" t="s">
        <v>97</v>
      </c>
      <c r="C22" s="78" t="s">
        <v>75</v>
      </c>
      <c r="D22" s="84">
        <f>'9. FP SDB'!H8</f>
        <v>5.8720651680433269</v>
      </c>
      <c r="E22" s="84">
        <f>'9. FP SDB'!I8</f>
        <v>5.6062943421338831</v>
      </c>
      <c r="F22" s="84">
        <f>'9. FP SDB'!J8</f>
        <v>5.6712793343169832</v>
      </c>
      <c r="G22" s="84">
        <f>'9. FP SDB'!K8</f>
        <v>5.376478455874512</v>
      </c>
      <c r="H22" s="84">
        <f>'9. FP SDB'!L8</f>
        <v>5.3035835679816117</v>
      </c>
      <c r="I22" s="84">
        <f>'9. FP SDB'!M8</f>
        <v>5.2001715342768744</v>
      </c>
      <c r="J22" s="84">
        <f>'9. FP SDB'!N8</f>
        <v>5.1849843280817716</v>
      </c>
      <c r="K22" s="84">
        <f>'9. FP SDB'!O8</f>
        <v>5.1119275509268478</v>
      </c>
      <c r="L22" s="84">
        <f>'9. FP SDB'!P8</f>
        <v>5.1955314544963516</v>
      </c>
      <c r="M22" s="84">
        <f>'9. FP SDB'!Q8</f>
        <v>3.9137255311394128</v>
      </c>
      <c r="N22" s="84">
        <f>'9. FP SDB'!R8</f>
        <v>3.8595275278649912</v>
      </c>
      <c r="O22" s="84">
        <f>'9. FP SDB'!S8</f>
        <v>3.9187399623123138</v>
      </c>
      <c r="P22" s="84">
        <f>'9. FP SDB'!T8</f>
        <v>4.0113754909361816</v>
      </c>
      <c r="Q22" s="84">
        <f>'9. FP SDB'!U8</f>
        <v>4.0929250164396436</v>
      </c>
      <c r="R22" s="84">
        <f>'9. FP SDB'!V8</f>
        <v>4.0808126826227378</v>
      </c>
      <c r="S22" s="84">
        <f>'9. FP SDB'!W8</f>
        <v>4.1177189285310849</v>
      </c>
      <c r="T22" s="84">
        <f>'9. FP SDB'!X8</f>
        <v>4.050671314863945</v>
      </c>
      <c r="U22" s="84">
        <f>'9. FP SDB'!Y8</f>
        <v>4.1667828308423802</v>
      </c>
      <c r="V22" s="84">
        <f>'9. FP SDB'!Z8</f>
        <v>4.2293020239873522</v>
      </c>
      <c r="W22" s="84">
        <f>'9. FP SDB'!AA8</f>
        <v>4.3139929418230096</v>
      </c>
      <c r="X22" s="84">
        <f>'9. FP SDB'!AB8</f>
        <v>4.2064913307438463</v>
      </c>
      <c r="Y22" s="84">
        <f>'9. FP SDB'!AC8</f>
        <v>4.4933773721534376</v>
      </c>
      <c r="Z22" s="84">
        <f>'9. FP SDB'!AD8</f>
        <v>4.5284385632377484</v>
      </c>
      <c r="AA22" s="84">
        <f>'9. FP SDB'!AE8</f>
        <v>4.533747122298208</v>
      </c>
      <c r="AB22" s="84">
        <f>'9. FP SDB'!AF8</f>
        <v>4.68394509624253</v>
      </c>
      <c r="AC22" s="84">
        <f>'9. FP SDB'!AG8</f>
        <v>4.6227801292002457</v>
      </c>
      <c r="AD22" s="84">
        <f>'9. FP SDB'!AH8</f>
        <v>4.7386251962261889</v>
      </c>
      <c r="AE22" s="84">
        <f>'9. FP SDB'!AI8</f>
        <v>4.7956435607829588</v>
      </c>
      <c r="AF22" s="84">
        <f>'9. FP SDB'!AJ8</f>
        <v>4.8644734935095606</v>
      </c>
    </row>
    <row r="23" spans="1:32" x14ac:dyDescent="0.2">
      <c r="A23" s="78" t="s">
        <v>99</v>
      </c>
      <c r="B23" s="79" t="s">
        <v>100</v>
      </c>
      <c r="C23" s="78" t="s">
        <v>75</v>
      </c>
      <c r="D23" s="80">
        <f>'4. BL SDB'!H9</f>
        <v>18.937371273844803</v>
      </c>
      <c r="E23" s="80">
        <f>'4. BL SDB'!I9</f>
        <v>19.12991005412772</v>
      </c>
      <c r="F23" s="80">
        <f>'4. BL SDB'!J9</f>
        <v>19.338934655814882</v>
      </c>
      <c r="G23" s="80">
        <f>'4. BL SDB'!K9</f>
        <v>19.45382363631424</v>
      </c>
      <c r="H23" s="80">
        <f>'4. BL SDB'!L9</f>
        <v>19.510774476409694</v>
      </c>
      <c r="I23" s="80">
        <f>'4. BL SDB'!M9</f>
        <v>19.392831674123968</v>
      </c>
      <c r="J23" s="80">
        <f>'4. BL SDB'!N9</f>
        <v>19.294630994280041</v>
      </c>
      <c r="K23" s="80">
        <f>'4. BL SDB'!O9</f>
        <v>19.185683678458105</v>
      </c>
      <c r="L23" s="80">
        <f>'4. BL SDB'!P9</f>
        <v>19.156478486049835</v>
      </c>
      <c r="M23" s="80">
        <f>'4. BL SDB'!Q9</f>
        <v>17.010594776442588</v>
      </c>
      <c r="N23" s="80">
        <f>'4. BL SDB'!R9</f>
        <v>16.923933826555356</v>
      </c>
      <c r="O23" s="80">
        <f>'4. BL SDB'!S9</f>
        <v>16.835834822962141</v>
      </c>
      <c r="P23" s="80">
        <f>'4. BL SDB'!T9</f>
        <v>16.794060919793893</v>
      </c>
      <c r="Q23" s="80">
        <f>'4. BL SDB'!U9</f>
        <v>16.632737099254854</v>
      </c>
      <c r="R23" s="80">
        <f>'4. BL SDB'!V9</f>
        <v>7.6691508150216094</v>
      </c>
      <c r="S23" s="80">
        <f>'4. BL SDB'!W9</f>
        <v>7.6715463809050277</v>
      </c>
      <c r="T23" s="80">
        <f>'4. BL SDB'!X9</f>
        <v>7.7389351510966975</v>
      </c>
      <c r="U23" s="80">
        <f>'4. BL SDB'!Y9</f>
        <v>7.678221427381402</v>
      </c>
      <c r="V23" s="80">
        <f>'4. BL SDB'!Z9</f>
        <v>7.6893597110980778</v>
      </c>
      <c r="W23" s="80">
        <f>'4. BL SDB'!AA9</f>
        <v>7.6393873939197334</v>
      </c>
      <c r="X23" s="80">
        <f>'4. BL SDB'!AB9</f>
        <v>7.6462127136958742</v>
      </c>
      <c r="Y23" s="80">
        <f>'4. BL SDB'!AC9</f>
        <v>7.5260848796587396</v>
      </c>
      <c r="Z23" s="80">
        <f>'4. BL SDB'!AD9</f>
        <v>7.4781828602895928</v>
      </c>
      <c r="AA23" s="80">
        <f>'4. BL SDB'!AE9</f>
        <v>7.417676047662809</v>
      </c>
      <c r="AB23" s="80">
        <f>'4. BL SDB'!AF9</f>
        <v>7.4148026171611008</v>
      </c>
      <c r="AC23" s="80">
        <f>'4. BL SDB'!AG9</f>
        <v>7.2953370880281057</v>
      </c>
      <c r="AD23" s="80">
        <f>'4. BL SDB'!AH9</f>
        <v>7.2266948395416932</v>
      </c>
      <c r="AE23" s="80">
        <f>'4. BL SDB'!AI9</f>
        <v>7.1580012145656298</v>
      </c>
      <c r="AF23" s="80">
        <f>'4. BL SDB'!AJ9</f>
        <v>7.1398444430202375</v>
      </c>
    </row>
    <row r="24" spans="1:32" ht="14.45" customHeight="1" x14ac:dyDescent="0.2">
      <c r="A24" s="78" t="s">
        <v>101</v>
      </c>
      <c r="B24" s="79" t="s">
        <v>100</v>
      </c>
      <c r="C24" s="78" t="s">
        <v>75</v>
      </c>
      <c r="D24" s="80">
        <f>'9. FP SDB'!H9</f>
        <v>18.937371273844803</v>
      </c>
      <c r="E24" s="80">
        <f>'9. FP SDB'!I9</f>
        <v>19.12991005412772</v>
      </c>
      <c r="F24" s="80">
        <f>'9. FP SDB'!J9</f>
        <v>19.338934655814882</v>
      </c>
      <c r="G24" s="80">
        <f>'9. FP SDB'!K9</f>
        <v>19.45382363631424</v>
      </c>
      <c r="H24" s="80">
        <f>'9. FP SDB'!L9</f>
        <v>19.510774476409694</v>
      </c>
      <c r="I24" s="80">
        <f>'9. FP SDB'!M9</f>
        <v>19.392831674123968</v>
      </c>
      <c r="J24" s="80">
        <f>'9. FP SDB'!N9</f>
        <v>19.294630994280041</v>
      </c>
      <c r="K24" s="80">
        <f>'9. FP SDB'!O9</f>
        <v>19.185683678458105</v>
      </c>
      <c r="L24" s="80">
        <f>'9. FP SDB'!P9</f>
        <v>19.156478486049835</v>
      </c>
      <c r="M24" s="80">
        <f>'9. FP SDB'!Q9</f>
        <v>17.729081508535586</v>
      </c>
      <c r="N24" s="80">
        <f>'9. FP SDB'!R9</f>
        <v>18.36090729074138</v>
      </c>
      <c r="O24" s="80">
        <f>'9. FP SDB'!S9</f>
        <v>19.478387055483694</v>
      </c>
      <c r="P24" s="80">
        <f>'9. FP SDB'!T9</f>
        <v>21.15850947906813</v>
      </c>
      <c r="Q24" s="80">
        <f>'9. FP SDB'!U9</f>
        <v>22.654487890282624</v>
      </c>
      <c r="R24" s="80">
        <f>'9. FP SDB'!V9</f>
        <v>14.193825216861995</v>
      </c>
      <c r="S24" s="80">
        <f>'9. FP SDB'!W9</f>
        <v>14.699480833874929</v>
      </c>
      <c r="T24" s="80">
        <f>'9. FP SDB'!X9</f>
        <v>15.280009157458437</v>
      </c>
      <c r="U24" s="80">
        <f>'9. FP SDB'!Y9</f>
        <v>15.722641943639843</v>
      </c>
      <c r="V24" s="80">
        <f>'9. FP SDB'!Z9</f>
        <v>16.246723685580051</v>
      </c>
      <c r="W24" s="80">
        <f>'9. FP SDB'!AA9</f>
        <v>16.445358881876089</v>
      </c>
      <c r="X24" s="80">
        <f>'9. FP SDB'!AB9</f>
        <v>16.710559420264971</v>
      </c>
      <c r="Y24" s="80">
        <f>'9. FP SDB'!AC9</f>
        <v>16.848186974019129</v>
      </c>
      <c r="Z24" s="80">
        <f>'9. FP SDB'!AD9</f>
        <v>17.048830569292889</v>
      </c>
      <c r="AA24" s="80">
        <f>'9. FP SDB'!AE9</f>
        <v>17.24702732562595</v>
      </c>
      <c r="AB24" s="80">
        <f>'9. FP SDB'!AF9</f>
        <v>17.467279429262319</v>
      </c>
      <c r="AC24" s="80">
        <f>'9. FP SDB'!AG9</f>
        <v>17.580677302437891</v>
      </c>
      <c r="AD24" s="80">
        <f>'9. FP SDB'!AH9</f>
        <v>17.736272712203672</v>
      </c>
      <c r="AE24" s="80">
        <f>'9. FP SDB'!AI9</f>
        <v>17.9005141505409</v>
      </c>
      <c r="AF24" s="80">
        <f>'9. FP SDB'!AJ9</f>
        <v>18.11605552554137</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4">H3</f>
        <v>2020-21</v>
      </c>
      <c r="D28" s="90" t="str">
        <f t="shared" si="4"/>
        <v>2021-22</v>
      </c>
      <c r="E28" s="90" t="str">
        <f t="shared" si="4"/>
        <v>2022-23</v>
      </c>
      <c r="F28" s="90" t="str">
        <f t="shared" si="4"/>
        <v>2023-24</v>
      </c>
      <c r="G28" s="90" t="str">
        <f t="shared" si="4"/>
        <v>2024-25</v>
      </c>
      <c r="H28" s="90" t="str">
        <f t="shared" si="4"/>
        <v>2025-26</v>
      </c>
      <c r="I28" s="90" t="str">
        <f t="shared" si="4"/>
        <v>2026-27</v>
      </c>
      <c r="J28" s="90" t="str">
        <f t="shared" si="4"/>
        <v>2027-28</v>
      </c>
      <c r="K28" s="90" t="str">
        <f t="shared" si="4"/>
        <v>2028-29</v>
      </c>
      <c r="L28" s="90" t="str">
        <f t="shared" si="4"/>
        <v>2029-30</v>
      </c>
      <c r="M28" s="90" t="str">
        <f t="shared" si="4"/>
        <v>2030-31</v>
      </c>
      <c r="N28" s="90" t="str">
        <f t="shared" si="4"/>
        <v>2031-32</v>
      </c>
      <c r="O28" s="90" t="str">
        <f t="shared" si="4"/>
        <v>2032-33</v>
      </c>
      <c r="P28" s="90" t="str">
        <f t="shared" si="4"/>
        <v>2033-34</v>
      </c>
      <c r="Q28" s="90" t="str">
        <f t="shared" si="4"/>
        <v>2034-35</v>
      </c>
      <c r="R28" s="90" t="str">
        <f t="shared" si="4"/>
        <v>2035-36</v>
      </c>
      <c r="S28" s="90" t="str">
        <f t="shared" si="4"/>
        <v>2036-37</v>
      </c>
      <c r="T28" s="90" t="str">
        <f t="shared" si="4"/>
        <v>2037-38</v>
      </c>
      <c r="U28" s="90" t="str">
        <f t="shared" si="4"/>
        <v>2038-39</v>
      </c>
      <c r="V28" s="90" t="str">
        <f t="shared" si="4"/>
        <v>2039-40</v>
      </c>
      <c r="W28" s="90" t="str">
        <f t="shared" si="4"/>
        <v>2040-41</v>
      </c>
      <c r="X28" s="90" t="str">
        <f t="shared" si="4"/>
        <v>2041-42</v>
      </c>
      <c r="Y28" s="90" t="str">
        <f t="shared" si="4"/>
        <v>2042-43</v>
      </c>
      <c r="Z28" s="90" t="str">
        <f t="shared" si="4"/>
        <v>2043-44</v>
      </c>
      <c r="AA28" s="90" t="str">
        <f t="shared" si="4"/>
        <v>2044-45</v>
      </c>
      <c r="AB28" s="91"/>
    </row>
    <row r="29" spans="1:32" x14ac:dyDescent="0.2">
      <c r="A29" s="92"/>
      <c r="B29" s="93" t="s">
        <v>107</v>
      </c>
      <c r="C29" s="94">
        <f>'4. BL SDB'!L10</f>
        <v>14.207190908428082</v>
      </c>
      <c r="D29" s="94">
        <f>'4. BL SDB'!M10</f>
        <v>14.192660139847094</v>
      </c>
      <c r="E29" s="94">
        <f>'4. BL SDB'!N10</f>
        <v>14.10964666619827</v>
      </c>
      <c r="F29" s="94">
        <f>'4. BL SDB'!O10</f>
        <v>14.073756127531258</v>
      </c>
      <c r="G29" s="94">
        <f>'4. BL SDB'!P10</f>
        <v>13.960947031553484</v>
      </c>
      <c r="H29" s="94">
        <f>'4. BL SDB'!Q10</f>
        <v>13.096869245303175</v>
      </c>
      <c r="I29" s="94">
        <f>'4. BL SDB'!R10</f>
        <v>13.064406298690365</v>
      </c>
      <c r="J29" s="94">
        <f>'4. BL SDB'!S10</f>
        <v>12.917094860649827</v>
      </c>
      <c r="K29" s="94">
        <f>'4. BL SDB'!T10</f>
        <v>12.782685428857711</v>
      </c>
      <c r="L29" s="94">
        <f>'4. BL SDB'!U10</f>
        <v>12.53981208281521</v>
      </c>
      <c r="M29" s="94">
        <f>'4. BL SDB'!V10</f>
        <v>3.5883381323988717</v>
      </c>
      <c r="N29" s="94">
        <f>'4. BL SDB'!W10</f>
        <v>3.5538274523739428</v>
      </c>
      <c r="O29" s="94">
        <f>'4. BL SDB'!X10</f>
        <v>3.6882638362327524</v>
      </c>
      <c r="P29" s="94">
        <f>'4. BL SDB'!Y10</f>
        <v>3.5114385965390218</v>
      </c>
      <c r="Q29" s="94">
        <f>'4. BL SDB'!Z10</f>
        <v>3.4600576871107256</v>
      </c>
      <c r="R29" s="94">
        <f>'4. BL SDB'!AA10</f>
        <v>3.3253944520967238</v>
      </c>
      <c r="S29" s="94">
        <f>'4. BL SDB'!AB10</f>
        <v>3.4397213829520279</v>
      </c>
      <c r="T29" s="94">
        <f>'4. BL SDB'!AC10</f>
        <v>3.032707507505302</v>
      </c>
      <c r="U29" s="94">
        <f>'4. BL SDB'!AD10</f>
        <v>2.9497442970518444</v>
      </c>
      <c r="V29" s="94">
        <f>'4. BL SDB'!AE10</f>
        <v>2.883928925364601</v>
      </c>
      <c r="W29" s="94">
        <f>'4. BL SDB'!AF10</f>
        <v>2.7308575209185708</v>
      </c>
      <c r="X29" s="94">
        <f>'4. BL SDB'!AG10</f>
        <v>2.6725569588278599</v>
      </c>
      <c r="Y29" s="94">
        <f>'4. BL SDB'!AH10</f>
        <v>2.4880696433155043</v>
      </c>
      <c r="Z29" s="94">
        <f>'4. BL SDB'!AI10</f>
        <v>2.3623576537826709</v>
      </c>
      <c r="AA29" s="94">
        <f>'4. BL SDB'!AJ10</f>
        <v>2.2753709495106769</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5">H3</f>
        <v>2020-21</v>
      </c>
      <c r="D63" s="90" t="str">
        <f t="shared" si="5"/>
        <v>2021-22</v>
      </c>
      <c r="E63" s="90" t="str">
        <f t="shared" si="5"/>
        <v>2022-23</v>
      </c>
      <c r="F63" s="90" t="str">
        <f t="shared" si="5"/>
        <v>2023-24</v>
      </c>
      <c r="G63" s="90" t="str">
        <f t="shared" si="5"/>
        <v>2024-25</v>
      </c>
      <c r="H63" s="90" t="str">
        <f t="shared" si="5"/>
        <v>2025-26</v>
      </c>
      <c r="I63" s="90" t="str">
        <f t="shared" si="5"/>
        <v>2026-27</v>
      </c>
      <c r="J63" s="90" t="str">
        <f t="shared" si="5"/>
        <v>2027-28</v>
      </c>
      <c r="K63" s="90" t="str">
        <f t="shared" si="5"/>
        <v>2028-29</v>
      </c>
      <c r="L63" s="90" t="str">
        <f t="shared" si="5"/>
        <v>2029-30</v>
      </c>
      <c r="M63" s="90" t="str">
        <f t="shared" si="5"/>
        <v>2030-31</v>
      </c>
      <c r="N63" s="90" t="str">
        <f t="shared" si="5"/>
        <v>2031-32</v>
      </c>
      <c r="O63" s="90" t="str">
        <f t="shared" si="5"/>
        <v>2032-33</v>
      </c>
      <c r="P63" s="90" t="str">
        <f t="shared" si="5"/>
        <v>2033-34</v>
      </c>
      <c r="Q63" s="90" t="str">
        <f t="shared" si="5"/>
        <v>2034-35</v>
      </c>
      <c r="R63" s="90" t="str">
        <f t="shared" si="5"/>
        <v>2035-36</v>
      </c>
      <c r="S63" s="90" t="str">
        <f t="shared" si="5"/>
        <v>2036-37</v>
      </c>
      <c r="T63" s="90" t="str">
        <f t="shared" si="5"/>
        <v>2037-38</v>
      </c>
      <c r="U63" s="90" t="str">
        <f t="shared" si="5"/>
        <v>2038-39</v>
      </c>
      <c r="V63" s="90" t="str">
        <f t="shared" si="5"/>
        <v>2039-40</v>
      </c>
      <c r="W63" s="90" t="str">
        <f t="shared" si="5"/>
        <v>2040-41</v>
      </c>
      <c r="X63" s="90" t="str">
        <f t="shared" si="5"/>
        <v>2041-42</v>
      </c>
      <c r="Y63" s="90" t="str">
        <f t="shared" si="5"/>
        <v>2042-43</v>
      </c>
      <c r="Z63" s="90" t="str">
        <f t="shared" si="5"/>
        <v>2043-44</v>
      </c>
      <c r="AA63" s="90" t="str">
        <f t="shared" si="5"/>
        <v>2044-45</v>
      </c>
      <c r="AB63" s="107"/>
    </row>
    <row r="64" spans="1:28" x14ac:dyDescent="0.2">
      <c r="A64" s="108"/>
      <c r="B64" s="93" t="s">
        <v>107</v>
      </c>
      <c r="C64" s="94">
        <f>'9. FP SDB'!L10</f>
        <v>14.207190908428082</v>
      </c>
      <c r="D64" s="94">
        <f>'9. FP SDB'!M10</f>
        <v>14.192660139847094</v>
      </c>
      <c r="E64" s="94">
        <f>'9. FP SDB'!N10</f>
        <v>14.10964666619827</v>
      </c>
      <c r="F64" s="94">
        <f>'9. FP SDB'!O10</f>
        <v>14.073756127531258</v>
      </c>
      <c r="G64" s="94">
        <f>'9. FP SDB'!P10</f>
        <v>13.960947031553484</v>
      </c>
      <c r="H64" s="94">
        <f>'9. FP SDB'!Q10</f>
        <v>13.815355977396173</v>
      </c>
      <c r="I64" s="94">
        <f>'9. FP SDB'!R10</f>
        <v>14.50137976287639</v>
      </c>
      <c r="J64" s="94">
        <f>'9. FP SDB'!S10</f>
        <v>15.55964709317138</v>
      </c>
      <c r="K64" s="94">
        <f>'9. FP SDB'!T10</f>
        <v>17.147133988131948</v>
      </c>
      <c r="L64" s="94">
        <f>'9. FP SDB'!U10</f>
        <v>18.561562873842981</v>
      </c>
      <c r="M64" s="94">
        <f>'9. FP SDB'!V10</f>
        <v>10.113012534239257</v>
      </c>
      <c r="N64" s="94">
        <f>'9. FP SDB'!W10</f>
        <v>10.581761905343845</v>
      </c>
      <c r="O64" s="94">
        <f>'9. FP SDB'!X10</f>
        <v>11.229337842594493</v>
      </c>
      <c r="P64" s="94">
        <f>'9. FP SDB'!Y10</f>
        <v>11.555859112797464</v>
      </c>
      <c r="Q64" s="94">
        <f>'9. FP SDB'!Z10</f>
        <v>12.017421661592699</v>
      </c>
      <c r="R64" s="94">
        <f>'9. FP SDB'!AA10</f>
        <v>12.13136594005308</v>
      </c>
      <c r="S64" s="94">
        <f>'9. FP SDB'!AB10</f>
        <v>12.504068089521125</v>
      </c>
      <c r="T64" s="94">
        <f>'9. FP SDB'!AC10</f>
        <v>12.354809601865691</v>
      </c>
      <c r="U64" s="94">
        <f>'9. FP SDB'!AD10</f>
        <v>12.52039200605514</v>
      </c>
      <c r="V64" s="94">
        <f>'9. FP SDB'!AE10</f>
        <v>12.713280203327741</v>
      </c>
      <c r="W64" s="94">
        <f>'9. FP SDB'!AF10</f>
        <v>12.783334333019789</v>
      </c>
      <c r="X64" s="94">
        <f>'9. FP SDB'!AG10</f>
        <v>12.957897173237646</v>
      </c>
      <c r="Y64" s="94">
        <f>'9. FP SDB'!AH10</f>
        <v>12.997647515977484</v>
      </c>
      <c r="Z64" s="94">
        <f>'9. FP SDB'!AI10</f>
        <v>13.10487058975794</v>
      </c>
      <c r="AA64" s="94">
        <f>'9. FP SDB'!AJ10</f>
        <v>13.251582032031809</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923" t="str">
        <f>'TITLE PAGE'!D9</f>
        <v>Severn Trent Water</v>
      </c>
      <c r="J100" s="924"/>
      <c r="K100" s="925"/>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926" t="str">
        <f>'TITLE PAGE'!D10</f>
        <v>Shelton</v>
      </c>
      <c r="J101" s="927"/>
      <c r="K101" s="928"/>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929">
        <f>'TITLE PAGE'!D11</f>
        <v>11</v>
      </c>
      <c r="J102" s="930"/>
      <c r="K102" s="931"/>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926" t="str">
        <f>'TITLE PAGE'!D13</f>
        <v>No more than 3 in 100 Temporary Use Bans</v>
      </c>
      <c r="J104" s="927"/>
      <c r="K104" s="928"/>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OMTzAiL8F+gXxjbYD10Sr0ILJxZWHWXZZyQxj9migX0Mm+yNNDDXxIMzNriyuTZEH4BpnzcFB0NTHCYHJVEUTg==" saltValue="Ejv1a2w2k2Q2QidASD11fg==" spinCount="100000" sheet="1" objects="1" scenarios="1" selectLockedCells="1" selectUnlockedCells="1"/>
  <mergeCells count="4">
    <mergeCell ref="I100:K100"/>
    <mergeCell ref="I101:K101"/>
    <mergeCell ref="I102:K102"/>
    <mergeCell ref="I104:K104"/>
  </mergeCells>
  <conditionalFormatting sqref="C29:AA29 C64:AA64">
    <cfRule type="cellIs" dxfId="24"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zoomScale="80" zoomScaleNormal="80" workbookViewId="0">
      <selection activeCell="G38" sqref="E38:G39"/>
    </sheetView>
  </sheetViews>
  <sheetFormatPr defaultColWidth="8.88671875" defaultRowHeight="15" x14ac:dyDescent="0.2"/>
  <cols>
    <col min="1" max="1" width="1.44140625" customWidth="1"/>
    <col min="2" max="2" width="3.77734375" customWidth="1"/>
    <col min="3" max="3" width="52.21875" bestFit="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12" max="12" width="9.88671875" bestFit="1" customWidth="1"/>
    <col min="16" max="16" width="9.88671875" bestFit="1" customWidth="1"/>
    <col min="242" max="242" width="1.44140625" customWidth="1"/>
    <col min="243" max="243" width="3.77734375" customWidth="1"/>
    <col min="244" max="244" width="17.109375" customWidth="1"/>
    <col min="245" max="245" width="16.21875" customWidth="1"/>
    <col min="246" max="246" width="23.21875" customWidth="1"/>
    <col min="247" max="247" width="29.88671875" bestFit="1" customWidth="1"/>
    <col min="248" max="248" width="16.109375" customWidth="1"/>
    <col min="249" max="249" width="16.5546875" customWidth="1"/>
    <col min="250" max="250" width="16.44140625" customWidth="1"/>
    <col min="251" max="251" width="36.6640625" customWidth="1"/>
    <col min="253" max="253" width="2" customWidth="1"/>
    <col min="498" max="498" width="1.44140625" customWidth="1"/>
    <col min="499" max="499" width="3.77734375" customWidth="1"/>
    <col min="500" max="500" width="17.109375" customWidth="1"/>
    <col min="501" max="501" width="16.21875" customWidth="1"/>
    <col min="502" max="502" width="23.21875" customWidth="1"/>
    <col min="503" max="503" width="29.88671875" bestFit="1" customWidth="1"/>
    <col min="504" max="504" width="16.109375" customWidth="1"/>
    <col min="505" max="505" width="16.5546875" customWidth="1"/>
    <col min="506" max="506" width="16.44140625" customWidth="1"/>
    <col min="507" max="507" width="36.6640625" customWidth="1"/>
    <col min="509" max="509" width="2" customWidth="1"/>
    <col min="754" max="754" width="1.44140625" customWidth="1"/>
    <col min="755" max="755" width="3.77734375" customWidth="1"/>
    <col min="756" max="756" width="17.109375" customWidth="1"/>
    <col min="757" max="757" width="16.21875" customWidth="1"/>
    <col min="758" max="758" width="23.21875" customWidth="1"/>
    <col min="759" max="759" width="29.88671875" bestFit="1" customWidth="1"/>
    <col min="760" max="760" width="16.109375" customWidth="1"/>
    <col min="761" max="761" width="16.5546875" customWidth="1"/>
    <col min="762" max="762" width="16.44140625" customWidth="1"/>
    <col min="763" max="763" width="36.6640625" customWidth="1"/>
    <col min="765" max="765" width="2" customWidth="1"/>
    <col min="1010" max="1010" width="1.44140625" customWidth="1"/>
    <col min="1011" max="1011" width="3.77734375" customWidth="1"/>
    <col min="1012" max="1012" width="17.109375" customWidth="1"/>
    <col min="1013" max="1013" width="16.21875" customWidth="1"/>
    <col min="1014" max="1014" width="23.21875" customWidth="1"/>
    <col min="1015" max="1015" width="29.88671875" bestFit="1" customWidth="1"/>
    <col min="1016" max="1016" width="16.109375" customWidth="1"/>
    <col min="1017" max="1017" width="16.5546875" customWidth="1"/>
    <col min="1018" max="1018" width="16.44140625" customWidth="1"/>
    <col min="1019" max="1019" width="36.6640625" customWidth="1"/>
    <col min="1021" max="1021" width="2" customWidth="1"/>
    <col min="1266" max="1266" width="1.44140625" customWidth="1"/>
    <col min="1267" max="1267" width="3.77734375" customWidth="1"/>
    <col min="1268" max="1268" width="17.109375" customWidth="1"/>
    <col min="1269" max="1269" width="16.21875" customWidth="1"/>
    <col min="1270" max="1270" width="23.21875" customWidth="1"/>
    <col min="1271" max="1271" width="29.88671875" bestFit="1" customWidth="1"/>
    <col min="1272" max="1272" width="16.109375" customWidth="1"/>
    <col min="1273" max="1273" width="16.5546875" customWidth="1"/>
    <col min="1274" max="1274" width="16.44140625" customWidth="1"/>
    <col min="1275" max="1275" width="36.6640625" customWidth="1"/>
    <col min="1277" max="1277" width="2" customWidth="1"/>
    <col min="1522" max="1522" width="1.44140625" customWidth="1"/>
    <col min="1523" max="1523" width="3.77734375" customWidth="1"/>
    <col min="1524" max="1524" width="17.109375" customWidth="1"/>
    <col min="1525" max="1525" width="16.21875" customWidth="1"/>
    <col min="1526" max="1526" width="23.21875" customWidth="1"/>
    <col min="1527" max="1527" width="29.88671875" bestFit="1" customWidth="1"/>
    <col min="1528" max="1528" width="16.109375" customWidth="1"/>
    <col min="1529" max="1529" width="16.5546875" customWidth="1"/>
    <col min="1530" max="1530" width="16.44140625" customWidth="1"/>
    <col min="1531" max="1531" width="36.6640625" customWidth="1"/>
    <col min="1533" max="1533" width="2" customWidth="1"/>
    <col min="1778" max="1778" width="1.44140625" customWidth="1"/>
    <col min="1779" max="1779" width="3.77734375" customWidth="1"/>
    <col min="1780" max="1780" width="17.109375" customWidth="1"/>
    <col min="1781" max="1781" width="16.21875" customWidth="1"/>
    <col min="1782" max="1782" width="23.21875" customWidth="1"/>
    <col min="1783" max="1783" width="29.88671875" bestFit="1" customWidth="1"/>
    <col min="1784" max="1784" width="16.109375" customWidth="1"/>
    <col min="1785" max="1785" width="16.5546875" customWidth="1"/>
    <col min="1786" max="1786" width="16.44140625" customWidth="1"/>
    <col min="1787" max="1787" width="36.6640625" customWidth="1"/>
    <col min="1789" max="1789" width="2" customWidth="1"/>
    <col min="2034" max="2034" width="1.44140625" customWidth="1"/>
    <col min="2035" max="2035" width="3.77734375" customWidth="1"/>
    <col min="2036" max="2036" width="17.109375" customWidth="1"/>
    <col min="2037" max="2037" width="16.21875" customWidth="1"/>
    <col min="2038" max="2038" width="23.21875" customWidth="1"/>
    <col min="2039" max="2039" width="29.88671875" bestFit="1" customWidth="1"/>
    <col min="2040" max="2040" width="16.109375" customWidth="1"/>
    <col min="2041" max="2041" width="16.5546875" customWidth="1"/>
    <col min="2042" max="2042" width="16.44140625" customWidth="1"/>
    <col min="2043" max="2043" width="36.6640625" customWidth="1"/>
    <col min="2045" max="2045" width="2" customWidth="1"/>
    <col min="2290" max="2290" width="1.44140625" customWidth="1"/>
    <col min="2291" max="2291" width="3.77734375" customWidth="1"/>
    <col min="2292" max="2292" width="17.109375" customWidth="1"/>
    <col min="2293" max="2293" width="16.21875" customWidth="1"/>
    <col min="2294" max="2294" width="23.21875" customWidth="1"/>
    <col min="2295" max="2295" width="29.88671875" bestFit="1" customWidth="1"/>
    <col min="2296" max="2296" width="16.109375" customWidth="1"/>
    <col min="2297" max="2297" width="16.5546875" customWidth="1"/>
    <col min="2298" max="2298" width="16.44140625" customWidth="1"/>
    <col min="2299" max="2299" width="36.6640625" customWidth="1"/>
    <col min="2301" max="2301" width="2" customWidth="1"/>
    <col min="2546" max="2546" width="1.44140625" customWidth="1"/>
    <col min="2547" max="2547" width="3.77734375" customWidth="1"/>
    <col min="2548" max="2548" width="17.109375" customWidth="1"/>
    <col min="2549" max="2549" width="16.21875" customWidth="1"/>
    <col min="2550" max="2550" width="23.21875" customWidth="1"/>
    <col min="2551" max="2551" width="29.88671875" bestFit="1" customWidth="1"/>
    <col min="2552" max="2552" width="16.109375" customWidth="1"/>
    <col min="2553" max="2553" width="16.5546875" customWidth="1"/>
    <col min="2554" max="2554" width="16.44140625" customWidth="1"/>
    <col min="2555" max="2555" width="36.6640625" customWidth="1"/>
    <col min="2557" max="2557" width="2" customWidth="1"/>
    <col min="2802" max="2802" width="1.44140625" customWidth="1"/>
    <col min="2803" max="2803" width="3.77734375" customWidth="1"/>
    <col min="2804" max="2804" width="17.109375" customWidth="1"/>
    <col min="2805" max="2805" width="16.21875" customWidth="1"/>
    <col min="2806" max="2806" width="23.21875" customWidth="1"/>
    <col min="2807" max="2807" width="29.88671875" bestFit="1" customWidth="1"/>
    <col min="2808" max="2808" width="16.109375" customWidth="1"/>
    <col min="2809" max="2809" width="16.5546875" customWidth="1"/>
    <col min="2810" max="2810" width="16.44140625" customWidth="1"/>
    <col min="2811" max="2811" width="36.6640625" customWidth="1"/>
    <col min="2813" max="2813" width="2" customWidth="1"/>
    <col min="3058" max="3058" width="1.44140625" customWidth="1"/>
    <col min="3059" max="3059" width="3.77734375" customWidth="1"/>
    <col min="3060" max="3060" width="17.109375" customWidth="1"/>
    <col min="3061" max="3061" width="16.21875" customWidth="1"/>
    <col min="3062" max="3062" width="23.21875" customWidth="1"/>
    <col min="3063" max="3063" width="29.88671875" bestFit="1" customWidth="1"/>
    <col min="3064" max="3064" width="16.109375" customWidth="1"/>
    <col min="3065" max="3065" width="16.5546875" customWidth="1"/>
    <col min="3066" max="3066" width="16.44140625" customWidth="1"/>
    <col min="3067" max="3067" width="36.6640625" customWidth="1"/>
    <col min="3069" max="3069" width="2" customWidth="1"/>
    <col min="3314" max="3314" width="1.44140625" customWidth="1"/>
    <col min="3315" max="3315" width="3.77734375" customWidth="1"/>
    <col min="3316" max="3316" width="17.109375" customWidth="1"/>
    <col min="3317" max="3317" width="16.21875" customWidth="1"/>
    <col min="3318" max="3318" width="23.21875" customWidth="1"/>
    <col min="3319" max="3319" width="29.88671875" bestFit="1" customWidth="1"/>
    <col min="3320" max="3320" width="16.109375" customWidth="1"/>
    <col min="3321" max="3321" width="16.5546875" customWidth="1"/>
    <col min="3322" max="3322" width="16.44140625" customWidth="1"/>
    <col min="3323" max="3323" width="36.6640625" customWidth="1"/>
    <col min="3325" max="3325" width="2" customWidth="1"/>
    <col min="3570" max="3570" width="1.44140625" customWidth="1"/>
    <col min="3571" max="3571" width="3.77734375" customWidth="1"/>
    <col min="3572" max="3572" width="17.109375" customWidth="1"/>
    <col min="3573" max="3573" width="16.21875" customWidth="1"/>
    <col min="3574" max="3574" width="23.21875" customWidth="1"/>
    <col min="3575" max="3575" width="29.88671875" bestFit="1" customWidth="1"/>
    <col min="3576" max="3576" width="16.109375" customWidth="1"/>
    <col min="3577" max="3577" width="16.5546875" customWidth="1"/>
    <col min="3578" max="3578" width="16.44140625" customWidth="1"/>
    <col min="3579" max="3579" width="36.6640625" customWidth="1"/>
    <col min="3581" max="3581" width="2" customWidth="1"/>
    <col min="3826" max="3826" width="1.44140625" customWidth="1"/>
    <col min="3827" max="3827" width="3.77734375" customWidth="1"/>
    <col min="3828" max="3828" width="17.109375" customWidth="1"/>
    <col min="3829" max="3829" width="16.21875" customWidth="1"/>
    <col min="3830" max="3830" width="23.21875" customWidth="1"/>
    <col min="3831" max="3831" width="29.88671875" bestFit="1" customWidth="1"/>
    <col min="3832" max="3832" width="16.109375" customWidth="1"/>
    <col min="3833" max="3833" width="16.5546875" customWidth="1"/>
    <col min="3834" max="3834" width="16.44140625" customWidth="1"/>
    <col min="3835" max="3835" width="36.6640625" customWidth="1"/>
    <col min="3837" max="3837" width="2" customWidth="1"/>
    <col min="4082" max="4082" width="1.44140625" customWidth="1"/>
    <col min="4083" max="4083" width="3.77734375" customWidth="1"/>
    <col min="4084" max="4084" width="17.109375" customWidth="1"/>
    <col min="4085" max="4085" width="16.21875" customWidth="1"/>
    <col min="4086" max="4086" width="23.21875" customWidth="1"/>
    <col min="4087" max="4087" width="29.88671875" bestFit="1" customWidth="1"/>
    <col min="4088" max="4088" width="16.109375" customWidth="1"/>
    <col min="4089" max="4089" width="16.5546875" customWidth="1"/>
    <col min="4090" max="4090" width="16.44140625" customWidth="1"/>
    <col min="4091" max="4091" width="36.6640625" customWidth="1"/>
    <col min="4093" max="4093" width="2" customWidth="1"/>
    <col min="4338" max="4338" width="1.44140625" customWidth="1"/>
    <col min="4339" max="4339" width="3.77734375" customWidth="1"/>
    <col min="4340" max="4340" width="17.109375" customWidth="1"/>
    <col min="4341" max="4341" width="16.21875" customWidth="1"/>
    <col min="4342" max="4342" width="23.21875" customWidth="1"/>
    <col min="4343" max="4343" width="29.88671875" bestFit="1" customWidth="1"/>
    <col min="4344" max="4344" width="16.109375" customWidth="1"/>
    <col min="4345" max="4345" width="16.5546875" customWidth="1"/>
    <col min="4346" max="4346" width="16.44140625" customWidth="1"/>
    <col min="4347" max="4347" width="36.6640625" customWidth="1"/>
    <col min="4349" max="4349" width="2" customWidth="1"/>
    <col min="4594" max="4594" width="1.44140625" customWidth="1"/>
    <col min="4595" max="4595" width="3.77734375" customWidth="1"/>
    <col min="4596" max="4596" width="17.109375" customWidth="1"/>
    <col min="4597" max="4597" width="16.21875" customWidth="1"/>
    <col min="4598" max="4598" width="23.21875" customWidth="1"/>
    <col min="4599" max="4599" width="29.88671875" bestFit="1" customWidth="1"/>
    <col min="4600" max="4600" width="16.109375" customWidth="1"/>
    <col min="4601" max="4601" width="16.5546875" customWidth="1"/>
    <col min="4602" max="4602" width="16.44140625" customWidth="1"/>
    <col min="4603" max="4603" width="36.6640625" customWidth="1"/>
    <col min="4605" max="4605" width="2" customWidth="1"/>
    <col min="4850" max="4850" width="1.44140625" customWidth="1"/>
    <col min="4851" max="4851" width="3.77734375" customWidth="1"/>
    <col min="4852" max="4852" width="17.109375" customWidth="1"/>
    <col min="4853" max="4853" width="16.21875" customWidth="1"/>
    <col min="4854" max="4854" width="23.21875" customWidth="1"/>
    <col min="4855" max="4855" width="29.88671875" bestFit="1" customWidth="1"/>
    <col min="4856" max="4856" width="16.109375" customWidth="1"/>
    <col min="4857" max="4857" width="16.5546875" customWidth="1"/>
    <col min="4858" max="4858" width="16.44140625" customWidth="1"/>
    <col min="4859" max="4859" width="36.6640625" customWidth="1"/>
    <col min="4861" max="4861" width="2" customWidth="1"/>
    <col min="5106" max="5106" width="1.44140625" customWidth="1"/>
    <col min="5107" max="5107" width="3.77734375" customWidth="1"/>
    <col min="5108" max="5108" width="17.109375" customWidth="1"/>
    <col min="5109" max="5109" width="16.21875" customWidth="1"/>
    <col min="5110" max="5110" width="23.21875" customWidth="1"/>
    <col min="5111" max="5111" width="29.88671875" bestFit="1" customWidth="1"/>
    <col min="5112" max="5112" width="16.109375" customWidth="1"/>
    <col min="5113" max="5113" width="16.5546875" customWidth="1"/>
    <col min="5114" max="5114" width="16.44140625" customWidth="1"/>
    <col min="5115" max="5115" width="36.6640625" customWidth="1"/>
    <col min="5117" max="5117" width="2" customWidth="1"/>
    <col min="5362" max="5362" width="1.44140625" customWidth="1"/>
    <col min="5363" max="5363" width="3.77734375" customWidth="1"/>
    <col min="5364" max="5364" width="17.109375" customWidth="1"/>
    <col min="5365" max="5365" width="16.21875" customWidth="1"/>
    <col min="5366" max="5366" width="23.21875" customWidth="1"/>
    <col min="5367" max="5367" width="29.88671875" bestFit="1" customWidth="1"/>
    <col min="5368" max="5368" width="16.109375" customWidth="1"/>
    <col min="5369" max="5369" width="16.5546875" customWidth="1"/>
    <col min="5370" max="5370" width="16.44140625" customWidth="1"/>
    <col min="5371" max="5371" width="36.6640625" customWidth="1"/>
    <col min="5373" max="5373" width="2" customWidth="1"/>
    <col min="5618" max="5618" width="1.44140625" customWidth="1"/>
    <col min="5619" max="5619" width="3.77734375" customWidth="1"/>
    <col min="5620" max="5620" width="17.109375" customWidth="1"/>
    <col min="5621" max="5621" width="16.21875" customWidth="1"/>
    <col min="5622" max="5622" width="23.21875" customWidth="1"/>
    <col min="5623" max="5623" width="29.88671875" bestFit="1" customWidth="1"/>
    <col min="5624" max="5624" width="16.109375" customWidth="1"/>
    <col min="5625" max="5625" width="16.5546875" customWidth="1"/>
    <col min="5626" max="5626" width="16.44140625" customWidth="1"/>
    <col min="5627" max="5627" width="36.6640625" customWidth="1"/>
    <col min="5629" max="5629" width="2" customWidth="1"/>
    <col min="5874" max="5874" width="1.44140625" customWidth="1"/>
    <col min="5875" max="5875" width="3.77734375" customWidth="1"/>
    <col min="5876" max="5876" width="17.109375" customWidth="1"/>
    <col min="5877" max="5877" width="16.21875" customWidth="1"/>
    <col min="5878" max="5878" width="23.21875" customWidth="1"/>
    <col min="5879" max="5879" width="29.88671875" bestFit="1" customWidth="1"/>
    <col min="5880" max="5880" width="16.109375" customWidth="1"/>
    <col min="5881" max="5881" width="16.5546875" customWidth="1"/>
    <col min="5882" max="5882" width="16.44140625" customWidth="1"/>
    <col min="5883" max="5883" width="36.6640625" customWidth="1"/>
    <col min="5885" max="5885" width="2" customWidth="1"/>
    <col min="6130" max="6130" width="1.44140625" customWidth="1"/>
    <col min="6131" max="6131" width="3.77734375" customWidth="1"/>
    <col min="6132" max="6132" width="17.109375" customWidth="1"/>
    <col min="6133" max="6133" width="16.21875" customWidth="1"/>
    <col min="6134" max="6134" width="23.21875" customWidth="1"/>
    <col min="6135" max="6135" width="29.88671875" bestFit="1" customWidth="1"/>
    <col min="6136" max="6136" width="16.109375" customWidth="1"/>
    <col min="6137" max="6137" width="16.5546875" customWidth="1"/>
    <col min="6138" max="6138" width="16.44140625" customWidth="1"/>
    <col min="6139" max="6139" width="36.6640625" customWidth="1"/>
    <col min="6141" max="6141" width="2" customWidth="1"/>
    <col min="6386" max="6386" width="1.44140625" customWidth="1"/>
    <col min="6387" max="6387" width="3.77734375" customWidth="1"/>
    <col min="6388" max="6388" width="17.109375" customWidth="1"/>
    <col min="6389" max="6389" width="16.21875" customWidth="1"/>
    <col min="6390" max="6390" width="23.21875" customWidth="1"/>
    <col min="6391" max="6391" width="29.88671875" bestFit="1" customWidth="1"/>
    <col min="6392" max="6392" width="16.109375" customWidth="1"/>
    <col min="6393" max="6393" width="16.5546875" customWidth="1"/>
    <col min="6394" max="6394" width="16.44140625" customWidth="1"/>
    <col min="6395" max="6395" width="36.6640625" customWidth="1"/>
    <col min="6397" max="6397" width="2" customWidth="1"/>
    <col min="6642" max="6642" width="1.44140625" customWidth="1"/>
    <col min="6643" max="6643" width="3.77734375" customWidth="1"/>
    <col min="6644" max="6644" width="17.109375" customWidth="1"/>
    <col min="6645" max="6645" width="16.21875" customWidth="1"/>
    <col min="6646" max="6646" width="23.21875" customWidth="1"/>
    <col min="6647" max="6647" width="29.88671875" bestFit="1" customWidth="1"/>
    <col min="6648" max="6648" width="16.109375" customWidth="1"/>
    <col min="6649" max="6649" width="16.5546875" customWidth="1"/>
    <col min="6650" max="6650" width="16.44140625" customWidth="1"/>
    <col min="6651" max="6651" width="36.6640625" customWidth="1"/>
    <col min="6653" max="6653" width="2" customWidth="1"/>
    <col min="6898" max="6898" width="1.44140625" customWidth="1"/>
    <col min="6899" max="6899" width="3.77734375" customWidth="1"/>
    <col min="6900" max="6900" width="17.109375" customWidth="1"/>
    <col min="6901" max="6901" width="16.21875" customWidth="1"/>
    <col min="6902" max="6902" width="23.21875" customWidth="1"/>
    <col min="6903" max="6903" width="29.88671875" bestFit="1" customWidth="1"/>
    <col min="6904" max="6904" width="16.109375" customWidth="1"/>
    <col min="6905" max="6905" width="16.5546875" customWidth="1"/>
    <col min="6906" max="6906" width="16.44140625" customWidth="1"/>
    <col min="6907" max="6907" width="36.6640625" customWidth="1"/>
    <col min="6909" max="6909" width="2" customWidth="1"/>
    <col min="7154" max="7154" width="1.44140625" customWidth="1"/>
    <col min="7155" max="7155" width="3.77734375" customWidth="1"/>
    <col min="7156" max="7156" width="17.109375" customWidth="1"/>
    <col min="7157" max="7157" width="16.21875" customWidth="1"/>
    <col min="7158" max="7158" width="23.21875" customWidth="1"/>
    <col min="7159" max="7159" width="29.88671875" bestFit="1" customWidth="1"/>
    <col min="7160" max="7160" width="16.109375" customWidth="1"/>
    <col min="7161" max="7161" width="16.5546875" customWidth="1"/>
    <col min="7162" max="7162" width="16.44140625" customWidth="1"/>
    <col min="7163" max="7163" width="36.6640625" customWidth="1"/>
    <col min="7165" max="7165" width="2" customWidth="1"/>
    <col min="7410" max="7410" width="1.44140625" customWidth="1"/>
    <col min="7411" max="7411" width="3.77734375" customWidth="1"/>
    <col min="7412" max="7412" width="17.109375" customWidth="1"/>
    <col min="7413" max="7413" width="16.21875" customWidth="1"/>
    <col min="7414" max="7414" width="23.21875" customWidth="1"/>
    <col min="7415" max="7415" width="29.88671875" bestFit="1" customWidth="1"/>
    <col min="7416" max="7416" width="16.109375" customWidth="1"/>
    <col min="7417" max="7417" width="16.5546875" customWidth="1"/>
    <col min="7418" max="7418" width="16.44140625" customWidth="1"/>
    <col min="7419" max="7419" width="36.6640625" customWidth="1"/>
    <col min="7421" max="7421" width="2" customWidth="1"/>
    <col min="7666" max="7666" width="1.44140625" customWidth="1"/>
    <col min="7667" max="7667" width="3.77734375" customWidth="1"/>
    <col min="7668" max="7668" width="17.109375" customWidth="1"/>
    <col min="7669" max="7669" width="16.21875" customWidth="1"/>
    <col min="7670" max="7670" width="23.21875" customWidth="1"/>
    <col min="7671" max="7671" width="29.88671875" bestFit="1" customWidth="1"/>
    <col min="7672" max="7672" width="16.109375" customWidth="1"/>
    <col min="7673" max="7673" width="16.5546875" customWidth="1"/>
    <col min="7674" max="7674" width="16.44140625" customWidth="1"/>
    <col min="7675" max="7675" width="36.6640625" customWidth="1"/>
    <col min="7677" max="7677" width="2" customWidth="1"/>
    <col min="7922" max="7922" width="1.44140625" customWidth="1"/>
    <col min="7923" max="7923" width="3.77734375" customWidth="1"/>
    <col min="7924" max="7924" width="17.109375" customWidth="1"/>
    <col min="7925" max="7925" width="16.21875" customWidth="1"/>
    <col min="7926" max="7926" width="23.21875" customWidth="1"/>
    <col min="7927" max="7927" width="29.88671875" bestFit="1" customWidth="1"/>
    <col min="7928" max="7928" width="16.109375" customWidth="1"/>
    <col min="7929" max="7929" width="16.5546875" customWidth="1"/>
    <col min="7930" max="7930" width="16.44140625" customWidth="1"/>
    <col min="7931" max="7931" width="36.6640625" customWidth="1"/>
    <col min="7933" max="7933" width="2" customWidth="1"/>
    <col min="8178" max="8178" width="1.44140625" customWidth="1"/>
    <col min="8179" max="8179" width="3.77734375" customWidth="1"/>
    <col min="8180" max="8180" width="17.109375" customWidth="1"/>
    <col min="8181" max="8181" width="16.21875" customWidth="1"/>
    <col min="8182" max="8182" width="23.21875" customWidth="1"/>
    <col min="8183" max="8183" width="29.88671875" bestFit="1" customWidth="1"/>
    <col min="8184" max="8184" width="16.109375" customWidth="1"/>
    <col min="8185" max="8185" width="16.5546875" customWidth="1"/>
    <col min="8186" max="8186" width="16.44140625" customWidth="1"/>
    <col min="8187" max="8187" width="36.6640625" customWidth="1"/>
    <col min="8189" max="8189" width="2" customWidth="1"/>
    <col min="8434" max="8434" width="1.44140625" customWidth="1"/>
    <col min="8435" max="8435" width="3.77734375" customWidth="1"/>
    <col min="8436" max="8436" width="17.109375" customWidth="1"/>
    <col min="8437" max="8437" width="16.21875" customWidth="1"/>
    <col min="8438" max="8438" width="23.21875" customWidth="1"/>
    <col min="8439" max="8439" width="29.88671875" bestFit="1" customWidth="1"/>
    <col min="8440" max="8440" width="16.109375" customWidth="1"/>
    <col min="8441" max="8441" width="16.5546875" customWidth="1"/>
    <col min="8442" max="8442" width="16.44140625" customWidth="1"/>
    <col min="8443" max="8443" width="36.6640625" customWidth="1"/>
    <col min="8445" max="8445" width="2" customWidth="1"/>
    <col min="8690" max="8690" width="1.44140625" customWidth="1"/>
    <col min="8691" max="8691" width="3.77734375" customWidth="1"/>
    <col min="8692" max="8692" width="17.109375" customWidth="1"/>
    <col min="8693" max="8693" width="16.21875" customWidth="1"/>
    <col min="8694" max="8694" width="23.21875" customWidth="1"/>
    <col min="8695" max="8695" width="29.88671875" bestFit="1" customWidth="1"/>
    <col min="8696" max="8696" width="16.109375" customWidth="1"/>
    <col min="8697" max="8697" width="16.5546875" customWidth="1"/>
    <col min="8698" max="8698" width="16.44140625" customWidth="1"/>
    <col min="8699" max="8699" width="36.6640625" customWidth="1"/>
    <col min="8701" max="8701" width="2" customWidth="1"/>
    <col min="8946" max="8946" width="1.44140625" customWidth="1"/>
    <col min="8947" max="8947" width="3.77734375" customWidth="1"/>
    <col min="8948" max="8948" width="17.109375" customWidth="1"/>
    <col min="8949" max="8949" width="16.21875" customWidth="1"/>
    <col min="8950" max="8950" width="23.21875" customWidth="1"/>
    <col min="8951" max="8951" width="29.88671875" bestFit="1" customWidth="1"/>
    <col min="8952" max="8952" width="16.109375" customWidth="1"/>
    <col min="8953" max="8953" width="16.5546875" customWidth="1"/>
    <col min="8954" max="8954" width="16.44140625" customWidth="1"/>
    <col min="8955" max="8955" width="36.6640625" customWidth="1"/>
    <col min="8957" max="8957" width="2" customWidth="1"/>
    <col min="9202" max="9202" width="1.44140625" customWidth="1"/>
    <col min="9203" max="9203" width="3.77734375" customWidth="1"/>
    <col min="9204" max="9204" width="17.109375" customWidth="1"/>
    <col min="9205" max="9205" width="16.21875" customWidth="1"/>
    <col min="9206" max="9206" width="23.21875" customWidth="1"/>
    <col min="9207" max="9207" width="29.88671875" bestFit="1" customWidth="1"/>
    <col min="9208" max="9208" width="16.109375" customWidth="1"/>
    <col min="9209" max="9209" width="16.5546875" customWidth="1"/>
    <col min="9210" max="9210" width="16.44140625" customWidth="1"/>
    <col min="9211" max="9211" width="36.6640625" customWidth="1"/>
    <col min="9213" max="9213" width="2" customWidth="1"/>
    <col min="9458" max="9458" width="1.44140625" customWidth="1"/>
    <col min="9459" max="9459" width="3.77734375" customWidth="1"/>
    <col min="9460" max="9460" width="17.109375" customWidth="1"/>
    <col min="9461" max="9461" width="16.21875" customWidth="1"/>
    <col min="9462" max="9462" width="23.21875" customWidth="1"/>
    <col min="9463" max="9463" width="29.88671875" bestFit="1" customWidth="1"/>
    <col min="9464" max="9464" width="16.109375" customWidth="1"/>
    <col min="9465" max="9465" width="16.5546875" customWidth="1"/>
    <col min="9466" max="9466" width="16.44140625" customWidth="1"/>
    <col min="9467" max="9467" width="36.6640625" customWidth="1"/>
    <col min="9469" max="9469" width="2" customWidth="1"/>
    <col min="9714" max="9714" width="1.44140625" customWidth="1"/>
    <col min="9715" max="9715" width="3.77734375" customWidth="1"/>
    <col min="9716" max="9716" width="17.109375" customWidth="1"/>
    <col min="9717" max="9717" width="16.21875" customWidth="1"/>
    <col min="9718" max="9718" width="23.21875" customWidth="1"/>
    <col min="9719" max="9719" width="29.88671875" bestFit="1" customWidth="1"/>
    <col min="9720" max="9720" width="16.109375" customWidth="1"/>
    <col min="9721" max="9721" width="16.5546875" customWidth="1"/>
    <col min="9722" max="9722" width="16.44140625" customWidth="1"/>
    <col min="9723" max="9723" width="36.6640625" customWidth="1"/>
    <col min="9725" max="9725" width="2" customWidth="1"/>
    <col min="9970" max="9970" width="1.44140625" customWidth="1"/>
    <col min="9971" max="9971" width="3.77734375" customWidth="1"/>
    <col min="9972" max="9972" width="17.109375" customWidth="1"/>
    <col min="9973" max="9973" width="16.21875" customWidth="1"/>
    <col min="9974" max="9974" width="23.21875" customWidth="1"/>
    <col min="9975" max="9975" width="29.88671875" bestFit="1" customWidth="1"/>
    <col min="9976" max="9976" width="16.109375" customWidth="1"/>
    <col min="9977" max="9977" width="16.5546875" customWidth="1"/>
    <col min="9978" max="9978" width="16.44140625" customWidth="1"/>
    <col min="9979" max="9979" width="36.6640625" customWidth="1"/>
    <col min="9981" max="9981" width="2" customWidth="1"/>
    <col min="10226" max="10226" width="1.44140625" customWidth="1"/>
    <col min="10227" max="10227" width="3.77734375" customWidth="1"/>
    <col min="10228" max="10228" width="17.109375" customWidth="1"/>
    <col min="10229" max="10229" width="16.21875" customWidth="1"/>
    <col min="10230" max="10230" width="23.21875" customWidth="1"/>
    <col min="10231" max="10231" width="29.88671875" bestFit="1" customWidth="1"/>
    <col min="10232" max="10232" width="16.109375" customWidth="1"/>
    <col min="10233" max="10233" width="16.5546875" customWidth="1"/>
    <col min="10234" max="10234" width="16.44140625" customWidth="1"/>
    <col min="10235" max="10235" width="36.6640625" customWidth="1"/>
    <col min="10237" max="10237" width="2" customWidth="1"/>
    <col min="10482" max="10482" width="1.44140625" customWidth="1"/>
    <col min="10483" max="10483" width="3.77734375" customWidth="1"/>
    <col min="10484" max="10484" width="17.109375" customWidth="1"/>
    <col min="10485" max="10485" width="16.21875" customWidth="1"/>
    <col min="10486" max="10486" width="23.21875" customWidth="1"/>
    <col min="10487" max="10487" width="29.88671875" bestFit="1" customWidth="1"/>
    <col min="10488" max="10488" width="16.109375" customWidth="1"/>
    <col min="10489" max="10489" width="16.5546875" customWidth="1"/>
    <col min="10490" max="10490" width="16.44140625" customWidth="1"/>
    <col min="10491" max="10491" width="36.6640625" customWidth="1"/>
    <col min="10493" max="10493" width="2" customWidth="1"/>
    <col min="10738" max="10738" width="1.44140625" customWidth="1"/>
    <col min="10739" max="10739" width="3.77734375" customWidth="1"/>
    <col min="10740" max="10740" width="17.109375" customWidth="1"/>
    <col min="10741" max="10741" width="16.21875" customWidth="1"/>
    <col min="10742" max="10742" width="23.21875" customWidth="1"/>
    <col min="10743" max="10743" width="29.88671875" bestFit="1" customWidth="1"/>
    <col min="10744" max="10744" width="16.109375" customWidth="1"/>
    <col min="10745" max="10745" width="16.5546875" customWidth="1"/>
    <col min="10746" max="10746" width="16.44140625" customWidth="1"/>
    <col min="10747" max="10747" width="36.6640625" customWidth="1"/>
    <col min="10749" max="10749" width="2" customWidth="1"/>
    <col min="10994" max="10994" width="1.44140625" customWidth="1"/>
    <col min="10995" max="10995" width="3.77734375" customWidth="1"/>
    <col min="10996" max="10996" width="17.109375" customWidth="1"/>
    <col min="10997" max="10997" width="16.21875" customWidth="1"/>
    <col min="10998" max="10998" width="23.21875" customWidth="1"/>
    <col min="10999" max="10999" width="29.88671875" bestFit="1" customWidth="1"/>
    <col min="11000" max="11000" width="16.109375" customWidth="1"/>
    <col min="11001" max="11001" width="16.5546875" customWidth="1"/>
    <col min="11002" max="11002" width="16.44140625" customWidth="1"/>
    <col min="11003" max="11003" width="36.6640625" customWidth="1"/>
    <col min="11005" max="11005" width="2" customWidth="1"/>
    <col min="11250" max="11250" width="1.44140625" customWidth="1"/>
    <col min="11251" max="11251" width="3.77734375" customWidth="1"/>
    <col min="11252" max="11252" width="17.109375" customWidth="1"/>
    <col min="11253" max="11253" width="16.21875" customWidth="1"/>
    <col min="11254" max="11254" width="23.21875" customWidth="1"/>
    <col min="11255" max="11255" width="29.88671875" bestFit="1" customWidth="1"/>
    <col min="11256" max="11256" width="16.109375" customWidth="1"/>
    <col min="11257" max="11257" width="16.5546875" customWidth="1"/>
    <col min="11258" max="11258" width="16.44140625" customWidth="1"/>
    <col min="11259" max="11259" width="36.6640625" customWidth="1"/>
    <col min="11261" max="11261" width="2" customWidth="1"/>
    <col min="11506" max="11506" width="1.44140625" customWidth="1"/>
    <col min="11507" max="11507" width="3.77734375" customWidth="1"/>
    <col min="11508" max="11508" width="17.109375" customWidth="1"/>
    <col min="11509" max="11509" width="16.21875" customWidth="1"/>
    <col min="11510" max="11510" width="23.21875" customWidth="1"/>
    <col min="11511" max="11511" width="29.88671875" bestFit="1" customWidth="1"/>
    <col min="11512" max="11512" width="16.109375" customWidth="1"/>
    <col min="11513" max="11513" width="16.5546875" customWidth="1"/>
    <col min="11514" max="11514" width="16.44140625" customWidth="1"/>
    <col min="11515" max="11515" width="36.6640625" customWidth="1"/>
    <col min="11517" max="11517" width="2" customWidth="1"/>
    <col min="11762" max="11762" width="1.44140625" customWidth="1"/>
    <col min="11763" max="11763" width="3.77734375" customWidth="1"/>
    <col min="11764" max="11764" width="17.109375" customWidth="1"/>
    <col min="11765" max="11765" width="16.21875" customWidth="1"/>
    <col min="11766" max="11766" width="23.21875" customWidth="1"/>
    <col min="11767" max="11767" width="29.88671875" bestFit="1" customWidth="1"/>
    <col min="11768" max="11768" width="16.109375" customWidth="1"/>
    <col min="11769" max="11769" width="16.5546875" customWidth="1"/>
    <col min="11770" max="11770" width="16.44140625" customWidth="1"/>
    <col min="11771" max="11771" width="36.6640625" customWidth="1"/>
    <col min="11773" max="11773" width="2" customWidth="1"/>
    <col min="12018" max="12018" width="1.44140625" customWidth="1"/>
    <col min="12019" max="12019" width="3.77734375" customWidth="1"/>
    <col min="12020" max="12020" width="17.109375" customWidth="1"/>
    <col min="12021" max="12021" width="16.21875" customWidth="1"/>
    <col min="12022" max="12022" width="23.21875" customWidth="1"/>
    <col min="12023" max="12023" width="29.88671875" bestFit="1" customWidth="1"/>
    <col min="12024" max="12024" width="16.109375" customWidth="1"/>
    <col min="12025" max="12025" width="16.5546875" customWidth="1"/>
    <col min="12026" max="12026" width="16.44140625" customWidth="1"/>
    <col min="12027" max="12027" width="36.6640625" customWidth="1"/>
    <col min="12029" max="12029" width="2" customWidth="1"/>
    <col min="12274" max="12274" width="1.44140625" customWidth="1"/>
    <col min="12275" max="12275" width="3.77734375" customWidth="1"/>
    <col min="12276" max="12276" width="17.109375" customWidth="1"/>
    <col min="12277" max="12277" width="16.21875" customWidth="1"/>
    <col min="12278" max="12278" width="23.21875" customWidth="1"/>
    <col min="12279" max="12279" width="29.88671875" bestFit="1" customWidth="1"/>
    <col min="12280" max="12280" width="16.109375" customWidth="1"/>
    <col min="12281" max="12281" width="16.5546875" customWidth="1"/>
    <col min="12282" max="12282" width="16.44140625" customWidth="1"/>
    <col min="12283" max="12283" width="36.6640625" customWidth="1"/>
    <col min="12285" max="12285" width="2" customWidth="1"/>
    <col min="12530" max="12530" width="1.44140625" customWidth="1"/>
    <col min="12531" max="12531" width="3.77734375" customWidth="1"/>
    <col min="12532" max="12532" width="17.109375" customWidth="1"/>
    <col min="12533" max="12533" width="16.21875" customWidth="1"/>
    <col min="12534" max="12534" width="23.21875" customWidth="1"/>
    <col min="12535" max="12535" width="29.88671875" bestFit="1" customWidth="1"/>
    <col min="12536" max="12536" width="16.109375" customWidth="1"/>
    <col min="12537" max="12537" width="16.5546875" customWidth="1"/>
    <col min="12538" max="12538" width="16.44140625" customWidth="1"/>
    <col min="12539" max="12539" width="36.6640625" customWidth="1"/>
    <col min="12541" max="12541" width="2" customWidth="1"/>
    <col min="12786" max="12786" width="1.44140625" customWidth="1"/>
    <col min="12787" max="12787" width="3.77734375" customWidth="1"/>
    <col min="12788" max="12788" width="17.109375" customWidth="1"/>
    <col min="12789" max="12789" width="16.21875" customWidth="1"/>
    <col min="12790" max="12790" width="23.21875" customWidth="1"/>
    <col min="12791" max="12791" width="29.88671875" bestFit="1" customWidth="1"/>
    <col min="12792" max="12792" width="16.109375" customWidth="1"/>
    <col min="12793" max="12793" width="16.5546875" customWidth="1"/>
    <col min="12794" max="12794" width="16.44140625" customWidth="1"/>
    <col min="12795" max="12795" width="36.6640625" customWidth="1"/>
    <col min="12797" max="12797" width="2" customWidth="1"/>
    <col min="13042" max="13042" width="1.44140625" customWidth="1"/>
    <col min="13043" max="13043" width="3.77734375" customWidth="1"/>
    <col min="13044" max="13044" width="17.109375" customWidth="1"/>
    <col min="13045" max="13045" width="16.21875" customWidth="1"/>
    <col min="13046" max="13046" width="23.21875" customWidth="1"/>
    <col min="13047" max="13047" width="29.88671875" bestFit="1" customWidth="1"/>
    <col min="13048" max="13048" width="16.109375" customWidth="1"/>
    <col min="13049" max="13049" width="16.5546875" customWidth="1"/>
    <col min="13050" max="13050" width="16.44140625" customWidth="1"/>
    <col min="13051" max="13051" width="36.6640625" customWidth="1"/>
    <col min="13053" max="13053" width="2" customWidth="1"/>
    <col min="13298" max="13298" width="1.44140625" customWidth="1"/>
    <col min="13299" max="13299" width="3.77734375" customWidth="1"/>
    <col min="13300" max="13300" width="17.109375" customWidth="1"/>
    <col min="13301" max="13301" width="16.21875" customWidth="1"/>
    <col min="13302" max="13302" width="23.21875" customWidth="1"/>
    <col min="13303" max="13303" width="29.88671875" bestFit="1" customWidth="1"/>
    <col min="13304" max="13304" width="16.109375" customWidth="1"/>
    <col min="13305" max="13305" width="16.5546875" customWidth="1"/>
    <col min="13306" max="13306" width="16.44140625" customWidth="1"/>
    <col min="13307" max="13307" width="36.6640625" customWidth="1"/>
    <col min="13309" max="13309" width="2" customWidth="1"/>
    <col min="13554" max="13554" width="1.44140625" customWidth="1"/>
    <col min="13555" max="13555" width="3.77734375" customWidth="1"/>
    <col min="13556" max="13556" width="17.109375" customWidth="1"/>
    <col min="13557" max="13557" width="16.21875" customWidth="1"/>
    <col min="13558" max="13558" width="23.21875" customWidth="1"/>
    <col min="13559" max="13559" width="29.88671875" bestFit="1" customWidth="1"/>
    <col min="13560" max="13560" width="16.109375" customWidth="1"/>
    <col min="13561" max="13561" width="16.5546875" customWidth="1"/>
    <col min="13562" max="13562" width="16.44140625" customWidth="1"/>
    <col min="13563" max="13563" width="36.6640625" customWidth="1"/>
    <col min="13565" max="13565" width="2" customWidth="1"/>
    <col min="13810" max="13810" width="1.44140625" customWidth="1"/>
    <col min="13811" max="13811" width="3.77734375" customWidth="1"/>
    <col min="13812" max="13812" width="17.109375" customWidth="1"/>
    <col min="13813" max="13813" width="16.21875" customWidth="1"/>
    <col min="13814" max="13814" width="23.21875" customWidth="1"/>
    <col min="13815" max="13815" width="29.88671875" bestFit="1" customWidth="1"/>
    <col min="13816" max="13816" width="16.109375" customWidth="1"/>
    <col min="13817" max="13817" width="16.5546875" customWidth="1"/>
    <col min="13818" max="13818" width="16.44140625" customWidth="1"/>
    <col min="13819" max="13819" width="36.6640625" customWidth="1"/>
    <col min="13821" max="13821" width="2" customWidth="1"/>
    <col min="14066" max="14066" width="1.44140625" customWidth="1"/>
    <col min="14067" max="14067" width="3.77734375" customWidth="1"/>
    <col min="14068" max="14068" width="17.109375" customWidth="1"/>
    <col min="14069" max="14069" width="16.21875" customWidth="1"/>
    <col min="14070" max="14070" width="23.21875" customWidth="1"/>
    <col min="14071" max="14071" width="29.88671875" bestFit="1" customWidth="1"/>
    <col min="14072" max="14072" width="16.109375" customWidth="1"/>
    <col min="14073" max="14073" width="16.5546875" customWidth="1"/>
    <col min="14074" max="14074" width="16.44140625" customWidth="1"/>
    <col min="14075" max="14075" width="36.6640625" customWidth="1"/>
    <col min="14077" max="14077" width="2" customWidth="1"/>
    <col min="14322" max="14322" width="1.44140625" customWidth="1"/>
    <col min="14323" max="14323" width="3.77734375" customWidth="1"/>
    <col min="14324" max="14324" width="17.109375" customWidth="1"/>
    <col min="14325" max="14325" width="16.21875" customWidth="1"/>
    <col min="14326" max="14326" width="23.21875" customWidth="1"/>
    <col min="14327" max="14327" width="29.88671875" bestFit="1" customWidth="1"/>
    <col min="14328" max="14328" width="16.109375" customWidth="1"/>
    <col min="14329" max="14329" width="16.5546875" customWidth="1"/>
    <col min="14330" max="14330" width="16.44140625" customWidth="1"/>
    <col min="14331" max="14331" width="36.6640625" customWidth="1"/>
    <col min="14333" max="14333" width="2" customWidth="1"/>
    <col min="14578" max="14578" width="1.44140625" customWidth="1"/>
    <col min="14579" max="14579" width="3.77734375" customWidth="1"/>
    <col min="14580" max="14580" width="17.109375" customWidth="1"/>
    <col min="14581" max="14581" width="16.21875" customWidth="1"/>
    <col min="14582" max="14582" width="23.21875" customWidth="1"/>
    <col min="14583" max="14583" width="29.88671875" bestFit="1" customWidth="1"/>
    <col min="14584" max="14584" width="16.109375" customWidth="1"/>
    <col min="14585" max="14585" width="16.5546875" customWidth="1"/>
    <col min="14586" max="14586" width="16.44140625" customWidth="1"/>
    <col min="14587" max="14587" width="36.6640625" customWidth="1"/>
    <col min="14589" max="14589" width="2" customWidth="1"/>
    <col min="14834" max="14834" width="1.44140625" customWidth="1"/>
    <col min="14835" max="14835" width="3.77734375" customWidth="1"/>
    <col min="14836" max="14836" width="17.109375" customWidth="1"/>
    <col min="14837" max="14837" width="16.21875" customWidth="1"/>
    <col min="14838" max="14838" width="23.21875" customWidth="1"/>
    <col min="14839" max="14839" width="29.88671875" bestFit="1" customWidth="1"/>
    <col min="14840" max="14840" width="16.109375" customWidth="1"/>
    <col min="14841" max="14841" width="16.5546875" customWidth="1"/>
    <col min="14842" max="14842" width="16.44140625" customWidth="1"/>
    <col min="14843" max="14843" width="36.6640625" customWidth="1"/>
    <col min="14845" max="14845" width="2" customWidth="1"/>
    <col min="15090" max="15090" width="1.44140625" customWidth="1"/>
    <col min="15091" max="15091" width="3.77734375" customWidth="1"/>
    <col min="15092" max="15092" width="17.109375" customWidth="1"/>
    <col min="15093" max="15093" width="16.21875" customWidth="1"/>
    <col min="15094" max="15094" width="23.21875" customWidth="1"/>
    <col min="15095" max="15095" width="29.88671875" bestFit="1" customWidth="1"/>
    <col min="15096" max="15096" width="16.109375" customWidth="1"/>
    <col min="15097" max="15097" width="16.5546875" customWidth="1"/>
    <col min="15098" max="15098" width="16.44140625" customWidth="1"/>
    <col min="15099" max="15099" width="36.6640625" customWidth="1"/>
    <col min="15101" max="15101" width="2" customWidth="1"/>
    <col min="15346" max="15346" width="1.44140625" customWidth="1"/>
    <col min="15347" max="15347" width="3.77734375" customWidth="1"/>
    <col min="15348" max="15348" width="17.109375" customWidth="1"/>
    <col min="15349" max="15349" width="16.21875" customWidth="1"/>
    <col min="15350" max="15350" width="23.21875" customWidth="1"/>
    <col min="15351" max="15351" width="29.88671875" bestFit="1" customWidth="1"/>
    <col min="15352" max="15352" width="16.109375" customWidth="1"/>
    <col min="15353" max="15353" width="16.5546875" customWidth="1"/>
    <col min="15354" max="15354" width="16.44140625" customWidth="1"/>
    <col min="15355" max="15355" width="36.6640625" customWidth="1"/>
    <col min="15357" max="15357" width="2" customWidth="1"/>
    <col min="15602" max="15602" width="1.44140625" customWidth="1"/>
    <col min="15603" max="15603" width="3.77734375" customWidth="1"/>
    <col min="15604" max="15604" width="17.109375" customWidth="1"/>
    <col min="15605" max="15605" width="16.21875" customWidth="1"/>
    <col min="15606" max="15606" width="23.21875" customWidth="1"/>
    <col min="15607" max="15607" width="29.88671875" bestFit="1" customWidth="1"/>
    <col min="15608" max="15608" width="16.109375" customWidth="1"/>
    <col min="15609" max="15609" width="16.5546875" customWidth="1"/>
    <col min="15610" max="15610" width="16.44140625" customWidth="1"/>
    <col min="15611" max="15611" width="36.6640625" customWidth="1"/>
    <col min="15613" max="15613" width="2" customWidth="1"/>
    <col min="15858" max="15858" width="1.44140625" customWidth="1"/>
    <col min="15859" max="15859" width="3.77734375" customWidth="1"/>
    <col min="15860" max="15860" width="17.109375" customWidth="1"/>
    <col min="15861" max="15861" width="16.21875" customWidth="1"/>
    <col min="15862" max="15862" width="23.21875" customWidth="1"/>
    <col min="15863" max="15863" width="29.88671875" bestFit="1" customWidth="1"/>
    <col min="15864" max="15864" width="16.109375" customWidth="1"/>
    <col min="15865" max="15865" width="16.5546875" customWidth="1"/>
    <col min="15866" max="15866" width="16.44140625" customWidth="1"/>
    <col min="15867" max="15867" width="36.6640625" customWidth="1"/>
    <col min="15869" max="15869" width="2" customWidth="1"/>
    <col min="16114" max="16114" width="1.44140625" customWidth="1"/>
    <col min="16115" max="16115" width="3.77734375" customWidth="1"/>
    <col min="16116" max="16116" width="17.109375" customWidth="1"/>
    <col min="16117" max="16117" width="16.21875" customWidth="1"/>
    <col min="16118" max="16118" width="23.21875" customWidth="1"/>
    <col min="16119" max="16119" width="29.88671875" bestFit="1" customWidth="1"/>
    <col min="16120" max="16120" width="16.109375" customWidth="1"/>
    <col min="16121" max="16121" width="16.5546875" customWidth="1"/>
    <col min="16122" max="16122" width="16.44140625" customWidth="1"/>
    <col min="16123" max="16123" width="36.6640625" customWidth="1"/>
    <col min="16125" max="16125" width="2" customWidth="1"/>
  </cols>
  <sheetData>
    <row r="1" spans="1:25" ht="18.75" customHeight="1" thickBot="1" x14ac:dyDescent="0.3">
      <c r="A1" s="135"/>
      <c r="B1" s="135"/>
      <c r="C1" s="136" t="s">
        <v>110</v>
      </c>
      <c r="D1" s="136"/>
      <c r="E1" s="137"/>
      <c r="F1" s="138"/>
      <c r="G1" s="139"/>
      <c r="H1" s="140" t="s">
        <v>111</v>
      </c>
      <c r="I1" s="138"/>
      <c r="J1" s="141"/>
      <c r="W1" s="932" t="s">
        <v>848</v>
      </c>
      <c r="X1" s="932"/>
      <c r="Y1" s="932"/>
    </row>
    <row r="2" spans="1:25" ht="32.25" thickBot="1" x14ac:dyDescent="0.25">
      <c r="A2" s="142"/>
      <c r="B2" s="142"/>
      <c r="C2" s="143" t="s">
        <v>112</v>
      </c>
      <c r="D2" s="144" t="s">
        <v>113</v>
      </c>
      <c r="E2" s="145" t="s">
        <v>114</v>
      </c>
      <c r="F2" s="145" t="s">
        <v>115</v>
      </c>
      <c r="G2" s="145" t="s">
        <v>116</v>
      </c>
      <c r="H2" s="145" t="s">
        <v>117</v>
      </c>
      <c r="I2" s="145" t="s">
        <v>118</v>
      </c>
      <c r="J2" s="145" t="s">
        <v>119</v>
      </c>
      <c r="L2" s="662"/>
      <c r="M2" s="662"/>
      <c r="N2" s="662"/>
      <c r="O2" s="662"/>
      <c r="P2" s="662"/>
      <c r="Q2" s="662"/>
      <c r="R2" s="662"/>
      <c r="S2" s="662"/>
      <c r="T2" s="662"/>
      <c r="U2" s="662"/>
      <c r="W2" s="662" t="s">
        <v>850</v>
      </c>
      <c r="X2" s="662" t="s">
        <v>851</v>
      </c>
      <c r="Y2" s="662" t="s">
        <v>849</v>
      </c>
    </row>
    <row r="3" spans="1:25" ht="15.75" x14ac:dyDescent="0.25">
      <c r="A3" s="146"/>
      <c r="B3" s="146"/>
      <c r="C3" s="348" t="s">
        <v>120</v>
      </c>
      <c r="D3" s="494"/>
      <c r="E3" s="494"/>
      <c r="F3" s="494"/>
      <c r="G3" s="494"/>
      <c r="H3" s="494"/>
      <c r="I3" s="494"/>
      <c r="J3" s="494"/>
      <c r="K3" s="332"/>
      <c r="R3" s="332"/>
      <c r="S3" s="332"/>
      <c r="T3" s="332"/>
      <c r="U3" s="332"/>
      <c r="V3" s="332"/>
      <c r="W3" s="332"/>
      <c r="X3" s="332"/>
      <c r="Y3" s="332"/>
    </row>
    <row r="4" spans="1:25" x14ac:dyDescent="0.2">
      <c r="A4" s="147"/>
      <c r="B4" s="147"/>
      <c r="C4" s="476" t="s">
        <v>121</v>
      </c>
      <c r="D4" s="477" t="s">
        <v>122</v>
      </c>
      <c r="E4" s="477" t="s">
        <v>123</v>
      </c>
      <c r="F4" s="477" t="s">
        <v>123</v>
      </c>
      <c r="G4" s="477" t="s">
        <v>123</v>
      </c>
      <c r="H4" s="478">
        <f>SUM(H5:H9)</f>
        <v>33.756</v>
      </c>
      <c r="I4" s="478">
        <f>SUM(I5:I9)</f>
        <v>61.580571300247072</v>
      </c>
      <c r="J4" s="479" t="s">
        <v>123</v>
      </c>
      <c r="K4" s="332"/>
      <c r="R4" s="332"/>
      <c r="S4" s="332"/>
      <c r="T4" s="332"/>
      <c r="U4" s="332"/>
      <c r="V4" s="332"/>
      <c r="W4" s="332"/>
      <c r="X4" s="332"/>
      <c r="Y4" s="332"/>
    </row>
    <row r="5" spans="1:25" ht="15" customHeight="1" x14ac:dyDescent="0.2">
      <c r="A5" s="148"/>
      <c r="B5" s="148"/>
      <c r="C5" s="480" t="s">
        <v>123</v>
      </c>
      <c r="D5" s="481" t="s">
        <v>124</v>
      </c>
      <c r="E5" s="480" t="s">
        <v>123</v>
      </c>
      <c r="F5" s="480" t="s">
        <v>123</v>
      </c>
      <c r="G5" s="480" t="s">
        <v>123</v>
      </c>
      <c r="H5" s="444">
        <v>1.639</v>
      </c>
      <c r="I5" s="482">
        <v>3.7</v>
      </c>
      <c r="J5" s="480" t="s">
        <v>123</v>
      </c>
      <c r="K5" s="332"/>
      <c r="L5" s="661"/>
      <c r="O5" s="666"/>
      <c r="P5" s="661"/>
      <c r="R5" s="671"/>
      <c r="S5" s="332"/>
      <c r="T5" s="332"/>
      <c r="U5" s="332"/>
      <c r="V5" s="332"/>
      <c r="W5" s="332"/>
      <c r="X5" s="332"/>
      <c r="Y5" s="332"/>
    </row>
    <row r="6" spans="1:25" x14ac:dyDescent="0.2">
      <c r="A6" s="148"/>
      <c r="B6" s="148"/>
      <c r="C6" s="480" t="s">
        <v>123</v>
      </c>
      <c r="D6" s="481" t="s">
        <v>124</v>
      </c>
      <c r="E6" s="480" t="s">
        <v>123</v>
      </c>
      <c r="F6" s="480" t="s">
        <v>123</v>
      </c>
      <c r="G6" s="480" t="s">
        <v>123</v>
      </c>
      <c r="H6" s="444">
        <v>3.819</v>
      </c>
      <c r="I6" s="482">
        <v>3.8114754098360657</v>
      </c>
      <c r="J6" s="480" t="s">
        <v>123</v>
      </c>
      <c r="K6" s="332"/>
      <c r="L6" s="661"/>
      <c r="O6" s="666"/>
      <c r="P6" s="661"/>
      <c r="R6" s="671"/>
      <c r="S6" s="332"/>
      <c r="T6" s="332"/>
      <c r="U6" s="332"/>
      <c r="V6" s="332"/>
      <c r="W6" s="332"/>
      <c r="X6" s="332"/>
      <c r="Y6" s="332"/>
    </row>
    <row r="7" spans="1:25" x14ac:dyDescent="0.2">
      <c r="A7" s="148"/>
      <c r="B7" s="148"/>
      <c r="C7" s="480" t="s">
        <v>123</v>
      </c>
      <c r="D7" s="481" t="s">
        <v>124</v>
      </c>
      <c r="E7" s="480" t="s">
        <v>123</v>
      </c>
      <c r="F7" s="480" t="s">
        <v>123</v>
      </c>
      <c r="G7" s="480" t="s">
        <v>123</v>
      </c>
      <c r="H7" s="482">
        <v>0</v>
      </c>
      <c r="I7" s="482">
        <v>2.4279999999999999</v>
      </c>
      <c r="J7" s="480" t="s">
        <v>123</v>
      </c>
      <c r="K7" s="332"/>
      <c r="L7" s="661"/>
      <c r="O7" s="666"/>
      <c r="P7" s="661"/>
      <c r="R7" s="671"/>
      <c r="S7" s="332"/>
      <c r="T7" s="332"/>
      <c r="U7" s="332"/>
      <c r="V7" s="332"/>
      <c r="W7" s="332"/>
      <c r="X7" s="332"/>
      <c r="Y7" s="332"/>
    </row>
    <row r="8" spans="1:25" x14ac:dyDescent="0.2">
      <c r="A8" s="148"/>
      <c r="B8" s="148"/>
      <c r="C8" s="480" t="s">
        <v>123</v>
      </c>
      <c r="D8" s="481" t="s">
        <v>124</v>
      </c>
      <c r="E8" s="480" t="s">
        <v>123</v>
      </c>
      <c r="F8" s="480" t="s">
        <v>123</v>
      </c>
      <c r="G8" s="480" t="s">
        <v>123</v>
      </c>
      <c r="H8" s="381" t="s">
        <v>793</v>
      </c>
      <c r="I8" s="482">
        <v>13</v>
      </c>
      <c r="J8" s="480" t="s">
        <v>123</v>
      </c>
      <c r="K8" s="332"/>
      <c r="L8" s="661"/>
      <c r="O8" s="666"/>
      <c r="P8" s="661"/>
      <c r="R8" s="671"/>
      <c r="S8" s="332"/>
      <c r="T8" s="332"/>
      <c r="U8" s="332"/>
      <c r="V8" s="332"/>
      <c r="W8" s="332"/>
      <c r="X8" s="332"/>
      <c r="Y8" s="332"/>
    </row>
    <row r="9" spans="1:25" x14ac:dyDescent="0.2">
      <c r="A9" s="148"/>
      <c r="B9" s="148"/>
      <c r="C9" s="480" t="s">
        <v>123</v>
      </c>
      <c r="D9" s="481" t="s">
        <v>124</v>
      </c>
      <c r="E9" s="480" t="s">
        <v>123</v>
      </c>
      <c r="F9" s="480" t="s">
        <v>123</v>
      </c>
      <c r="G9" s="480" t="s">
        <v>123</v>
      </c>
      <c r="H9" s="444">
        <v>28.297999999999998</v>
      </c>
      <c r="I9" s="482">
        <v>38.641095890411002</v>
      </c>
      <c r="J9" s="480" t="s">
        <v>123</v>
      </c>
      <c r="K9" s="332"/>
      <c r="L9" s="661"/>
      <c r="O9" s="666"/>
      <c r="P9" s="661"/>
      <c r="R9" s="671"/>
      <c r="S9" s="332"/>
      <c r="T9" s="332"/>
      <c r="U9" s="332"/>
      <c r="V9" s="332"/>
      <c r="W9" s="332"/>
      <c r="X9" s="332"/>
      <c r="Y9" s="332"/>
    </row>
    <row r="10" spans="1:25" x14ac:dyDescent="0.2">
      <c r="A10" s="149"/>
      <c r="B10" s="150"/>
      <c r="C10" s="483" t="s">
        <v>125</v>
      </c>
      <c r="D10" s="479" t="s">
        <v>126</v>
      </c>
      <c r="E10" s="477" t="s">
        <v>123</v>
      </c>
      <c r="F10" s="331" t="s">
        <v>127</v>
      </c>
      <c r="G10" s="477" t="s">
        <v>123</v>
      </c>
      <c r="H10" s="457">
        <f>SUM(H11,H14,H17,H24,H27,H31,H37,)</f>
        <v>101.23500000000001</v>
      </c>
      <c r="I10" s="479" t="s">
        <v>123</v>
      </c>
      <c r="J10" s="479" t="s">
        <v>123</v>
      </c>
      <c r="K10" s="332"/>
      <c r="L10" s="661"/>
      <c r="O10" s="666"/>
      <c r="P10" s="661"/>
      <c r="R10" s="332"/>
      <c r="S10" s="332"/>
      <c r="T10" s="332"/>
      <c r="U10" s="332"/>
      <c r="V10" s="332"/>
      <c r="W10" s="332"/>
      <c r="X10" s="332"/>
      <c r="Y10" s="332"/>
    </row>
    <row r="11" spans="1:25" ht="29.25" customHeight="1" x14ac:dyDescent="0.2">
      <c r="A11" s="149"/>
      <c r="B11" s="150"/>
      <c r="C11" s="480" t="s">
        <v>123</v>
      </c>
      <c r="D11" s="481" t="s">
        <v>123</v>
      </c>
      <c r="E11" s="484" t="s">
        <v>128</v>
      </c>
      <c r="F11" s="484" t="s">
        <v>785</v>
      </c>
      <c r="G11" s="485" t="s">
        <v>123</v>
      </c>
      <c r="H11" s="486">
        <f>SUM(H12:H13)</f>
        <v>13.627000000000001</v>
      </c>
      <c r="I11" s="487" t="s">
        <v>123</v>
      </c>
      <c r="J11" s="479" t="s">
        <v>123</v>
      </c>
      <c r="K11" s="332"/>
      <c r="L11" s="661"/>
      <c r="O11" s="666"/>
      <c r="P11" s="661"/>
      <c r="R11" s="332"/>
      <c r="S11" s="332"/>
      <c r="T11" s="332"/>
      <c r="U11" s="332"/>
      <c r="V11" s="332"/>
      <c r="W11" s="332"/>
      <c r="X11" s="332"/>
      <c r="Y11" s="332"/>
    </row>
    <row r="12" spans="1:25" ht="24.75" customHeight="1" x14ac:dyDescent="0.2">
      <c r="A12" s="148"/>
      <c r="B12" s="148"/>
      <c r="C12" s="480" t="s">
        <v>123</v>
      </c>
      <c r="D12" s="481" t="s">
        <v>124</v>
      </c>
      <c r="E12" s="480" t="s">
        <v>123</v>
      </c>
      <c r="F12" s="480" t="s">
        <v>123</v>
      </c>
      <c r="G12" s="480" t="s">
        <v>123</v>
      </c>
      <c r="H12" s="936">
        <v>13.627000000000001</v>
      </c>
      <c r="I12" s="938">
        <v>13.64</v>
      </c>
      <c r="J12" s="933" t="s">
        <v>123</v>
      </c>
      <c r="K12" s="332"/>
      <c r="L12" s="661"/>
      <c r="O12" s="666"/>
      <c r="P12" s="661"/>
      <c r="R12" s="671"/>
      <c r="S12" s="332"/>
      <c r="T12" s="332"/>
      <c r="U12" s="332"/>
      <c r="V12" s="332"/>
      <c r="W12" s="332"/>
      <c r="X12" s="332"/>
      <c r="Y12" s="332"/>
    </row>
    <row r="13" spans="1:25" ht="24.75" customHeight="1" x14ac:dyDescent="0.2">
      <c r="A13" s="148"/>
      <c r="B13" s="148"/>
      <c r="C13" s="480" t="s">
        <v>123</v>
      </c>
      <c r="D13" s="481" t="s">
        <v>124</v>
      </c>
      <c r="E13" s="480" t="s">
        <v>123</v>
      </c>
      <c r="F13" s="480" t="s">
        <v>123</v>
      </c>
      <c r="G13" s="480" t="s">
        <v>123</v>
      </c>
      <c r="H13" s="937"/>
      <c r="I13" s="939"/>
      <c r="J13" s="934"/>
      <c r="K13" s="332"/>
      <c r="L13" s="661"/>
      <c r="O13" s="666"/>
      <c r="P13" s="661"/>
      <c r="R13" s="332"/>
      <c r="S13" s="332"/>
      <c r="T13" s="332"/>
      <c r="U13" s="332"/>
      <c r="V13" s="332"/>
      <c r="W13" s="332"/>
      <c r="X13" s="332"/>
      <c r="Y13" s="332"/>
    </row>
    <row r="14" spans="1:25" x14ac:dyDescent="0.2">
      <c r="A14" s="148"/>
      <c r="B14" s="148"/>
      <c r="C14" s="480" t="s">
        <v>123</v>
      </c>
      <c r="D14" s="481" t="s">
        <v>124</v>
      </c>
      <c r="E14" s="484" t="s">
        <v>128</v>
      </c>
      <c r="F14" s="484" t="s">
        <v>786</v>
      </c>
      <c r="G14" s="485" t="s">
        <v>123</v>
      </c>
      <c r="H14" s="486">
        <f>SUM(H15:H16)</f>
        <v>7.9539999999999997</v>
      </c>
      <c r="I14" s="485" t="s">
        <v>123</v>
      </c>
      <c r="J14" s="469"/>
      <c r="K14" s="332"/>
      <c r="L14" s="661"/>
      <c r="O14" s="666"/>
      <c r="P14" s="661"/>
      <c r="R14" s="332"/>
      <c r="S14" s="332"/>
      <c r="T14" s="332"/>
      <c r="U14" s="332"/>
      <c r="V14" s="332"/>
      <c r="W14" s="332"/>
      <c r="X14" s="332"/>
      <c r="Y14" s="332"/>
    </row>
    <row r="15" spans="1:25" ht="21.75" customHeight="1" x14ac:dyDescent="0.2">
      <c r="A15" s="148"/>
      <c r="B15" s="148"/>
      <c r="C15" s="480" t="s">
        <v>123</v>
      </c>
      <c r="D15" s="481" t="s">
        <v>124</v>
      </c>
      <c r="E15" s="480" t="s">
        <v>123</v>
      </c>
      <c r="F15" s="480" t="s">
        <v>123</v>
      </c>
      <c r="G15" s="480" t="s">
        <v>123</v>
      </c>
      <c r="H15" s="936">
        <v>7.9539999999999997</v>
      </c>
      <c r="I15" s="938">
        <v>15.93</v>
      </c>
      <c r="J15" s="933" t="s">
        <v>123</v>
      </c>
      <c r="K15" s="332"/>
      <c r="L15" s="661"/>
      <c r="O15" s="666"/>
      <c r="P15" s="661"/>
      <c r="R15" s="671"/>
      <c r="S15" s="332"/>
      <c r="T15" s="332"/>
      <c r="U15" s="332"/>
      <c r="V15" s="332"/>
      <c r="W15" s="332"/>
      <c r="X15" s="332"/>
      <c r="Y15" s="332"/>
    </row>
    <row r="16" spans="1:25" ht="21.75" customHeight="1" x14ac:dyDescent="0.2">
      <c r="A16" s="148"/>
      <c r="B16" s="148"/>
      <c r="C16" s="480" t="s">
        <v>123</v>
      </c>
      <c r="D16" s="481" t="s">
        <v>124</v>
      </c>
      <c r="E16" s="480" t="s">
        <v>123</v>
      </c>
      <c r="F16" s="480" t="s">
        <v>123</v>
      </c>
      <c r="G16" s="480" t="s">
        <v>123</v>
      </c>
      <c r="H16" s="937"/>
      <c r="I16" s="939"/>
      <c r="J16" s="934"/>
      <c r="K16" s="332"/>
      <c r="L16" s="661"/>
      <c r="O16" s="666"/>
      <c r="P16" s="661"/>
      <c r="R16" s="332"/>
      <c r="S16" s="332"/>
      <c r="T16" s="332"/>
      <c r="U16" s="332"/>
      <c r="V16" s="332"/>
      <c r="W16" s="332"/>
      <c r="X16" s="332"/>
      <c r="Y16" s="332"/>
    </row>
    <row r="17" spans="1:25" x14ac:dyDescent="0.2">
      <c r="A17" s="148"/>
      <c r="B17" s="148"/>
      <c r="C17" s="480" t="s">
        <v>123</v>
      </c>
      <c r="D17" s="481" t="s">
        <v>124</v>
      </c>
      <c r="E17" s="484" t="s">
        <v>128</v>
      </c>
      <c r="F17" s="484" t="s">
        <v>787</v>
      </c>
      <c r="G17" s="485" t="s">
        <v>123</v>
      </c>
      <c r="H17" s="486">
        <f>SUM(H18:H23)</f>
        <v>27.856999999999999</v>
      </c>
      <c r="I17" s="485" t="s">
        <v>123</v>
      </c>
      <c r="J17" s="469"/>
      <c r="K17" s="332"/>
      <c r="L17" s="661"/>
      <c r="O17" s="666"/>
      <c r="P17" s="661"/>
      <c r="R17" s="332"/>
      <c r="S17" s="332"/>
      <c r="T17" s="332"/>
      <c r="U17" s="332"/>
      <c r="V17" s="332"/>
      <c r="W17" s="332"/>
      <c r="X17" s="332"/>
      <c r="Y17" s="332"/>
    </row>
    <row r="18" spans="1:25" ht="15.75" customHeight="1" x14ac:dyDescent="0.2">
      <c r="A18" s="148"/>
      <c r="B18" s="148"/>
      <c r="C18" s="480" t="s">
        <v>123</v>
      </c>
      <c r="D18" s="481" t="s">
        <v>124</v>
      </c>
      <c r="E18" s="480" t="s">
        <v>123</v>
      </c>
      <c r="F18" s="480" t="s">
        <v>123</v>
      </c>
      <c r="G18" s="480" t="s">
        <v>123</v>
      </c>
      <c r="H18" s="936">
        <v>27.856999999999999</v>
      </c>
      <c r="I18" s="490">
        <v>6.5462400000000009</v>
      </c>
      <c r="J18" s="480" t="s">
        <v>123</v>
      </c>
      <c r="K18" s="332"/>
      <c r="L18" s="661"/>
      <c r="O18" s="666"/>
      <c r="P18" s="661"/>
      <c r="R18" s="671"/>
      <c r="S18" s="332"/>
      <c r="T18" s="332"/>
      <c r="U18" s="332"/>
      <c r="V18" s="332"/>
      <c r="W18" s="332"/>
      <c r="X18" s="332"/>
      <c r="Y18" s="332"/>
    </row>
    <row r="19" spans="1:25" ht="15.75" customHeight="1" x14ac:dyDescent="0.2">
      <c r="A19" s="148"/>
      <c r="B19" s="148"/>
      <c r="C19" s="480" t="s">
        <v>123</v>
      </c>
      <c r="D19" s="481" t="s">
        <v>124</v>
      </c>
      <c r="E19" s="480" t="s">
        <v>123</v>
      </c>
      <c r="F19" s="480" t="s">
        <v>123</v>
      </c>
      <c r="G19" s="480" t="s">
        <v>123</v>
      </c>
      <c r="H19" s="940"/>
      <c r="I19" s="491">
        <v>13.5</v>
      </c>
      <c r="J19" s="480" t="s">
        <v>123</v>
      </c>
      <c r="K19" s="332"/>
      <c r="L19" s="661"/>
      <c r="O19" s="666"/>
      <c r="P19" s="661"/>
      <c r="R19" s="332"/>
      <c r="S19" s="332"/>
      <c r="T19" s="332"/>
      <c r="U19" s="332"/>
      <c r="V19" s="332"/>
      <c r="W19" s="332"/>
      <c r="X19" s="332"/>
      <c r="Y19" s="332"/>
    </row>
    <row r="20" spans="1:25" ht="15.75" customHeight="1" x14ac:dyDescent="0.2">
      <c r="A20" s="148"/>
      <c r="B20" s="148"/>
      <c r="C20" s="480" t="s">
        <v>123</v>
      </c>
      <c r="D20" s="481" t="s">
        <v>124</v>
      </c>
      <c r="E20" s="480" t="s">
        <v>123</v>
      </c>
      <c r="F20" s="480" t="s">
        <v>123</v>
      </c>
      <c r="G20" s="480" t="s">
        <v>123</v>
      </c>
      <c r="H20" s="940"/>
      <c r="I20" s="491">
        <v>11.23</v>
      </c>
      <c r="J20" s="480" t="s">
        <v>123</v>
      </c>
      <c r="K20" s="332"/>
      <c r="L20" s="661"/>
      <c r="O20" s="666"/>
      <c r="P20" s="661"/>
      <c r="R20" s="332"/>
      <c r="S20" s="332"/>
      <c r="T20" s="332"/>
      <c r="U20" s="332"/>
      <c r="V20" s="332"/>
      <c r="W20" s="332"/>
      <c r="X20" s="332"/>
      <c r="Y20" s="332"/>
    </row>
    <row r="21" spans="1:25" ht="15.75" customHeight="1" x14ac:dyDescent="0.2">
      <c r="A21" s="148"/>
      <c r="B21" s="148"/>
      <c r="C21" s="480" t="s">
        <v>123</v>
      </c>
      <c r="D21" s="481" t="s">
        <v>124</v>
      </c>
      <c r="E21" s="480" t="s">
        <v>123</v>
      </c>
      <c r="F21" s="480" t="s">
        <v>123</v>
      </c>
      <c r="G21" s="480" t="s">
        <v>123</v>
      </c>
      <c r="H21" s="940"/>
      <c r="I21" s="491">
        <v>3.6118904109589045</v>
      </c>
      <c r="J21" s="480" t="s">
        <v>123</v>
      </c>
      <c r="K21" s="332"/>
      <c r="L21" s="661"/>
      <c r="O21" s="666"/>
      <c r="P21" s="661"/>
      <c r="R21" s="332"/>
      <c r="S21" s="332"/>
      <c r="T21" s="332"/>
      <c r="U21" s="332"/>
      <c r="V21" s="332"/>
      <c r="W21" s="332"/>
      <c r="X21" s="332"/>
      <c r="Y21" s="332"/>
    </row>
    <row r="22" spans="1:25" x14ac:dyDescent="0.2">
      <c r="A22" s="148"/>
      <c r="B22" s="148"/>
      <c r="C22" s="480" t="s">
        <v>123</v>
      </c>
      <c r="D22" s="481" t="s">
        <v>124</v>
      </c>
      <c r="E22" s="480" t="s">
        <v>123</v>
      </c>
      <c r="F22" s="480" t="s">
        <v>123</v>
      </c>
      <c r="G22" s="480" t="s">
        <v>123</v>
      </c>
      <c r="H22" s="940"/>
      <c r="I22" s="491">
        <v>7.9589041095890414</v>
      </c>
      <c r="J22" s="480" t="s">
        <v>123</v>
      </c>
      <c r="K22" s="332"/>
      <c r="L22" s="661"/>
      <c r="O22" s="666"/>
      <c r="P22" s="661"/>
      <c r="R22" s="332"/>
      <c r="S22" s="332"/>
      <c r="T22" s="332"/>
      <c r="U22" s="332"/>
      <c r="V22" s="332"/>
      <c r="W22" s="332"/>
      <c r="X22" s="332"/>
      <c r="Y22" s="332"/>
    </row>
    <row r="23" spans="1:25" x14ac:dyDescent="0.2">
      <c r="A23" s="148"/>
      <c r="B23" s="148"/>
      <c r="C23" s="480" t="s">
        <v>123</v>
      </c>
      <c r="D23" s="481" t="s">
        <v>124</v>
      </c>
      <c r="E23" s="480" t="s">
        <v>123</v>
      </c>
      <c r="F23" s="480" t="s">
        <v>123</v>
      </c>
      <c r="G23" s="480" t="s">
        <v>123</v>
      </c>
      <c r="H23" s="937"/>
      <c r="I23" s="491" t="s">
        <v>788</v>
      </c>
      <c r="J23" s="480" t="s">
        <v>123</v>
      </c>
      <c r="K23" s="332"/>
      <c r="L23" s="661"/>
      <c r="O23" s="666"/>
      <c r="P23" s="661"/>
      <c r="R23" s="332"/>
      <c r="S23" s="332"/>
      <c r="T23" s="332"/>
      <c r="U23" s="332"/>
      <c r="V23" s="332"/>
      <c r="W23" s="332"/>
      <c r="X23" s="332"/>
      <c r="Y23" s="332"/>
    </row>
    <row r="24" spans="1:25" x14ac:dyDescent="0.2">
      <c r="A24" s="148"/>
      <c r="B24" s="148"/>
      <c r="C24" s="480" t="s">
        <v>123</v>
      </c>
      <c r="D24" s="481" t="s">
        <v>124</v>
      </c>
      <c r="E24" s="484" t="s">
        <v>128</v>
      </c>
      <c r="F24" s="484" t="s">
        <v>789</v>
      </c>
      <c r="G24" s="485" t="s">
        <v>123</v>
      </c>
      <c r="H24" s="486">
        <f>SUM(H25:H26)</f>
        <v>17.170000000000002</v>
      </c>
      <c r="I24" s="485" t="s">
        <v>123</v>
      </c>
      <c r="J24" s="469"/>
      <c r="K24" s="332"/>
      <c r="L24" s="661"/>
      <c r="O24" s="666"/>
      <c r="P24" s="661"/>
      <c r="R24" s="332"/>
      <c r="S24" s="332"/>
      <c r="T24" s="332"/>
      <c r="U24" s="332"/>
      <c r="V24" s="332"/>
      <c r="W24" s="332"/>
      <c r="X24" s="332"/>
      <c r="Y24" s="332"/>
    </row>
    <row r="25" spans="1:25" ht="21.75" customHeight="1" x14ac:dyDescent="0.2">
      <c r="A25" s="148"/>
      <c r="B25" s="148"/>
      <c r="C25" s="480" t="s">
        <v>123</v>
      </c>
      <c r="D25" s="481" t="s">
        <v>124</v>
      </c>
      <c r="E25" s="480" t="s">
        <v>123</v>
      </c>
      <c r="F25" s="480" t="s">
        <v>123</v>
      </c>
      <c r="G25" s="480" t="s">
        <v>123</v>
      </c>
      <c r="H25" s="492">
        <v>8.0169999999999995</v>
      </c>
      <c r="I25" s="938">
        <v>20.47</v>
      </c>
      <c r="J25" s="933" t="s">
        <v>123</v>
      </c>
      <c r="K25" s="332"/>
      <c r="L25" s="661"/>
      <c r="O25" s="666"/>
      <c r="P25" s="661"/>
      <c r="R25" s="671"/>
      <c r="S25" s="332"/>
      <c r="T25" s="332"/>
      <c r="U25" s="332"/>
      <c r="V25" s="332"/>
      <c r="W25" s="332"/>
      <c r="X25" s="332"/>
      <c r="Y25" s="332"/>
    </row>
    <row r="26" spans="1:25" ht="21.75" customHeight="1" x14ac:dyDescent="0.2">
      <c r="A26" s="148"/>
      <c r="B26" s="148"/>
      <c r="C26" s="480" t="s">
        <v>123</v>
      </c>
      <c r="D26" s="481" t="s">
        <v>124</v>
      </c>
      <c r="E26" s="480" t="s">
        <v>123</v>
      </c>
      <c r="F26" s="480" t="s">
        <v>123</v>
      </c>
      <c r="G26" s="480" t="s">
        <v>123</v>
      </c>
      <c r="H26" s="493">
        <v>9.1530000000000005</v>
      </c>
      <c r="I26" s="939"/>
      <c r="J26" s="934"/>
      <c r="K26" s="332"/>
      <c r="L26" s="661"/>
      <c r="O26" s="666"/>
      <c r="P26" s="661"/>
      <c r="R26" s="332"/>
      <c r="S26" s="332"/>
      <c r="T26" s="332"/>
      <c r="U26" s="332"/>
      <c r="V26" s="332"/>
      <c r="W26" s="332"/>
      <c r="X26" s="332"/>
      <c r="Y26" s="332"/>
    </row>
    <row r="27" spans="1:25" x14ac:dyDescent="0.2">
      <c r="A27" s="148"/>
      <c r="B27" s="148"/>
      <c r="C27" s="480" t="s">
        <v>123</v>
      </c>
      <c r="D27" s="481" t="s">
        <v>124</v>
      </c>
      <c r="E27" s="484" t="s">
        <v>128</v>
      </c>
      <c r="F27" s="484" t="s">
        <v>790</v>
      </c>
      <c r="G27" s="485" t="s">
        <v>123</v>
      </c>
      <c r="H27" s="486">
        <f>SUM(H28:H30)</f>
        <v>12.397</v>
      </c>
      <c r="I27" s="485" t="s">
        <v>123</v>
      </c>
      <c r="J27" s="469"/>
      <c r="K27" s="332"/>
      <c r="L27" s="661"/>
      <c r="O27" s="666"/>
      <c r="P27" s="661"/>
      <c r="R27" s="332"/>
      <c r="S27" s="332"/>
      <c r="T27" s="332"/>
      <c r="U27" s="332"/>
      <c r="V27" s="332"/>
      <c r="W27" s="332"/>
      <c r="X27" s="332"/>
      <c r="Y27" s="332"/>
    </row>
    <row r="28" spans="1:25" x14ac:dyDescent="0.2">
      <c r="A28" s="148"/>
      <c r="B28" s="148"/>
      <c r="C28" s="480" t="s">
        <v>123</v>
      </c>
      <c r="D28" s="481" t="s">
        <v>124</v>
      </c>
      <c r="E28" s="480" t="s">
        <v>123</v>
      </c>
      <c r="F28" s="480" t="s">
        <v>123</v>
      </c>
      <c r="G28" s="480" t="s">
        <v>123</v>
      </c>
      <c r="H28" s="936">
        <v>12.397</v>
      </c>
      <c r="I28" s="490">
        <v>3.8</v>
      </c>
      <c r="J28" s="933" t="s">
        <v>123</v>
      </c>
      <c r="K28" s="332"/>
      <c r="L28" s="661"/>
      <c r="O28" s="666"/>
      <c r="P28" s="661"/>
      <c r="R28" s="671"/>
      <c r="S28" s="332"/>
      <c r="T28" s="332"/>
      <c r="U28" s="332"/>
      <c r="V28" s="332"/>
      <c r="W28" s="332"/>
      <c r="X28" s="332"/>
      <c r="Y28" s="332"/>
    </row>
    <row r="29" spans="1:25" x14ac:dyDescent="0.2">
      <c r="A29" s="148"/>
      <c r="B29" s="148"/>
      <c r="C29" s="480" t="s">
        <v>123</v>
      </c>
      <c r="D29" s="481" t="s">
        <v>124</v>
      </c>
      <c r="E29" s="480" t="s">
        <v>123</v>
      </c>
      <c r="F29" s="480" t="s">
        <v>123</v>
      </c>
      <c r="G29" s="480" t="s">
        <v>123</v>
      </c>
      <c r="H29" s="940"/>
      <c r="I29" s="491">
        <v>4.32</v>
      </c>
      <c r="J29" s="935"/>
      <c r="K29" s="332"/>
      <c r="L29" s="661"/>
      <c r="O29" s="666"/>
      <c r="P29" s="661"/>
      <c r="R29" s="332"/>
      <c r="S29" s="332"/>
      <c r="T29" s="332"/>
      <c r="U29" s="332"/>
      <c r="V29" s="332"/>
      <c r="W29" s="332"/>
      <c r="X29" s="332"/>
      <c r="Y29" s="332"/>
    </row>
    <row r="30" spans="1:25" x14ac:dyDescent="0.2">
      <c r="A30" s="148"/>
      <c r="B30" s="148"/>
      <c r="C30" s="480" t="s">
        <v>123</v>
      </c>
      <c r="D30" s="481" t="s">
        <v>124</v>
      </c>
      <c r="E30" s="480" t="s">
        <v>123</v>
      </c>
      <c r="F30" s="480" t="s">
        <v>123</v>
      </c>
      <c r="G30" s="480" t="s">
        <v>123</v>
      </c>
      <c r="H30" s="937"/>
      <c r="I30" s="491">
        <v>5.0136986301369859</v>
      </c>
      <c r="J30" s="934"/>
      <c r="K30" s="332"/>
      <c r="L30" s="661"/>
      <c r="O30" s="666"/>
      <c r="P30" s="661"/>
      <c r="R30" s="332"/>
      <c r="S30" s="332"/>
      <c r="T30" s="332"/>
      <c r="U30" s="332"/>
      <c r="V30" s="332"/>
      <c r="W30" s="332"/>
      <c r="X30" s="332"/>
      <c r="Y30" s="332"/>
    </row>
    <row r="31" spans="1:25" x14ac:dyDescent="0.2">
      <c r="A31" s="148"/>
      <c r="B31" s="148"/>
      <c r="C31" s="480" t="s">
        <v>123</v>
      </c>
      <c r="D31" s="481" t="s">
        <v>124</v>
      </c>
      <c r="E31" s="484" t="s">
        <v>128</v>
      </c>
      <c r="F31" s="484" t="s">
        <v>791</v>
      </c>
      <c r="G31" s="485" t="s">
        <v>123</v>
      </c>
      <c r="H31" s="486">
        <f>SUM(H32:H36)</f>
        <v>17.753</v>
      </c>
      <c r="I31" s="485" t="s">
        <v>123</v>
      </c>
      <c r="J31" s="469"/>
      <c r="K31" s="332"/>
      <c r="L31" s="661"/>
      <c r="O31" s="666"/>
      <c r="P31" s="661"/>
      <c r="R31" s="332"/>
      <c r="S31" s="332"/>
      <c r="T31" s="332"/>
      <c r="U31" s="332"/>
      <c r="V31" s="332"/>
      <c r="W31" s="332"/>
      <c r="X31" s="332"/>
      <c r="Y31" s="332"/>
    </row>
    <row r="32" spans="1:25" ht="22.5" customHeight="1" x14ac:dyDescent="0.2">
      <c r="A32" s="148"/>
      <c r="B32" s="148"/>
      <c r="C32" s="480" t="s">
        <v>123</v>
      </c>
      <c r="D32" s="481" t="s">
        <v>124</v>
      </c>
      <c r="E32" s="480" t="s">
        <v>123</v>
      </c>
      <c r="F32" s="480" t="s">
        <v>123</v>
      </c>
      <c r="G32" s="480" t="s">
        <v>123</v>
      </c>
      <c r="H32" s="936">
        <v>17.753</v>
      </c>
      <c r="I32" s="490">
        <v>5</v>
      </c>
      <c r="J32" s="480" t="s">
        <v>123</v>
      </c>
      <c r="K32" s="332"/>
      <c r="L32" s="661"/>
      <c r="O32" s="666"/>
      <c r="P32" s="661"/>
      <c r="R32" s="671"/>
      <c r="S32" s="332"/>
      <c r="T32" s="332"/>
      <c r="U32" s="332"/>
      <c r="V32" s="332"/>
      <c r="W32" s="332"/>
      <c r="X32" s="332"/>
      <c r="Y32" s="332"/>
    </row>
    <row r="33" spans="1:25" x14ac:dyDescent="0.2">
      <c r="A33" s="148"/>
      <c r="B33" s="148"/>
      <c r="C33" s="480" t="s">
        <v>123</v>
      </c>
      <c r="D33" s="481" t="s">
        <v>124</v>
      </c>
      <c r="E33" s="480" t="s">
        <v>123</v>
      </c>
      <c r="F33" s="480" t="s">
        <v>123</v>
      </c>
      <c r="G33" s="480" t="s">
        <v>123</v>
      </c>
      <c r="H33" s="940"/>
      <c r="I33" s="938">
        <v>22.8</v>
      </c>
      <c r="J33" s="480" t="s">
        <v>123</v>
      </c>
      <c r="K33" s="332"/>
      <c r="L33" s="661"/>
      <c r="O33" s="666"/>
      <c r="P33" s="661"/>
      <c r="R33" s="332"/>
      <c r="S33" s="332"/>
      <c r="T33" s="332"/>
      <c r="U33" s="332"/>
      <c r="V33" s="332"/>
      <c r="W33" s="332"/>
      <c r="X33" s="332"/>
      <c r="Y33" s="332"/>
    </row>
    <row r="34" spans="1:25" x14ac:dyDescent="0.2">
      <c r="A34" s="148"/>
      <c r="B34" s="148"/>
      <c r="C34" s="480" t="s">
        <v>123</v>
      </c>
      <c r="D34" s="481" t="s">
        <v>124</v>
      </c>
      <c r="E34" s="480" t="s">
        <v>123</v>
      </c>
      <c r="F34" s="480" t="s">
        <v>123</v>
      </c>
      <c r="G34" s="480" t="s">
        <v>123</v>
      </c>
      <c r="H34" s="940"/>
      <c r="I34" s="941"/>
      <c r="J34" s="480" t="s">
        <v>123</v>
      </c>
      <c r="K34" s="332"/>
      <c r="L34" s="661"/>
      <c r="O34" s="666"/>
      <c r="P34" s="661"/>
      <c r="V34" s="332"/>
      <c r="W34" s="332"/>
      <c r="X34" s="332"/>
      <c r="Y34" s="332"/>
    </row>
    <row r="35" spans="1:25" x14ac:dyDescent="0.2">
      <c r="A35" s="148"/>
      <c r="B35" s="148"/>
      <c r="C35" s="480" t="s">
        <v>123</v>
      </c>
      <c r="D35" s="481" t="s">
        <v>124</v>
      </c>
      <c r="E35" s="480" t="s">
        <v>123</v>
      </c>
      <c r="F35" s="480" t="s">
        <v>123</v>
      </c>
      <c r="G35" s="480" t="s">
        <v>123</v>
      </c>
      <c r="H35" s="940"/>
      <c r="I35" s="941"/>
      <c r="J35" s="480" t="s">
        <v>123</v>
      </c>
      <c r="K35" s="332"/>
      <c r="L35" s="661"/>
      <c r="O35" s="666"/>
      <c r="P35" s="661"/>
      <c r="R35" s="332"/>
      <c r="S35" s="332"/>
      <c r="T35" s="332"/>
      <c r="U35" s="332"/>
      <c r="V35" s="332"/>
      <c r="W35" s="332"/>
      <c r="X35" s="332"/>
      <c r="Y35" s="332"/>
    </row>
    <row r="36" spans="1:25" x14ac:dyDescent="0.2">
      <c r="A36" s="148"/>
      <c r="B36" s="148"/>
      <c r="C36" s="480" t="s">
        <v>123</v>
      </c>
      <c r="D36" s="481" t="s">
        <v>124</v>
      </c>
      <c r="E36" s="480" t="s">
        <v>123</v>
      </c>
      <c r="F36" s="480" t="s">
        <v>123</v>
      </c>
      <c r="G36" s="480" t="s">
        <v>123</v>
      </c>
      <c r="H36" s="937"/>
      <c r="I36" s="939"/>
      <c r="J36" s="480" t="s">
        <v>123</v>
      </c>
      <c r="K36" s="332"/>
      <c r="L36" s="661"/>
      <c r="O36" s="666"/>
      <c r="P36" s="661"/>
      <c r="R36" s="332"/>
      <c r="S36" s="332"/>
      <c r="T36" s="332"/>
      <c r="U36" s="332"/>
      <c r="V36" s="332"/>
      <c r="W36" s="332"/>
      <c r="X36" s="332"/>
      <c r="Y36" s="332"/>
    </row>
    <row r="37" spans="1:25" x14ac:dyDescent="0.2">
      <c r="A37" s="148"/>
      <c r="B37" s="148"/>
      <c r="C37" s="480" t="s">
        <v>123</v>
      </c>
      <c r="D37" s="481" t="s">
        <v>124</v>
      </c>
      <c r="E37" s="484" t="s">
        <v>128</v>
      </c>
      <c r="F37" s="484" t="s">
        <v>792</v>
      </c>
      <c r="G37" s="485" t="s">
        <v>123</v>
      </c>
      <c r="H37" s="486">
        <f>SUM(H38:H39)</f>
        <v>4.4770000000000003</v>
      </c>
      <c r="I37" s="485" t="s">
        <v>123</v>
      </c>
      <c r="J37" s="382"/>
      <c r="L37" s="661"/>
      <c r="O37" s="666"/>
      <c r="P37" s="661"/>
    </row>
    <row r="38" spans="1:25" ht="21" customHeight="1" x14ac:dyDescent="0.2">
      <c r="A38" s="148"/>
      <c r="B38" s="148"/>
      <c r="C38" s="480" t="s">
        <v>123</v>
      </c>
      <c r="D38" s="481" t="s">
        <v>124</v>
      </c>
      <c r="E38" s="480" t="s">
        <v>123</v>
      </c>
      <c r="F38" s="480" t="s">
        <v>123</v>
      </c>
      <c r="G38" s="480" t="s">
        <v>123</v>
      </c>
      <c r="H38" s="936">
        <v>4.4770000000000003</v>
      </c>
      <c r="I38" s="490">
        <v>3.82</v>
      </c>
      <c r="J38" s="933" t="s">
        <v>123</v>
      </c>
      <c r="L38" s="661"/>
      <c r="O38" s="666"/>
      <c r="P38" s="661"/>
      <c r="R38" s="671"/>
      <c r="S38" s="332"/>
      <c r="T38" s="332"/>
    </row>
    <row r="39" spans="1:25" ht="21" customHeight="1" x14ac:dyDescent="0.2">
      <c r="A39" s="148"/>
      <c r="B39" s="148"/>
      <c r="C39" s="480" t="s">
        <v>123</v>
      </c>
      <c r="D39" s="481" t="s">
        <v>124</v>
      </c>
      <c r="E39" s="480" t="s">
        <v>123</v>
      </c>
      <c r="F39" s="480" t="s">
        <v>123</v>
      </c>
      <c r="G39" s="480" t="s">
        <v>123</v>
      </c>
      <c r="H39" s="937"/>
      <c r="I39" s="491">
        <v>1.2</v>
      </c>
      <c r="J39" s="934"/>
      <c r="L39" s="661"/>
      <c r="O39" s="666"/>
      <c r="P39" s="661"/>
    </row>
    <row r="40" spans="1:25" ht="25.5" x14ac:dyDescent="0.2">
      <c r="A40" s="152"/>
      <c r="B40" s="152"/>
      <c r="C40" s="348" t="s">
        <v>129</v>
      </c>
      <c r="D40" s="349" t="s">
        <v>113</v>
      </c>
      <c r="E40" s="350" t="s">
        <v>114</v>
      </c>
      <c r="F40" s="350" t="s">
        <v>115</v>
      </c>
      <c r="G40" s="350" t="s">
        <v>116</v>
      </c>
      <c r="H40" s="350" t="s">
        <v>130</v>
      </c>
      <c r="I40" s="350" t="s">
        <v>118</v>
      </c>
      <c r="J40" s="350" t="s">
        <v>131</v>
      </c>
    </row>
    <row r="41" spans="1:25" x14ac:dyDescent="0.2">
      <c r="A41" s="153"/>
      <c r="B41" s="150"/>
      <c r="C41" s="483" t="s">
        <v>132</v>
      </c>
      <c r="D41" s="479" t="s">
        <v>133</v>
      </c>
      <c r="E41" s="479" t="s">
        <v>123</v>
      </c>
      <c r="F41" s="479" t="s">
        <v>123</v>
      </c>
      <c r="G41" s="479" t="s">
        <v>123</v>
      </c>
      <c r="H41" s="478">
        <f>SUM(H42:H43)</f>
        <v>0</v>
      </c>
      <c r="I41" s="478">
        <f>SUM(I42:I43)</f>
        <v>0</v>
      </c>
      <c r="J41" s="479" t="s">
        <v>123</v>
      </c>
    </row>
    <row r="42" spans="1:25" x14ac:dyDescent="0.2">
      <c r="A42" s="148"/>
      <c r="B42" s="148"/>
      <c r="C42" s="480"/>
      <c r="D42" s="481" t="s">
        <v>124</v>
      </c>
      <c r="E42" s="488"/>
      <c r="F42" s="469"/>
      <c r="G42" s="469"/>
      <c r="H42" s="444"/>
      <c r="I42" s="444"/>
      <c r="J42" s="469"/>
    </row>
    <row r="43" spans="1:25" x14ac:dyDescent="0.2">
      <c r="A43" s="148"/>
      <c r="B43" s="148"/>
      <c r="C43" s="480" t="s">
        <v>123</v>
      </c>
      <c r="D43" s="481" t="s">
        <v>124</v>
      </c>
      <c r="E43" s="489"/>
      <c r="F43" s="382"/>
      <c r="G43" s="382"/>
      <c r="H43" s="444"/>
      <c r="I43" s="444"/>
      <c r="J43" s="382"/>
    </row>
    <row r="44" spans="1:25" ht="25.5" x14ac:dyDescent="0.2">
      <c r="A44" s="153"/>
      <c r="B44" s="150"/>
      <c r="C44" s="348" t="s">
        <v>134</v>
      </c>
      <c r="D44" s="349" t="s">
        <v>113</v>
      </c>
      <c r="E44" s="350" t="s">
        <v>114</v>
      </c>
      <c r="F44" s="350" t="s">
        <v>115</v>
      </c>
      <c r="G44" s="350" t="s">
        <v>116</v>
      </c>
      <c r="H44" s="350" t="s">
        <v>130</v>
      </c>
      <c r="I44" s="350" t="s">
        <v>118</v>
      </c>
      <c r="J44" s="350" t="s">
        <v>135</v>
      </c>
    </row>
    <row r="45" spans="1:25" x14ac:dyDescent="0.2">
      <c r="A45" s="153"/>
      <c r="B45" s="150"/>
      <c r="C45" s="483" t="s">
        <v>136</v>
      </c>
      <c r="D45" s="479" t="s">
        <v>137</v>
      </c>
      <c r="E45" s="479" t="s">
        <v>123</v>
      </c>
      <c r="F45" s="479" t="s">
        <v>123</v>
      </c>
      <c r="G45" s="479" t="s">
        <v>123</v>
      </c>
      <c r="H45" s="478">
        <f>SUM(H46:H47)</f>
        <v>0</v>
      </c>
      <c r="I45" s="478">
        <f>SUM(I46:I47)</f>
        <v>0</v>
      </c>
      <c r="J45" s="479" t="s">
        <v>123</v>
      </c>
    </row>
    <row r="46" spans="1:25" x14ac:dyDescent="0.2">
      <c r="A46" s="153"/>
      <c r="B46" s="150"/>
      <c r="C46" s="480"/>
      <c r="D46" s="481" t="s">
        <v>124</v>
      </c>
      <c r="E46" s="488"/>
      <c r="F46" s="469"/>
      <c r="G46" s="469"/>
      <c r="H46" s="444"/>
      <c r="I46" s="444"/>
      <c r="J46" s="469"/>
    </row>
    <row r="47" spans="1:25" x14ac:dyDescent="0.2">
      <c r="A47" s="153"/>
      <c r="B47" s="150"/>
      <c r="C47" s="480" t="s">
        <v>123</v>
      </c>
      <c r="D47" s="481" t="s">
        <v>124</v>
      </c>
      <c r="E47" s="489"/>
      <c r="F47" s="382"/>
      <c r="G47" s="382"/>
      <c r="H47" s="444"/>
      <c r="I47" s="444"/>
      <c r="J47" s="382"/>
    </row>
    <row r="48" spans="1:25" x14ac:dyDescent="0.2">
      <c r="A48" s="154"/>
      <c r="B48" s="155"/>
      <c r="C48" s="151" t="s">
        <v>123</v>
      </c>
      <c r="D48" s="151" t="s">
        <v>123</v>
      </c>
      <c r="E48" s="151" t="s">
        <v>123</v>
      </c>
      <c r="F48" s="151" t="s">
        <v>123</v>
      </c>
      <c r="G48" s="151" t="s">
        <v>123</v>
      </c>
      <c r="H48" s="151" t="s">
        <v>123</v>
      </c>
      <c r="I48" s="151" t="s">
        <v>123</v>
      </c>
      <c r="J48" s="156" t="s">
        <v>123</v>
      </c>
    </row>
    <row r="49" spans="1:10" x14ac:dyDescent="0.2">
      <c r="A49" s="152"/>
      <c r="B49" s="152"/>
      <c r="C49" s="157" t="s">
        <v>4</v>
      </c>
      <c r="D49" s="158"/>
      <c r="E49" s="159" t="str">
        <f>'TITLE PAGE'!D9</f>
        <v>Severn Trent Water</v>
      </c>
      <c r="F49" s="151"/>
      <c r="G49" s="151"/>
      <c r="H49" s="151"/>
      <c r="I49" s="151"/>
      <c r="J49" s="160"/>
    </row>
    <row r="50" spans="1:10" x14ac:dyDescent="0.2">
      <c r="A50" s="152"/>
      <c r="B50" s="152"/>
      <c r="C50" s="161" t="s">
        <v>5</v>
      </c>
      <c r="D50" s="162"/>
      <c r="E50" s="163" t="str">
        <f>'TITLE PAGE'!D10</f>
        <v>Shelton</v>
      </c>
      <c r="F50" s="151"/>
      <c r="G50" s="151"/>
      <c r="H50" s="151"/>
      <c r="I50" s="151"/>
      <c r="J50" s="156"/>
    </row>
    <row r="51" spans="1:10" x14ac:dyDescent="0.2">
      <c r="A51" s="152"/>
      <c r="B51" s="152"/>
      <c r="C51" s="161" t="s">
        <v>6</v>
      </c>
      <c r="D51" s="164"/>
      <c r="E51" s="165">
        <f>'TITLE PAGE'!D11</f>
        <v>11</v>
      </c>
      <c r="F51" s="166"/>
      <c r="G51" s="166"/>
      <c r="H51" s="166"/>
      <c r="I51" s="166"/>
      <c r="J51" s="167"/>
    </row>
    <row r="52" spans="1:10" x14ac:dyDescent="0.2">
      <c r="A52" s="152"/>
      <c r="B52" s="152"/>
      <c r="C52" s="161" t="s">
        <v>7</v>
      </c>
      <c r="D52" s="162"/>
      <c r="E52" s="163" t="str">
        <f>'TITLE PAGE'!D12</f>
        <v>Dry Year Annual Average</v>
      </c>
      <c r="F52" s="151"/>
      <c r="G52" s="151"/>
      <c r="H52" s="151"/>
      <c r="I52" s="151"/>
      <c r="J52" s="167"/>
    </row>
    <row r="53" spans="1:10" x14ac:dyDescent="0.2">
      <c r="A53" s="152"/>
      <c r="B53" s="152"/>
      <c r="C53" s="168" t="s">
        <v>8</v>
      </c>
      <c r="D53" s="169"/>
      <c r="E53" s="170" t="str">
        <f>'TITLE PAGE'!D13</f>
        <v>No more than 3 in 100 Temporary Use Bans</v>
      </c>
      <c r="F53" s="151"/>
      <c r="G53" s="151"/>
      <c r="H53" s="151"/>
      <c r="I53" s="151"/>
      <c r="J53" s="171"/>
    </row>
    <row r="54" spans="1:10" x14ac:dyDescent="0.2">
      <c r="A54" s="172"/>
      <c r="B54" s="172"/>
      <c r="C54" s="173"/>
      <c r="D54" s="173"/>
      <c r="E54" s="173"/>
      <c r="F54" s="174"/>
      <c r="G54" s="173"/>
      <c r="H54" s="173"/>
      <c r="I54" s="173"/>
      <c r="J54" s="175"/>
    </row>
    <row r="55" spans="1:10" x14ac:dyDescent="0.2">
      <c r="A55" s="172"/>
      <c r="B55" s="172"/>
      <c r="C55" s="173"/>
      <c r="D55" s="173"/>
      <c r="E55" s="173"/>
      <c r="F55" s="174"/>
      <c r="G55" s="173"/>
      <c r="H55" s="173"/>
      <c r="I55" s="173"/>
      <c r="J55" s="175"/>
    </row>
    <row r="56" spans="1:10" ht="18" x14ac:dyDescent="0.25">
      <c r="A56" s="172"/>
      <c r="B56" s="172"/>
      <c r="C56" s="176"/>
      <c r="D56" s="173"/>
      <c r="E56" s="173"/>
      <c r="F56" s="174"/>
      <c r="G56" s="173"/>
      <c r="H56" s="173"/>
      <c r="I56" s="173"/>
      <c r="J56" s="175"/>
    </row>
  </sheetData>
  <sheetProtection selectLockedCells="1" selectUnlockedCells="1"/>
  <mergeCells count="16">
    <mergeCell ref="H12:H13"/>
    <mergeCell ref="I12:I13"/>
    <mergeCell ref="I15:I16"/>
    <mergeCell ref="H15:H16"/>
    <mergeCell ref="H38:H39"/>
    <mergeCell ref="I25:I26"/>
    <mergeCell ref="H28:H30"/>
    <mergeCell ref="I33:I36"/>
    <mergeCell ref="H18:H23"/>
    <mergeCell ref="H32:H36"/>
    <mergeCell ref="W1:Y1"/>
    <mergeCell ref="J12:J13"/>
    <mergeCell ref="J15:J16"/>
    <mergeCell ref="J25:J26"/>
    <mergeCell ref="J38:J39"/>
    <mergeCell ref="J28:J30"/>
  </mergeCells>
  <conditionalFormatting sqref="I5:I6 I8:I9">
    <cfRule type="cellIs" dxfId="23" priority="12" stopIfTrue="1" operator="lessThan">
      <formula>0</formula>
    </cfRule>
    <cfRule type="cellIs" dxfId="22" priority="13" stopIfTrue="1" operator="equal">
      <formula>""</formula>
    </cfRule>
  </conditionalFormatting>
  <conditionalFormatting sqref="I5:I6 I8:I9">
    <cfRule type="cellIs" dxfId="21" priority="10" stopIfTrue="1" operator="equal">
      <formula>""</formula>
    </cfRule>
    <cfRule type="cellIs" dxfId="20" priority="11" stopIfTrue="1" operator="lessThan">
      <formula>0</formula>
    </cfRule>
  </conditionalFormatting>
  <conditionalFormatting sqref="H12:I13 H15:I15 H18 I18:I23 H25:I25 H28 I28:I30 H38 I32:I36 H32 I38:I39">
    <cfRule type="cellIs" dxfId="19" priority="7" stopIfTrue="1" operator="equal">
      <formula>""</formula>
    </cfRule>
  </conditionalFormatting>
  <conditionalFormatting sqref="H28 H25:I25 H18 H12:I13 H15:I15 I18:I23 I28:I30 I38:I39 H38 I32:I36 H32">
    <cfRule type="cellIs" dxfId="18" priority="8" stopIfTrue="1" operator="lessThan">
      <formula>0</formula>
    </cfRule>
    <cfRule type="cellIs" dxfId="17" priority="9" stopIfTrue="1" operator="equal">
      <formula>""</formula>
    </cfRule>
  </conditionalFormatting>
  <conditionalFormatting sqref="H25:I25 H12:I13 H15:I15 H18 I18:I23 H28 I28:I30 H38 I32:I36 H32 I38:I39">
    <cfRule type="cellIs" dxfId="16" priority="4" stopIfTrue="1" operator="equal">
      <formula>""</formula>
    </cfRule>
    <cfRule type="cellIs" dxfId="15" priority="5" stopIfTrue="1" operator="lessThan">
      <formula>0</formula>
    </cfRule>
  </conditionalFormatting>
  <conditionalFormatting sqref="H7:I7">
    <cfRule type="cellIs" dxfId="14" priority="2" stopIfTrue="1" operator="lessThan">
      <formula>0</formula>
    </cfRule>
    <cfRule type="cellIs" dxfId="13" priority="3" stopIfTrue="1" operator="equal">
      <formula>""</formula>
    </cfRule>
  </conditionalFormatting>
  <dataValidations count="1">
    <dataValidation type="list" allowBlank="1" showInputMessage="1" showErrorMessage="1" sqref="J46:J47">
      <formula1>"Approved, Granted yet to be implemented, Other"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3"/>
  <sheetViews>
    <sheetView zoomScale="80" zoomScaleNormal="80" workbookViewId="0">
      <selection activeCell="B2" sqref="B2:AJ25"/>
    </sheetView>
  </sheetViews>
  <sheetFormatPr defaultColWidth="8.88671875" defaultRowHeight="27" customHeight="1" x14ac:dyDescent="0.2"/>
  <cols>
    <col min="1" max="1" width="1.33203125" customWidth="1"/>
    <col min="2" max="2" width="7.88671875" customWidth="1"/>
    <col min="3" max="3" width="8.33203125" customWidth="1"/>
    <col min="4" max="4" width="21.77734375" customWidth="1"/>
    <col min="5" max="5" width="21.33203125" customWidth="1"/>
    <col min="6" max="6" width="9.33203125" customWidth="1"/>
    <col min="7" max="7" width="8" bestFit="1" customWidth="1"/>
    <col min="8" max="8" width="15.88671875" customWidth="1"/>
    <col min="9" max="36" width="11.44140625" customWidth="1"/>
    <col min="38" max="39" width="9.88671875" bestFit="1" customWidth="1"/>
    <col min="44" max="44" width="9.88671875" bestFit="1" customWidth="1"/>
    <col min="236" max="236" width="1.33203125" customWidth="1"/>
    <col min="237" max="237" width="7.88671875" customWidth="1"/>
    <col min="238" max="238" width="8.33203125" customWidth="1"/>
    <col min="239" max="239" width="23.33203125" customWidth="1"/>
    <col min="240" max="240" width="21.33203125" customWidth="1"/>
    <col min="241" max="241" width="9.33203125" customWidth="1"/>
    <col min="242" max="242" width="8" bestFit="1" customWidth="1"/>
    <col min="243" max="243" width="15.88671875" customWidth="1"/>
    <col min="244" max="271" width="11.44140625" customWidth="1"/>
    <col min="492" max="492" width="1.33203125" customWidth="1"/>
    <col min="493" max="493" width="7.88671875" customWidth="1"/>
    <col min="494" max="494" width="8.33203125" customWidth="1"/>
    <col min="495" max="495" width="23.33203125" customWidth="1"/>
    <col min="496" max="496" width="21.33203125" customWidth="1"/>
    <col min="497" max="497" width="9.33203125" customWidth="1"/>
    <col min="498" max="498" width="8" bestFit="1" customWidth="1"/>
    <col min="499" max="499" width="15.88671875" customWidth="1"/>
    <col min="500" max="527" width="11.44140625" customWidth="1"/>
    <col min="748" max="748" width="1.33203125" customWidth="1"/>
    <col min="749" max="749" width="7.88671875" customWidth="1"/>
    <col min="750" max="750" width="8.33203125" customWidth="1"/>
    <col min="751" max="751" width="23.33203125" customWidth="1"/>
    <col min="752" max="752" width="21.33203125" customWidth="1"/>
    <col min="753" max="753" width="9.33203125" customWidth="1"/>
    <col min="754" max="754" width="8" bestFit="1" customWidth="1"/>
    <col min="755" max="755" width="15.88671875" customWidth="1"/>
    <col min="756" max="783" width="11.44140625" customWidth="1"/>
    <col min="1004" max="1004" width="1.33203125" customWidth="1"/>
    <col min="1005" max="1005" width="7.88671875" customWidth="1"/>
    <col min="1006" max="1006" width="8.33203125" customWidth="1"/>
    <col min="1007" max="1007" width="23.33203125" customWidth="1"/>
    <col min="1008" max="1008" width="21.33203125" customWidth="1"/>
    <col min="1009" max="1009" width="9.33203125" customWidth="1"/>
    <col min="1010" max="1010" width="8" bestFit="1" customWidth="1"/>
    <col min="1011" max="1011" width="15.88671875" customWidth="1"/>
    <col min="1012" max="1039" width="11.44140625" customWidth="1"/>
    <col min="1260" max="1260" width="1.33203125" customWidth="1"/>
    <col min="1261" max="1261" width="7.88671875" customWidth="1"/>
    <col min="1262" max="1262" width="8.33203125" customWidth="1"/>
    <col min="1263" max="1263" width="23.33203125" customWidth="1"/>
    <col min="1264" max="1264" width="21.33203125" customWidth="1"/>
    <col min="1265" max="1265" width="9.33203125" customWidth="1"/>
    <col min="1266" max="1266" width="8" bestFit="1" customWidth="1"/>
    <col min="1267" max="1267" width="15.88671875" customWidth="1"/>
    <col min="1268" max="1295" width="11.44140625" customWidth="1"/>
    <col min="1516" max="1516" width="1.33203125" customWidth="1"/>
    <col min="1517" max="1517" width="7.88671875" customWidth="1"/>
    <col min="1518" max="1518" width="8.33203125" customWidth="1"/>
    <col min="1519" max="1519" width="23.33203125" customWidth="1"/>
    <col min="1520" max="1520" width="21.33203125" customWidth="1"/>
    <col min="1521" max="1521" width="9.33203125" customWidth="1"/>
    <col min="1522" max="1522" width="8" bestFit="1" customWidth="1"/>
    <col min="1523" max="1523" width="15.88671875" customWidth="1"/>
    <col min="1524" max="1551" width="11.44140625" customWidth="1"/>
    <col min="1772" max="1772" width="1.33203125" customWidth="1"/>
    <col min="1773" max="1773" width="7.88671875" customWidth="1"/>
    <col min="1774" max="1774" width="8.33203125" customWidth="1"/>
    <col min="1775" max="1775" width="23.33203125" customWidth="1"/>
    <col min="1776" max="1776" width="21.33203125" customWidth="1"/>
    <col min="1777" max="1777" width="9.33203125" customWidth="1"/>
    <col min="1778" max="1778" width="8" bestFit="1" customWidth="1"/>
    <col min="1779" max="1779" width="15.88671875" customWidth="1"/>
    <col min="1780" max="1807" width="11.44140625" customWidth="1"/>
    <col min="2028" max="2028" width="1.33203125" customWidth="1"/>
    <col min="2029" max="2029" width="7.88671875" customWidth="1"/>
    <col min="2030" max="2030" width="8.33203125" customWidth="1"/>
    <col min="2031" max="2031" width="23.33203125" customWidth="1"/>
    <col min="2032" max="2032" width="21.33203125" customWidth="1"/>
    <col min="2033" max="2033" width="9.33203125" customWidth="1"/>
    <col min="2034" max="2034" width="8" bestFit="1" customWidth="1"/>
    <col min="2035" max="2035" width="15.88671875" customWidth="1"/>
    <col min="2036" max="2063" width="11.44140625" customWidth="1"/>
    <col min="2284" max="2284" width="1.33203125" customWidth="1"/>
    <col min="2285" max="2285" width="7.88671875" customWidth="1"/>
    <col min="2286" max="2286" width="8.33203125" customWidth="1"/>
    <col min="2287" max="2287" width="23.33203125" customWidth="1"/>
    <col min="2288" max="2288" width="21.33203125" customWidth="1"/>
    <col min="2289" max="2289" width="9.33203125" customWidth="1"/>
    <col min="2290" max="2290" width="8" bestFit="1" customWidth="1"/>
    <col min="2291" max="2291" width="15.88671875" customWidth="1"/>
    <col min="2292" max="2319" width="11.44140625" customWidth="1"/>
    <col min="2540" max="2540" width="1.33203125" customWidth="1"/>
    <col min="2541" max="2541" width="7.88671875" customWidth="1"/>
    <col min="2542" max="2542" width="8.33203125" customWidth="1"/>
    <col min="2543" max="2543" width="23.33203125" customWidth="1"/>
    <col min="2544" max="2544" width="21.33203125" customWidth="1"/>
    <col min="2545" max="2545" width="9.33203125" customWidth="1"/>
    <col min="2546" max="2546" width="8" bestFit="1" customWidth="1"/>
    <col min="2547" max="2547" width="15.88671875" customWidth="1"/>
    <col min="2548" max="2575" width="11.44140625" customWidth="1"/>
    <col min="2796" max="2796" width="1.33203125" customWidth="1"/>
    <col min="2797" max="2797" width="7.88671875" customWidth="1"/>
    <col min="2798" max="2798" width="8.33203125" customWidth="1"/>
    <col min="2799" max="2799" width="23.33203125" customWidth="1"/>
    <col min="2800" max="2800" width="21.33203125" customWidth="1"/>
    <col min="2801" max="2801" width="9.33203125" customWidth="1"/>
    <col min="2802" max="2802" width="8" bestFit="1" customWidth="1"/>
    <col min="2803" max="2803" width="15.88671875" customWidth="1"/>
    <col min="2804" max="2831" width="11.44140625" customWidth="1"/>
    <col min="3052" max="3052" width="1.33203125" customWidth="1"/>
    <col min="3053" max="3053" width="7.88671875" customWidth="1"/>
    <col min="3054" max="3054" width="8.33203125" customWidth="1"/>
    <col min="3055" max="3055" width="23.33203125" customWidth="1"/>
    <col min="3056" max="3056" width="21.33203125" customWidth="1"/>
    <col min="3057" max="3057" width="9.33203125" customWidth="1"/>
    <col min="3058" max="3058" width="8" bestFit="1" customWidth="1"/>
    <col min="3059" max="3059" width="15.88671875" customWidth="1"/>
    <col min="3060" max="3087" width="11.44140625" customWidth="1"/>
    <col min="3308" max="3308" width="1.33203125" customWidth="1"/>
    <col min="3309" max="3309" width="7.88671875" customWidth="1"/>
    <col min="3310" max="3310" width="8.33203125" customWidth="1"/>
    <col min="3311" max="3311" width="23.33203125" customWidth="1"/>
    <col min="3312" max="3312" width="21.33203125" customWidth="1"/>
    <col min="3313" max="3313" width="9.33203125" customWidth="1"/>
    <col min="3314" max="3314" width="8" bestFit="1" customWidth="1"/>
    <col min="3315" max="3315" width="15.88671875" customWidth="1"/>
    <col min="3316" max="3343" width="11.44140625" customWidth="1"/>
    <col min="3564" max="3564" width="1.33203125" customWidth="1"/>
    <col min="3565" max="3565" width="7.88671875" customWidth="1"/>
    <col min="3566" max="3566" width="8.33203125" customWidth="1"/>
    <col min="3567" max="3567" width="23.33203125" customWidth="1"/>
    <col min="3568" max="3568" width="21.33203125" customWidth="1"/>
    <col min="3569" max="3569" width="9.33203125" customWidth="1"/>
    <col min="3570" max="3570" width="8" bestFit="1" customWidth="1"/>
    <col min="3571" max="3571" width="15.88671875" customWidth="1"/>
    <col min="3572" max="3599" width="11.44140625" customWidth="1"/>
    <col min="3820" max="3820" width="1.33203125" customWidth="1"/>
    <col min="3821" max="3821" width="7.88671875" customWidth="1"/>
    <col min="3822" max="3822" width="8.33203125" customWidth="1"/>
    <col min="3823" max="3823" width="23.33203125" customWidth="1"/>
    <col min="3824" max="3824" width="21.33203125" customWidth="1"/>
    <col min="3825" max="3825" width="9.33203125" customWidth="1"/>
    <col min="3826" max="3826" width="8" bestFit="1" customWidth="1"/>
    <col min="3827" max="3827" width="15.88671875" customWidth="1"/>
    <col min="3828" max="3855" width="11.44140625" customWidth="1"/>
    <col min="4076" max="4076" width="1.33203125" customWidth="1"/>
    <col min="4077" max="4077" width="7.88671875" customWidth="1"/>
    <col min="4078" max="4078" width="8.33203125" customWidth="1"/>
    <col min="4079" max="4079" width="23.33203125" customWidth="1"/>
    <col min="4080" max="4080" width="21.33203125" customWidth="1"/>
    <col min="4081" max="4081" width="9.33203125" customWidth="1"/>
    <col min="4082" max="4082" width="8" bestFit="1" customWidth="1"/>
    <col min="4083" max="4083" width="15.88671875" customWidth="1"/>
    <col min="4084" max="4111" width="11.44140625" customWidth="1"/>
    <col min="4332" max="4332" width="1.33203125" customWidth="1"/>
    <col min="4333" max="4333" width="7.88671875" customWidth="1"/>
    <col min="4334" max="4334" width="8.33203125" customWidth="1"/>
    <col min="4335" max="4335" width="23.33203125" customWidth="1"/>
    <col min="4336" max="4336" width="21.33203125" customWidth="1"/>
    <col min="4337" max="4337" width="9.33203125" customWidth="1"/>
    <col min="4338" max="4338" width="8" bestFit="1" customWidth="1"/>
    <col min="4339" max="4339" width="15.88671875" customWidth="1"/>
    <col min="4340" max="4367" width="11.44140625" customWidth="1"/>
    <col min="4588" max="4588" width="1.33203125" customWidth="1"/>
    <col min="4589" max="4589" width="7.88671875" customWidth="1"/>
    <col min="4590" max="4590" width="8.33203125" customWidth="1"/>
    <col min="4591" max="4591" width="23.33203125" customWidth="1"/>
    <col min="4592" max="4592" width="21.33203125" customWidth="1"/>
    <col min="4593" max="4593" width="9.33203125" customWidth="1"/>
    <col min="4594" max="4594" width="8" bestFit="1" customWidth="1"/>
    <col min="4595" max="4595" width="15.88671875" customWidth="1"/>
    <col min="4596" max="4623" width="11.44140625" customWidth="1"/>
    <col min="4844" max="4844" width="1.33203125" customWidth="1"/>
    <col min="4845" max="4845" width="7.88671875" customWidth="1"/>
    <col min="4846" max="4846" width="8.33203125" customWidth="1"/>
    <col min="4847" max="4847" width="23.33203125" customWidth="1"/>
    <col min="4848" max="4848" width="21.33203125" customWidth="1"/>
    <col min="4849" max="4849" width="9.33203125" customWidth="1"/>
    <col min="4850" max="4850" width="8" bestFit="1" customWidth="1"/>
    <col min="4851" max="4851" width="15.88671875" customWidth="1"/>
    <col min="4852" max="4879" width="11.44140625" customWidth="1"/>
    <col min="5100" max="5100" width="1.33203125" customWidth="1"/>
    <col min="5101" max="5101" width="7.88671875" customWidth="1"/>
    <col min="5102" max="5102" width="8.33203125" customWidth="1"/>
    <col min="5103" max="5103" width="23.33203125" customWidth="1"/>
    <col min="5104" max="5104" width="21.33203125" customWidth="1"/>
    <col min="5105" max="5105" width="9.33203125" customWidth="1"/>
    <col min="5106" max="5106" width="8" bestFit="1" customWidth="1"/>
    <col min="5107" max="5107" width="15.88671875" customWidth="1"/>
    <col min="5108" max="5135" width="11.44140625" customWidth="1"/>
    <col min="5356" max="5356" width="1.33203125" customWidth="1"/>
    <col min="5357" max="5357" width="7.88671875" customWidth="1"/>
    <col min="5358" max="5358" width="8.33203125" customWidth="1"/>
    <col min="5359" max="5359" width="23.33203125" customWidth="1"/>
    <col min="5360" max="5360" width="21.33203125" customWidth="1"/>
    <col min="5361" max="5361" width="9.33203125" customWidth="1"/>
    <col min="5362" max="5362" width="8" bestFit="1" customWidth="1"/>
    <col min="5363" max="5363" width="15.88671875" customWidth="1"/>
    <col min="5364" max="5391" width="11.44140625" customWidth="1"/>
    <col min="5612" max="5612" width="1.33203125" customWidth="1"/>
    <col min="5613" max="5613" width="7.88671875" customWidth="1"/>
    <col min="5614" max="5614" width="8.33203125" customWidth="1"/>
    <col min="5615" max="5615" width="23.33203125" customWidth="1"/>
    <col min="5616" max="5616" width="21.33203125" customWidth="1"/>
    <col min="5617" max="5617" width="9.33203125" customWidth="1"/>
    <col min="5618" max="5618" width="8" bestFit="1" customWidth="1"/>
    <col min="5619" max="5619" width="15.88671875" customWidth="1"/>
    <col min="5620" max="5647" width="11.44140625" customWidth="1"/>
    <col min="5868" max="5868" width="1.33203125" customWidth="1"/>
    <col min="5869" max="5869" width="7.88671875" customWidth="1"/>
    <col min="5870" max="5870" width="8.33203125" customWidth="1"/>
    <col min="5871" max="5871" width="23.33203125" customWidth="1"/>
    <col min="5872" max="5872" width="21.33203125" customWidth="1"/>
    <col min="5873" max="5873" width="9.33203125" customWidth="1"/>
    <col min="5874" max="5874" width="8" bestFit="1" customWidth="1"/>
    <col min="5875" max="5875" width="15.88671875" customWidth="1"/>
    <col min="5876" max="5903" width="11.44140625" customWidth="1"/>
    <col min="6124" max="6124" width="1.33203125" customWidth="1"/>
    <col min="6125" max="6125" width="7.88671875" customWidth="1"/>
    <col min="6126" max="6126" width="8.33203125" customWidth="1"/>
    <col min="6127" max="6127" width="23.33203125" customWidth="1"/>
    <col min="6128" max="6128" width="21.33203125" customWidth="1"/>
    <col min="6129" max="6129" width="9.33203125" customWidth="1"/>
    <col min="6130" max="6130" width="8" bestFit="1" customWidth="1"/>
    <col min="6131" max="6131" width="15.88671875" customWidth="1"/>
    <col min="6132" max="6159" width="11.44140625" customWidth="1"/>
    <col min="6380" max="6380" width="1.33203125" customWidth="1"/>
    <col min="6381" max="6381" width="7.88671875" customWidth="1"/>
    <col min="6382" max="6382" width="8.33203125" customWidth="1"/>
    <col min="6383" max="6383" width="23.33203125" customWidth="1"/>
    <col min="6384" max="6384" width="21.33203125" customWidth="1"/>
    <col min="6385" max="6385" width="9.33203125" customWidth="1"/>
    <col min="6386" max="6386" width="8" bestFit="1" customWidth="1"/>
    <col min="6387" max="6387" width="15.88671875" customWidth="1"/>
    <col min="6388" max="6415" width="11.44140625" customWidth="1"/>
    <col min="6636" max="6636" width="1.33203125" customWidth="1"/>
    <col min="6637" max="6637" width="7.88671875" customWidth="1"/>
    <col min="6638" max="6638" width="8.33203125" customWidth="1"/>
    <col min="6639" max="6639" width="23.33203125" customWidth="1"/>
    <col min="6640" max="6640" width="21.33203125" customWidth="1"/>
    <col min="6641" max="6641" width="9.33203125" customWidth="1"/>
    <col min="6642" max="6642" width="8" bestFit="1" customWidth="1"/>
    <col min="6643" max="6643" width="15.88671875" customWidth="1"/>
    <col min="6644" max="6671" width="11.44140625" customWidth="1"/>
    <col min="6892" max="6892" width="1.33203125" customWidth="1"/>
    <col min="6893" max="6893" width="7.88671875" customWidth="1"/>
    <col min="6894" max="6894" width="8.33203125" customWidth="1"/>
    <col min="6895" max="6895" width="23.33203125" customWidth="1"/>
    <col min="6896" max="6896" width="21.33203125" customWidth="1"/>
    <col min="6897" max="6897" width="9.33203125" customWidth="1"/>
    <col min="6898" max="6898" width="8" bestFit="1" customWidth="1"/>
    <col min="6899" max="6899" width="15.88671875" customWidth="1"/>
    <col min="6900" max="6927" width="11.44140625" customWidth="1"/>
    <col min="7148" max="7148" width="1.33203125" customWidth="1"/>
    <col min="7149" max="7149" width="7.88671875" customWidth="1"/>
    <col min="7150" max="7150" width="8.33203125" customWidth="1"/>
    <col min="7151" max="7151" width="23.33203125" customWidth="1"/>
    <col min="7152" max="7152" width="21.33203125" customWidth="1"/>
    <col min="7153" max="7153" width="9.33203125" customWidth="1"/>
    <col min="7154" max="7154" width="8" bestFit="1" customWidth="1"/>
    <col min="7155" max="7155" width="15.88671875" customWidth="1"/>
    <col min="7156" max="7183" width="11.44140625" customWidth="1"/>
    <col min="7404" max="7404" width="1.33203125" customWidth="1"/>
    <col min="7405" max="7405" width="7.88671875" customWidth="1"/>
    <col min="7406" max="7406" width="8.33203125" customWidth="1"/>
    <col min="7407" max="7407" width="23.33203125" customWidth="1"/>
    <col min="7408" max="7408" width="21.33203125" customWidth="1"/>
    <col min="7409" max="7409" width="9.33203125" customWidth="1"/>
    <col min="7410" max="7410" width="8" bestFit="1" customWidth="1"/>
    <col min="7411" max="7411" width="15.88671875" customWidth="1"/>
    <col min="7412" max="7439" width="11.44140625" customWidth="1"/>
    <col min="7660" max="7660" width="1.33203125" customWidth="1"/>
    <col min="7661" max="7661" width="7.88671875" customWidth="1"/>
    <col min="7662" max="7662" width="8.33203125" customWidth="1"/>
    <col min="7663" max="7663" width="23.33203125" customWidth="1"/>
    <col min="7664" max="7664" width="21.33203125" customWidth="1"/>
    <col min="7665" max="7665" width="9.33203125" customWidth="1"/>
    <col min="7666" max="7666" width="8" bestFit="1" customWidth="1"/>
    <col min="7667" max="7667" width="15.88671875" customWidth="1"/>
    <col min="7668" max="7695" width="11.44140625" customWidth="1"/>
    <col min="7916" max="7916" width="1.33203125" customWidth="1"/>
    <col min="7917" max="7917" width="7.88671875" customWidth="1"/>
    <col min="7918" max="7918" width="8.33203125" customWidth="1"/>
    <col min="7919" max="7919" width="23.33203125" customWidth="1"/>
    <col min="7920" max="7920" width="21.33203125" customWidth="1"/>
    <col min="7921" max="7921" width="9.33203125" customWidth="1"/>
    <col min="7922" max="7922" width="8" bestFit="1" customWidth="1"/>
    <col min="7923" max="7923" width="15.88671875" customWidth="1"/>
    <col min="7924" max="7951" width="11.44140625" customWidth="1"/>
    <col min="8172" max="8172" width="1.33203125" customWidth="1"/>
    <col min="8173" max="8173" width="7.88671875" customWidth="1"/>
    <col min="8174" max="8174" width="8.33203125" customWidth="1"/>
    <col min="8175" max="8175" width="23.33203125" customWidth="1"/>
    <col min="8176" max="8176" width="21.33203125" customWidth="1"/>
    <col min="8177" max="8177" width="9.33203125" customWidth="1"/>
    <col min="8178" max="8178" width="8" bestFit="1" customWidth="1"/>
    <col min="8179" max="8179" width="15.88671875" customWidth="1"/>
    <col min="8180" max="8207" width="11.44140625" customWidth="1"/>
    <col min="8428" max="8428" width="1.33203125" customWidth="1"/>
    <col min="8429" max="8429" width="7.88671875" customWidth="1"/>
    <col min="8430" max="8430" width="8.33203125" customWidth="1"/>
    <col min="8431" max="8431" width="23.33203125" customWidth="1"/>
    <col min="8432" max="8432" width="21.33203125" customWidth="1"/>
    <col min="8433" max="8433" width="9.33203125" customWidth="1"/>
    <col min="8434" max="8434" width="8" bestFit="1" customWidth="1"/>
    <col min="8435" max="8435" width="15.88671875" customWidth="1"/>
    <col min="8436" max="8463" width="11.44140625" customWidth="1"/>
    <col min="8684" max="8684" width="1.33203125" customWidth="1"/>
    <col min="8685" max="8685" width="7.88671875" customWidth="1"/>
    <col min="8686" max="8686" width="8.33203125" customWidth="1"/>
    <col min="8687" max="8687" width="23.33203125" customWidth="1"/>
    <col min="8688" max="8688" width="21.33203125" customWidth="1"/>
    <col min="8689" max="8689" width="9.33203125" customWidth="1"/>
    <col min="8690" max="8690" width="8" bestFit="1" customWidth="1"/>
    <col min="8691" max="8691" width="15.88671875" customWidth="1"/>
    <col min="8692" max="8719" width="11.44140625" customWidth="1"/>
    <col min="8940" max="8940" width="1.33203125" customWidth="1"/>
    <col min="8941" max="8941" width="7.88671875" customWidth="1"/>
    <col min="8942" max="8942" width="8.33203125" customWidth="1"/>
    <col min="8943" max="8943" width="23.33203125" customWidth="1"/>
    <col min="8944" max="8944" width="21.33203125" customWidth="1"/>
    <col min="8945" max="8945" width="9.33203125" customWidth="1"/>
    <col min="8946" max="8946" width="8" bestFit="1" customWidth="1"/>
    <col min="8947" max="8947" width="15.88671875" customWidth="1"/>
    <col min="8948" max="8975" width="11.44140625" customWidth="1"/>
    <col min="9196" max="9196" width="1.33203125" customWidth="1"/>
    <col min="9197" max="9197" width="7.88671875" customWidth="1"/>
    <col min="9198" max="9198" width="8.33203125" customWidth="1"/>
    <col min="9199" max="9199" width="23.33203125" customWidth="1"/>
    <col min="9200" max="9200" width="21.33203125" customWidth="1"/>
    <col min="9201" max="9201" width="9.33203125" customWidth="1"/>
    <col min="9202" max="9202" width="8" bestFit="1" customWidth="1"/>
    <col min="9203" max="9203" width="15.88671875" customWidth="1"/>
    <col min="9204" max="9231" width="11.44140625" customWidth="1"/>
    <col min="9452" max="9452" width="1.33203125" customWidth="1"/>
    <col min="9453" max="9453" width="7.88671875" customWidth="1"/>
    <col min="9454" max="9454" width="8.33203125" customWidth="1"/>
    <col min="9455" max="9455" width="23.33203125" customWidth="1"/>
    <col min="9456" max="9456" width="21.33203125" customWidth="1"/>
    <col min="9457" max="9457" width="9.33203125" customWidth="1"/>
    <col min="9458" max="9458" width="8" bestFit="1" customWidth="1"/>
    <col min="9459" max="9459" width="15.88671875" customWidth="1"/>
    <col min="9460" max="9487" width="11.44140625" customWidth="1"/>
    <col min="9708" max="9708" width="1.33203125" customWidth="1"/>
    <col min="9709" max="9709" width="7.88671875" customWidth="1"/>
    <col min="9710" max="9710" width="8.33203125" customWidth="1"/>
    <col min="9711" max="9711" width="23.33203125" customWidth="1"/>
    <col min="9712" max="9712" width="21.33203125" customWidth="1"/>
    <col min="9713" max="9713" width="9.33203125" customWidth="1"/>
    <col min="9714" max="9714" width="8" bestFit="1" customWidth="1"/>
    <col min="9715" max="9715" width="15.88671875" customWidth="1"/>
    <col min="9716" max="9743" width="11.44140625" customWidth="1"/>
    <col min="9964" max="9964" width="1.33203125" customWidth="1"/>
    <col min="9965" max="9965" width="7.88671875" customWidth="1"/>
    <col min="9966" max="9966" width="8.33203125" customWidth="1"/>
    <col min="9967" max="9967" width="23.33203125" customWidth="1"/>
    <col min="9968" max="9968" width="21.33203125" customWidth="1"/>
    <col min="9969" max="9969" width="9.33203125" customWidth="1"/>
    <col min="9970" max="9970" width="8" bestFit="1" customWidth="1"/>
    <col min="9971" max="9971" width="15.88671875" customWidth="1"/>
    <col min="9972" max="9999" width="11.44140625" customWidth="1"/>
    <col min="10220" max="10220" width="1.33203125" customWidth="1"/>
    <col min="10221" max="10221" width="7.88671875" customWidth="1"/>
    <col min="10222" max="10222" width="8.33203125" customWidth="1"/>
    <col min="10223" max="10223" width="23.33203125" customWidth="1"/>
    <col min="10224" max="10224" width="21.33203125" customWidth="1"/>
    <col min="10225" max="10225" width="9.33203125" customWidth="1"/>
    <col min="10226" max="10226" width="8" bestFit="1" customWidth="1"/>
    <col min="10227" max="10227" width="15.88671875" customWidth="1"/>
    <col min="10228" max="10255" width="11.44140625" customWidth="1"/>
    <col min="10476" max="10476" width="1.33203125" customWidth="1"/>
    <col min="10477" max="10477" width="7.88671875" customWidth="1"/>
    <col min="10478" max="10478" width="8.33203125" customWidth="1"/>
    <col min="10479" max="10479" width="23.33203125" customWidth="1"/>
    <col min="10480" max="10480" width="21.33203125" customWidth="1"/>
    <col min="10481" max="10481" width="9.33203125" customWidth="1"/>
    <col min="10482" max="10482" width="8" bestFit="1" customWidth="1"/>
    <col min="10483" max="10483" width="15.88671875" customWidth="1"/>
    <col min="10484" max="10511" width="11.44140625" customWidth="1"/>
    <col min="10732" max="10732" width="1.33203125" customWidth="1"/>
    <col min="10733" max="10733" width="7.88671875" customWidth="1"/>
    <col min="10734" max="10734" width="8.33203125" customWidth="1"/>
    <col min="10735" max="10735" width="23.33203125" customWidth="1"/>
    <col min="10736" max="10736" width="21.33203125" customWidth="1"/>
    <col min="10737" max="10737" width="9.33203125" customWidth="1"/>
    <col min="10738" max="10738" width="8" bestFit="1" customWidth="1"/>
    <col min="10739" max="10739" width="15.88671875" customWidth="1"/>
    <col min="10740" max="10767" width="11.44140625" customWidth="1"/>
    <col min="10988" max="10988" width="1.33203125" customWidth="1"/>
    <col min="10989" max="10989" width="7.88671875" customWidth="1"/>
    <col min="10990" max="10990" width="8.33203125" customWidth="1"/>
    <col min="10991" max="10991" width="23.33203125" customWidth="1"/>
    <col min="10992" max="10992" width="21.33203125" customWidth="1"/>
    <col min="10993" max="10993" width="9.33203125" customWidth="1"/>
    <col min="10994" max="10994" width="8" bestFit="1" customWidth="1"/>
    <col min="10995" max="10995" width="15.88671875" customWidth="1"/>
    <col min="10996" max="11023" width="11.44140625" customWidth="1"/>
    <col min="11244" max="11244" width="1.33203125" customWidth="1"/>
    <col min="11245" max="11245" width="7.88671875" customWidth="1"/>
    <col min="11246" max="11246" width="8.33203125" customWidth="1"/>
    <col min="11247" max="11247" width="23.33203125" customWidth="1"/>
    <col min="11248" max="11248" width="21.33203125" customWidth="1"/>
    <col min="11249" max="11249" width="9.33203125" customWidth="1"/>
    <col min="11250" max="11250" width="8" bestFit="1" customWidth="1"/>
    <col min="11251" max="11251" width="15.88671875" customWidth="1"/>
    <col min="11252" max="11279" width="11.44140625" customWidth="1"/>
    <col min="11500" max="11500" width="1.33203125" customWidth="1"/>
    <col min="11501" max="11501" width="7.88671875" customWidth="1"/>
    <col min="11502" max="11502" width="8.33203125" customWidth="1"/>
    <col min="11503" max="11503" width="23.33203125" customWidth="1"/>
    <col min="11504" max="11504" width="21.33203125" customWidth="1"/>
    <col min="11505" max="11505" width="9.33203125" customWidth="1"/>
    <col min="11506" max="11506" width="8" bestFit="1" customWidth="1"/>
    <col min="11507" max="11507" width="15.88671875" customWidth="1"/>
    <col min="11508" max="11535" width="11.44140625" customWidth="1"/>
    <col min="11756" max="11756" width="1.33203125" customWidth="1"/>
    <col min="11757" max="11757" width="7.88671875" customWidth="1"/>
    <col min="11758" max="11758" width="8.33203125" customWidth="1"/>
    <col min="11759" max="11759" width="23.33203125" customWidth="1"/>
    <col min="11760" max="11760" width="21.33203125" customWidth="1"/>
    <col min="11761" max="11761" width="9.33203125" customWidth="1"/>
    <col min="11762" max="11762" width="8" bestFit="1" customWidth="1"/>
    <col min="11763" max="11763" width="15.88671875" customWidth="1"/>
    <col min="11764" max="11791" width="11.44140625" customWidth="1"/>
    <col min="12012" max="12012" width="1.33203125" customWidth="1"/>
    <col min="12013" max="12013" width="7.88671875" customWidth="1"/>
    <col min="12014" max="12014" width="8.33203125" customWidth="1"/>
    <col min="12015" max="12015" width="23.33203125" customWidth="1"/>
    <col min="12016" max="12016" width="21.33203125" customWidth="1"/>
    <col min="12017" max="12017" width="9.33203125" customWidth="1"/>
    <col min="12018" max="12018" width="8" bestFit="1" customWidth="1"/>
    <col min="12019" max="12019" width="15.88671875" customWidth="1"/>
    <col min="12020" max="12047" width="11.44140625" customWidth="1"/>
    <col min="12268" max="12268" width="1.33203125" customWidth="1"/>
    <col min="12269" max="12269" width="7.88671875" customWidth="1"/>
    <col min="12270" max="12270" width="8.33203125" customWidth="1"/>
    <col min="12271" max="12271" width="23.33203125" customWidth="1"/>
    <col min="12272" max="12272" width="21.33203125" customWidth="1"/>
    <col min="12273" max="12273" width="9.33203125" customWidth="1"/>
    <col min="12274" max="12274" width="8" bestFit="1" customWidth="1"/>
    <col min="12275" max="12275" width="15.88671875" customWidth="1"/>
    <col min="12276" max="12303" width="11.44140625" customWidth="1"/>
    <col min="12524" max="12524" width="1.33203125" customWidth="1"/>
    <col min="12525" max="12525" width="7.88671875" customWidth="1"/>
    <col min="12526" max="12526" width="8.33203125" customWidth="1"/>
    <col min="12527" max="12527" width="23.33203125" customWidth="1"/>
    <col min="12528" max="12528" width="21.33203125" customWidth="1"/>
    <col min="12529" max="12529" width="9.33203125" customWidth="1"/>
    <col min="12530" max="12530" width="8" bestFit="1" customWidth="1"/>
    <col min="12531" max="12531" width="15.88671875" customWidth="1"/>
    <col min="12532" max="12559" width="11.44140625" customWidth="1"/>
    <col min="12780" max="12780" width="1.33203125" customWidth="1"/>
    <col min="12781" max="12781" width="7.88671875" customWidth="1"/>
    <col min="12782" max="12782" width="8.33203125" customWidth="1"/>
    <col min="12783" max="12783" width="23.33203125" customWidth="1"/>
    <col min="12784" max="12784" width="21.33203125" customWidth="1"/>
    <col min="12785" max="12785" width="9.33203125" customWidth="1"/>
    <col min="12786" max="12786" width="8" bestFit="1" customWidth="1"/>
    <col min="12787" max="12787" width="15.88671875" customWidth="1"/>
    <col min="12788" max="12815" width="11.44140625" customWidth="1"/>
    <col min="13036" max="13036" width="1.33203125" customWidth="1"/>
    <col min="13037" max="13037" width="7.88671875" customWidth="1"/>
    <col min="13038" max="13038" width="8.33203125" customWidth="1"/>
    <col min="13039" max="13039" width="23.33203125" customWidth="1"/>
    <col min="13040" max="13040" width="21.33203125" customWidth="1"/>
    <col min="13041" max="13041" width="9.33203125" customWidth="1"/>
    <col min="13042" max="13042" width="8" bestFit="1" customWidth="1"/>
    <col min="13043" max="13043" width="15.88671875" customWidth="1"/>
    <col min="13044" max="13071" width="11.44140625" customWidth="1"/>
    <col min="13292" max="13292" width="1.33203125" customWidth="1"/>
    <col min="13293" max="13293" width="7.88671875" customWidth="1"/>
    <col min="13294" max="13294" width="8.33203125" customWidth="1"/>
    <col min="13295" max="13295" width="23.33203125" customWidth="1"/>
    <col min="13296" max="13296" width="21.33203125" customWidth="1"/>
    <col min="13297" max="13297" width="9.33203125" customWidth="1"/>
    <col min="13298" max="13298" width="8" bestFit="1" customWidth="1"/>
    <col min="13299" max="13299" width="15.88671875" customWidth="1"/>
    <col min="13300" max="13327" width="11.44140625" customWidth="1"/>
    <col min="13548" max="13548" width="1.33203125" customWidth="1"/>
    <col min="13549" max="13549" width="7.88671875" customWidth="1"/>
    <col min="13550" max="13550" width="8.33203125" customWidth="1"/>
    <col min="13551" max="13551" width="23.33203125" customWidth="1"/>
    <col min="13552" max="13552" width="21.33203125" customWidth="1"/>
    <col min="13553" max="13553" width="9.33203125" customWidth="1"/>
    <col min="13554" max="13554" width="8" bestFit="1" customWidth="1"/>
    <col min="13555" max="13555" width="15.88671875" customWidth="1"/>
    <col min="13556" max="13583" width="11.44140625" customWidth="1"/>
    <col min="13804" max="13804" width="1.33203125" customWidth="1"/>
    <col min="13805" max="13805" width="7.88671875" customWidth="1"/>
    <col min="13806" max="13806" width="8.33203125" customWidth="1"/>
    <col min="13807" max="13807" width="23.33203125" customWidth="1"/>
    <col min="13808" max="13808" width="21.33203125" customWidth="1"/>
    <col min="13809" max="13809" width="9.33203125" customWidth="1"/>
    <col min="13810" max="13810" width="8" bestFit="1" customWidth="1"/>
    <col min="13811" max="13811" width="15.88671875" customWidth="1"/>
    <col min="13812" max="13839" width="11.44140625" customWidth="1"/>
    <col min="14060" max="14060" width="1.33203125" customWidth="1"/>
    <col min="14061" max="14061" width="7.88671875" customWidth="1"/>
    <col min="14062" max="14062" width="8.33203125" customWidth="1"/>
    <col min="14063" max="14063" width="23.33203125" customWidth="1"/>
    <col min="14064" max="14064" width="21.33203125" customWidth="1"/>
    <col min="14065" max="14065" width="9.33203125" customWidth="1"/>
    <col min="14066" max="14066" width="8" bestFit="1" customWidth="1"/>
    <col min="14067" max="14067" width="15.88671875" customWidth="1"/>
    <col min="14068" max="14095" width="11.44140625" customWidth="1"/>
    <col min="14316" max="14316" width="1.33203125" customWidth="1"/>
    <col min="14317" max="14317" width="7.88671875" customWidth="1"/>
    <col min="14318" max="14318" width="8.33203125" customWidth="1"/>
    <col min="14319" max="14319" width="23.33203125" customWidth="1"/>
    <col min="14320" max="14320" width="21.33203125" customWidth="1"/>
    <col min="14321" max="14321" width="9.33203125" customWidth="1"/>
    <col min="14322" max="14322" width="8" bestFit="1" customWidth="1"/>
    <col min="14323" max="14323" width="15.88671875" customWidth="1"/>
    <col min="14324" max="14351" width="11.44140625" customWidth="1"/>
    <col min="14572" max="14572" width="1.33203125" customWidth="1"/>
    <col min="14573" max="14573" width="7.88671875" customWidth="1"/>
    <col min="14574" max="14574" width="8.33203125" customWidth="1"/>
    <col min="14575" max="14575" width="23.33203125" customWidth="1"/>
    <col min="14576" max="14576" width="21.33203125" customWidth="1"/>
    <col min="14577" max="14577" width="9.33203125" customWidth="1"/>
    <col min="14578" max="14578" width="8" bestFit="1" customWidth="1"/>
    <col min="14579" max="14579" width="15.88671875" customWidth="1"/>
    <col min="14580" max="14607" width="11.44140625" customWidth="1"/>
    <col min="14828" max="14828" width="1.33203125" customWidth="1"/>
    <col min="14829" max="14829" width="7.88671875" customWidth="1"/>
    <col min="14830" max="14830" width="8.33203125" customWidth="1"/>
    <col min="14831" max="14831" width="23.33203125" customWidth="1"/>
    <col min="14832" max="14832" width="21.33203125" customWidth="1"/>
    <col min="14833" max="14833" width="9.33203125" customWidth="1"/>
    <col min="14834" max="14834" width="8" bestFit="1" customWidth="1"/>
    <col min="14835" max="14835" width="15.88671875" customWidth="1"/>
    <col min="14836" max="14863" width="11.44140625" customWidth="1"/>
    <col min="15084" max="15084" width="1.33203125" customWidth="1"/>
    <col min="15085" max="15085" width="7.88671875" customWidth="1"/>
    <col min="15086" max="15086" width="8.33203125" customWidth="1"/>
    <col min="15087" max="15087" width="23.33203125" customWidth="1"/>
    <col min="15088" max="15088" width="21.33203125" customWidth="1"/>
    <col min="15089" max="15089" width="9.33203125" customWidth="1"/>
    <col min="15090" max="15090" width="8" bestFit="1" customWidth="1"/>
    <col min="15091" max="15091" width="15.88671875" customWidth="1"/>
    <col min="15092" max="15119" width="11.44140625" customWidth="1"/>
    <col min="15340" max="15340" width="1.33203125" customWidth="1"/>
    <col min="15341" max="15341" width="7.88671875" customWidth="1"/>
    <col min="15342" max="15342" width="8.33203125" customWidth="1"/>
    <col min="15343" max="15343" width="23.33203125" customWidth="1"/>
    <col min="15344" max="15344" width="21.33203125" customWidth="1"/>
    <col min="15345" max="15345" width="9.33203125" customWidth="1"/>
    <col min="15346" max="15346" width="8" bestFit="1" customWidth="1"/>
    <col min="15347" max="15347" width="15.88671875" customWidth="1"/>
    <col min="15348" max="15375" width="11.44140625" customWidth="1"/>
    <col min="15596" max="15596" width="1.33203125" customWidth="1"/>
    <col min="15597" max="15597" width="7.88671875" customWidth="1"/>
    <col min="15598" max="15598" width="8.33203125" customWidth="1"/>
    <col min="15599" max="15599" width="23.33203125" customWidth="1"/>
    <col min="15600" max="15600" width="21.33203125" customWidth="1"/>
    <col min="15601" max="15601" width="9.33203125" customWidth="1"/>
    <col min="15602" max="15602" width="8" bestFit="1" customWidth="1"/>
    <col min="15603" max="15603" width="15.88671875" customWidth="1"/>
    <col min="15604" max="15631" width="11.44140625" customWidth="1"/>
    <col min="15852" max="15852" width="1.33203125" customWidth="1"/>
    <col min="15853" max="15853" width="7.88671875" customWidth="1"/>
    <col min="15854" max="15854" width="8.33203125" customWidth="1"/>
    <col min="15855" max="15855" width="23.33203125" customWidth="1"/>
    <col min="15856" max="15856" width="21.33203125" customWidth="1"/>
    <col min="15857" max="15857" width="9.33203125" customWidth="1"/>
    <col min="15858" max="15858" width="8" bestFit="1" customWidth="1"/>
    <col min="15859" max="15859" width="15.88671875" customWidth="1"/>
    <col min="15860" max="15887" width="11.44140625" customWidth="1"/>
    <col min="16108" max="16108" width="1.33203125" customWidth="1"/>
    <col min="16109" max="16109" width="7.88671875" customWidth="1"/>
    <col min="16110" max="16110" width="8.33203125" customWidth="1"/>
    <col min="16111" max="16111" width="23.33203125" customWidth="1"/>
    <col min="16112" max="16112" width="21.33203125" customWidth="1"/>
    <col min="16113" max="16113" width="9.33203125" customWidth="1"/>
    <col min="16114" max="16114" width="8" bestFit="1" customWidth="1"/>
    <col min="16115" max="16115" width="15.88671875" customWidth="1"/>
    <col min="16116" max="16143" width="11.44140625" customWidth="1"/>
  </cols>
  <sheetData>
    <row r="1" spans="1:45" ht="27" customHeight="1" thickBot="1" x14ac:dyDescent="0.3">
      <c r="A1" s="135"/>
      <c r="B1" s="178"/>
      <c r="C1" s="179" t="s">
        <v>138</v>
      </c>
      <c r="D1" s="180"/>
      <c r="E1" s="181"/>
      <c r="F1" s="182"/>
      <c r="G1" s="182"/>
      <c r="H1" s="183"/>
      <c r="I1" s="942"/>
      <c r="J1" s="943"/>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L1" s="672"/>
      <c r="AM1" s="672"/>
      <c r="AQ1" s="932"/>
      <c r="AR1" s="932"/>
      <c r="AS1" s="932"/>
    </row>
    <row r="2" spans="1:45" ht="39" customHeight="1" thickBot="1" x14ac:dyDescent="0.25">
      <c r="A2" s="187"/>
      <c r="B2" s="188"/>
      <c r="C2" s="276" t="s">
        <v>112</v>
      </c>
      <c r="D2" s="189" t="s">
        <v>139</v>
      </c>
      <c r="E2" s="750" t="s">
        <v>113</v>
      </c>
      <c r="F2" s="189" t="s">
        <v>140</v>
      </c>
      <c r="G2" s="189" t="s">
        <v>141</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62"/>
      <c r="AM2" s="662"/>
      <c r="AN2" s="662"/>
      <c r="AO2" s="662"/>
      <c r="AP2" s="665"/>
      <c r="AQ2" s="662"/>
      <c r="AR2" s="662"/>
      <c r="AS2" s="662"/>
    </row>
    <row r="3" spans="1:45" ht="27" customHeight="1" x14ac:dyDescent="0.2">
      <c r="A3" s="190"/>
      <c r="B3" s="751"/>
      <c r="C3" s="752" t="s">
        <v>142</v>
      </c>
      <c r="D3" s="753" t="s">
        <v>143</v>
      </c>
      <c r="E3" s="754" t="s">
        <v>124</v>
      </c>
      <c r="F3" s="755" t="s">
        <v>75</v>
      </c>
      <c r="G3" s="755">
        <v>2</v>
      </c>
      <c r="H3" s="756">
        <v>142.23589091259143</v>
      </c>
      <c r="I3" s="323">
        <v>142.23589091259143</v>
      </c>
      <c r="J3" s="323">
        <v>142.23589091259143</v>
      </c>
      <c r="K3" s="323">
        <v>142.23589091259143</v>
      </c>
      <c r="L3" s="459">
        <v>142.23589091259143</v>
      </c>
      <c r="M3" s="459">
        <v>142.23589091259143</v>
      </c>
      <c r="N3" s="459">
        <v>142.23589091259143</v>
      </c>
      <c r="O3" s="459">
        <v>142.23589091259143</v>
      </c>
      <c r="P3" s="459">
        <v>142.23589091259143</v>
      </c>
      <c r="Q3" s="459">
        <v>142.23589091259143</v>
      </c>
      <c r="R3" s="459">
        <v>142.23589091259143</v>
      </c>
      <c r="S3" s="459">
        <v>142.23589091259143</v>
      </c>
      <c r="T3" s="459">
        <v>142.23589091259143</v>
      </c>
      <c r="U3" s="459">
        <v>142.23589091259143</v>
      </c>
      <c r="V3" s="459">
        <v>142.23589091259143</v>
      </c>
      <c r="W3" s="459">
        <v>142.23589091259143</v>
      </c>
      <c r="X3" s="459">
        <v>142.23589091259143</v>
      </c>
      <c r="Y3" s="459">
        <v>142.23589091259143</v>
      </c>
      <c r="Z3" s="459">
        <v>142.23589091259143</v>
      </c>
      <c r="AA3" s="459">
        <v>142.23589091259143</v>
      </c>
      <c r="AB3" s="459">
        <v>142.23589091259143</v>
      </c>
      <c r="AC3" s="459">
        <v>142.23589091259143</v>
      </c>
      <c r="AD3" s="459">
        <v>142.23589091259143</v>
      </c>
      <c r="AE3" s="459">
        <v>142.23589091259143</v>
      </c>
      <c r="AF3" s="459">
        <v>142.23589091259143</v>
      </c>
      <c r="AG3" s="459">
        <v>142.23589091259143</v>
      </c>
      <c r="AH3" s="459">
        <v>142.23589091259143</v>
      </c>
      <c r="AI3" s="459">
        <v>142.23589091259143</v>
      </c>
      <c r="AJ3" s="460">
        <v>142.23589091259143</v>
      </c>
      <c r="AL3" s="663"/>
      <c r="AM3" s="664"/>
      <c r="AN3" s="668"/>
      <c r="AO3" s="669"/>
      <c r="AP3" s="665"/>
      <c r="AQ3" s="665"/>
      <c r="AR3" s="712"/>
    </row>
    <row r="4" spans="1:45" ht="27" customHeight="1" x14ac:dyDescent="0.2">
      <c r="A4" s="191"/>
      <c r="B4" s="944" t="s">
        <v>144</v>
      </c>
      <c r="C4" s="757" t="s">
        <v>145</v>
      </c>
      <c r="D4" s="758" t="s">
        <v>146</v>
      </c>
      <c r="E4" s="759" t="s">
        <v>147</v>
      </c>
      <c r="F4" s="760" t="s">
        <v>75</v>
      </c>
      <c r="G4" s="760">
        <v>2</v>
      </c>
      <c r="H4" s="761">
        <f t="shared" ref="H4:AJ4" si="0">SUM(H5:H6)</f>
        <v>0</v>
      </c>
      <c r="I4" s="322">
        <f t="shared" si="0"/>
        <v>0</v>
      </c>
      <c r="J4" s="322">
        <f t="shared" si="0"/>
        <v>0</v>
      </c>
      <c r="K4" s="322">
        <f t="shared" si="0"/>
        <v>0</v>
      </c>
      <c r="L4" s="457">
        <f t="shared" si="0"/>
        <v>0</v>
      </c>
      <c r="M4" s="457">
        <f t="shared" si="0"/>
        <v>0</v>
      </c>
      <c r="N4" s="457">
        <f t="shared" si="0"/>
        <v>0</v>
      </c>
      <c r="O4" s="457">
        <f t="shared" si="0"/>
        <v>0</v>
      </c>
      <c r="P4" s="457">
        <f t="shared" si="0"/>
        <v>0</v>
      </c>
      <c r="Q4" s="457">
        <f t="shared" si="0"/>
        <v>0</v>
      </c>
      <c r="R4" s="457">
        <f t="shared" si="0"/>
        <v>0</v>
      </c>
      <c r="S4" s="457">
        <f t="shared" si="0"/>
        <v>0</v>
      </c>
      <c r="T4" s="457">
        <f t="shared" si="0"/>
        <v>0</v>
      </c>
      <c r="U4" s="457">
        <f t="shared" si="0"/>
        <v>0</v>
      </c>
      <c r="V4" s="457">
        <f t="shared" si="0"/>
        <v>0</v>
      </c>
      <c r="W4" s="457">
        <f t="shared" si="0"/>
        <v>0</v>
      </c>
      <c r="X4" s="457">
        <f t="shared" si="0"/>
        <v>0</v>
      </c>
      <c r="Y4" s="457">
        <f t="shared" si="0"/>
        <v>0</v>
      </c>
      <c r="Z4" s="457">
        <f t="shared" si="0"/>
        <v>0</v>
      </c>
      <c r="AA4" s="457">
        <f t="shared" si="0"/>
        <v>0</v>
      </c>
      <c r="AB4" s="457">
        <f t="shared" si="0"/>
        <v>0</v>
      </c>
      <c r="AC4" s="457">
        <f t="shared" si="0"/>
        <v>0</v>
      </c>
      <c r="AD4" s="457">
        <f t="shared" si="0"/>
        <v>0</v>
      </c>
      <c r="AE4" s="457">
        <f t="shared" si="0"/>
        <v>0</v>
      </c>
      <c r="AF4" s="457">
        <f t="shared" si="0"/>
        <v>0</v>
      </c>
      <c r="AG4" s="457">
        <f t="shared" si="0"/>
        <v>0</v>
      </c>
      <c r="AH4" s="457">
        <f t="shared" si="0"/>
        <v>0</v>
      </c>
      <c r="AI4" s="457">
        <f t="shared" si="0"/>
        <v>0</v>
      </c>
      <c r="AJ4" s="762">
        <f t="shared" si="0"/>
        <v>0</v>
      </c>
      <c r="AL4" s="663"/>
      <c r="AM4" s="664"/>
      <c r="AN4" s="665"/>
      <c r="AO4" s="669"/>
      <c r="AP4" s="665"/>
      <c r="AQ4" s="665"/>
      <c r="AR4" s="712"/>
    </row>
    <row r="5" spans="1:45" ht="27" customHeight="1" x14ac:dyDescent="0.2">
      <c r="A5" s="192"/>
      <c r="B5" s="944"/>
      <c r="C5" s="673" t="s">
        <v>148</v>
      </c>
      <c r="D5" s="674" t="s">
        <v>149</v>
      </c>
      <c r="E5" s="481" t="s">
        <v>124</v>
      </c>
      <c r="F5" s="660" t="s">
        <v>75</v>
      </c>
      <c r="G5" s="660">
        <v>2</v>
      </c>
      <c r="H5" s="761">
        <v>0</v>
      </c>
      <c r="I5" s="322">
        <v>0</v>
      </c>
      <c r="J5" s="322">
        <v>0</v>
      </c>
      <c r="K5" s="322">
        <v>0</v>
      </c>
      <c r="L5" s="444">
        <v>0</v>
      </c>
      <c r="M5" s="444">
        <v>0</v>
      </c>
      <c r="N5" s="444">
        <v>0</v>
      </c>
      <c r="O5" s="444">
        <v>0</v>
      </c>
      <c r="P5" s="444">
        <v>0</v>
      </c>
      <c r="Q5" s="444">
        <v>0</v>
      </c>
      <c r="R5" s="444">
        <v>0</v>
      </c>
      <c r="S5" s="444">
        <v>0</v>
      </c>
      <c r="T5" s="444">
        <v>0</v>
      </c>
      <c r="U5" s="444">
        <v>0</v>
      </c>
      <c r="V5" s="444">
        <v>0</v>
      </c>
      <c r="W5" s="444">
        <v>0</v>
      </c>
      <c r="X5" s="444">
        <v>0</v>
      </c>
      <c r="Y5" s="444">
        <v>0</v>
      </c>
      <c r="Z5" s="444">
        <v>0</v>
      </c>
      <c r="AA5" s="444">
        <v>0</v>
      </c>
      <c r="AB5" s="444">
        <v>0</v>
      </c>
      <c r="AC5" s="444">
        <v>0</v>
      </c>
      <c r="AD5" s="444">
        <v>0</v>
      </c>
      <c r="AE5" s="444">
        <v>0</v>
      </c>
      <c r="AF5" s="444">
        <v>0</v>
      </c>
      <c r="AG5" s="444">
        <v>0</v>
      </c>
      <c r="AH5" s="444">
        <v>0</v>
      </c>
      <c r="AI5" s="444">
        <v>0</v>
      </c>
      <c r="AJ5" s="461">
        <v>0</v>
      </c>
      <c r="AL5" s="664"/>
      <c r="AM5" s="664"/>
      <c r="AN5" s="665"/>
      <c r="AO5" s="665"/>
      <c r="AP5" s="665"/>
      <c r="AQ5" s="665"/>
      <c r="AR5" s="665"/>
    </row>
    <row r="6" spans="1:45" ht="27" customHeight="1" x14ac:dyDescent="0.2">
      <c r="A6" s="193"/>
      <c r="B6" s="944"/>
      <c r="C6" s="673" t="s">
        <v>123</v>
      </c>
      <c r="D6" s="763" t="s">
        <v>123</v>
      </c>
      <c r="E6" s="763" t="s">
        <v>123</v>
      </c>
      <c r="F6" s="763" t="s">
        <v>123</v>
      </c>
      <c r="G6" s="763">
        <v>2</v>
      </c>
      <c r="H6" s="761" t="s">
        <v>639</v>
      </c>
      <c r="I6" s="322" t="s">
        <v>123</v>
      </c>
      <c r="J6" s="322" t="s">
        <v>123</v>
      </c>
      <c r="K6" s="322" t="s">
        <v>123</v>
      </c>
      <c r="L6" s="444" t="s">
        <v>639</v>
      </c>
      <c r="M6" s="444" t="s">
        <v>123</v>
      </c>
      <c r="N6" s="444" t="s">
        <v>123</v>
      </c>
      <c r="O6" s="444" t="s">
        <v>123</v>
      </c>
      <c r="P6" s="444" t="s">
        <v>123</v>
      </c>
      <c r="Q6" s="444" t="s">
        <v>123</v>
      </c>
      <c r="R6" s="444" t="s">
        <v>123</v>
      </c>
      <c r="S6" s="444" t="s">
        <v>123</v>
      </c>
      <c r="T6" s="444" t="s">
        <v>123</v>
      </c>
      <c r="U6" s="444" t="s">
        <v>123</v>
      </c>
      <c r="V6" s="444" t="s">
        <v>123</v>
      </c>
      <c r="W6" s="444" t="s">
        <v>123</v>
      </c>
      <c r="X6" s="444" t="s">
        <v>123</v>
      </c>
      <c r="Y6" s="444" t="s">
        <v>123</v>
      </c>
      <c r="Z6" s="444" t="s">
        <v>123</v>
      </c>
      <c r="AA6" s="444" t="s">
        <v>123</v>
      </c>
      <c r="AB6" s="444" t="s">
        <v>123</v>
      </c>
      <c r="AC6" s="444" t="s">
        <v>123</v>
      </c>
      <c r="AD6" s="444" t="s">
        <v>123</v>
      </c>
      <c r="AE6" s="444" t="s">
        <v>123</v>
      </c>
      <c r="AF6" s="444" t="s">
        <v>123</v>
      </c>
      <c r="AG6" s="444" t="s">
        <v>123</v>
      </c>
      <c r="AH6" s="444" t="s">
        <v>123</v>
      </c>
      <c r="AI6" s="444" t="s">
        <v>123</v>
      </c>
      <c r="AJ6" s="461" t="s">
        <v>123</v>
      </c>
      <c r="AL6" s="664"/>
      <c r="AM6" s="664"/>
      <c r="AN6" s="665"/>
      <c r="AO6" s="665"/>
      <c r="AP6" s="665"/>
      <c r="AQ6" s="665"/>
      <c r="AR6" s="665"/>
    </row>
    <row r="7" spans="1:45" ht="27" customHeight="1" x14ac:dyDescent="0.2">
      <c r="A7" s="191"/>
      <c r="B7" s="944"/>
      <c r="C7" s="757" t="s">
        <v>150</v>
      </c>
      <c r="D7" s="758" t="s">
        <v>151</v>
      </c>
      <c r="E7" s="759" t="s">
        <v>152</v>
      </c>
      <c r="F7" s="760" t="s">
        <v>75</v>
      </c>
      <c r="G7" s="760">
        <v>2</v>
      </c>
      <c r="H7" s="761">
        <f>SUM(H8:H9)</f>
        <v>0</v>
      </c>
      <c r="I7" s="322">
        <f t="shared" ref="I7:AJ7" si="1">SUM(I8:I9)</f>
        <v>0</v>
      </c>
      <c r="J7" s="322">
        <f t="shared" si="1"/>
        <v>0</v>
      </c>
      <c r="K7" s="322">
        <f t="shared" si="1"/>
        <v>0</v>
      </c>
      <c r="L7" s="457">
        <f t="shared" si="1"/>
        <v>0</v>
      </c>
      <c r="M7" s="457">
        <f t="shared" si="1"/>
        <v>0</v>
      </c>
      <c r="N7" s="457">
        <f t="shared" si="1"/>
        <v>0</v>
      </c>
      <c r="O7" s="457">
        <f t="shared" si="1"/>
        <v>0</v>
      </c>
      <c r="P7" s="457">
        <f t="shared" si="1"/>
        <v>0</v>
      </c>
      <c r="Q7" s="457">
        <f t="shared" si="1"/>
        <v>0</v>
      </c>
      <c r="R7" s="457">
        <f t="shared" si="1"/>
        <v>0</v>
      </c>
      <c r="S7" s="457">
        <f t="shared" si="1"/>
        <v>0</v>
      </c>
      <c r="T7" s="457">
        <f t="shared" si="1"/>
        <v>0</v>
      </c>
      <c r="U7" s="457">
        <f t="shared" si="1"/>
        <v>0</v>
      </c>
      <c r="V7" s="457">
        <f t="shared" si="1"/>
        <v>0</v>
      </c>
      <c r="W7" s="457">
        <f t="shared" si="1"/>
        <v>0</v>
      </c>
      <c r="X7" s="457">
        <f t="shared" si="1"/>
        <v>0</v>
      </c>
      <c r="Y7" s="457">
        <f t="shared" si="1"/>
        <v>0</v>
      </c>
      <c r="Z7" s="457">
        <f t="shared" si="1"/>
        <v>0</v>
      </c>
      <c r="AA7" s="457">
        <f t="shared" si="1"/>
        <v>0</v>
      </c>
      <c r="AB7" s="457">
        <f t="shared" si="1"/>
        <v>0</v>
      </c>
      <c r="AC7" s="457">
        <f t="shared" si="1"/>
        <v>0</v>
      </c>
      <c r="AD7" s="457">
        <f t="shared" si="1"/>
        <v>0</v>
      </c>
      <c r="AE7" s="457">
        <f t="shared" si="1"/>
        <v>0</v>
      </c>
      <c r="AF7" s="457">
        <f t="shared" si="1"/>
        <v>0</v>
      </c>
      <c r="AG7" s="457">
        <f t="shared" si="1"/>
        <v>0</v>
      </c>
      <c r="AH7" s="457">
        <f t="shared" si="1"/>
        <v>0</v>
      </c>
      <c r="AI7" s="457">
        <f t="shared" si="1"/>
        <v>0</v>
      </c>
      <c r="AJ7" s="762">
        <f t="shared" si="1"/>
        <v>0</v>
      </c>
      <c r="AL7" s="663"/>
      <c r="AM7" s="664"/>
      <c r="AN7" s="665"/>
      <c r="AO7" s="669"/>
      <c r="AP7" s="665"/>
      <c r="AQ7" s="665"/>
      <c r="AR7" s="712"/>
    </row>
    <row r="8" spans="1:45" ht="27" customHeight="1" x14ac:dyDescent="0.2">
      <c r="A8" s="192"/>
      <c r="B8" s="944"/>
      <c r="C8" s="673" t="s">
        <v>153</v>
      </c>
      <c r="D8" s="674" t="s">
        <v>154</v>
      </c>
      <c r="E8" s="481" t="s">
        <v>124</v>
      </c>
      <c r="F8" s="660" t="s">
        <v>75</v>
      </c>
      <c r="G8" s="660">
        <v>2</v>
      </c>
      <c r="H8" s="761">
        <v>0</v>
      </c>
      <c r="I8" s="322">
        <v>0</v>
      </c>
      <c r="J8" s="322">
        <v>0</v>
      </c>
      <c r="K8" s="322">
        <v>0</v>
      </c>
      <c r="L8" s="444">
        <v>0</v>
      </c>
      <c r="M8" s="444">
        <v>0</v>
      </c>
      <c r="N8" s="444">
        <v>0</v>
      </c>
      <c r="O8" s="444">
        <v>0</v>
      </c>
      <c r="P8" s="444">
        <v>0</v>
      </c>
      <c r="Q8" s="444">
        <v>0</v>
      </c>
      <c r="R8" s="444">
        <v>0</v>
      </c>
      <c r="S8" s="444">
        <v>0</v>
      </c>
      <c r="T8" s="444">
        <v>0</v>
      </c>
      <c r="U8" s="444">
        <v>0</v>
      </c>
      <c r="V8" s="444">
        <v>0</v>
      </c>
      <c r="W8" s="444">
        <v>0</v>
      </c>
      <c r="X8" s="444">
        <v>0</v>
      </c>
      <c r="Y8" s="444">
        <v>0</v>
      </c>
      <c r="Z8" s="444">
        <v>0</v>
      </c>
      <c r="AA8" s="444">
        <v>0</v>
      </c>
      <c r="AB8" s="444">
        <v>0</v>
      </c>
      <c r="AC8" s="444">
        <v>0</v>
      </c>
      <c r="AD8" s="444">
        <v>0</v>
      </c>
      <c r="AE8" s="444">
        <v>0</v>
      </c>
      <c r="AF8" s="444">
        <v>0</v>
      </c>
      <c r="AG8" s="444">
        <v>0</v>
      </c>
      <c r="AH8" s="444">
        <v>0</v>
      </c>
      <c r="AI8" s="444">
        <v>0</v>
      </c>
      <c r="AJ8" s="461">
        <v>0</v>
      </c>
      <c r="AL8" s="664"/>
      <c r="AM8" s="664"/>
      <c r="AN8" s="665"/>
      <c r="AO8" s="665"/>
      <c r="AP8" s="665"/>
      <c r="AQ8" s="665"/>
      <c r="AR8" s="665"/>
    </row>
    <row r="9" spans="1:45" ht="27" customHeight="1" x14ac:dyDescent="0.2">
      <c r="A9" s="194"/>
      <c r="B9" s="944"/>
      <c r="C9" s="764" t="s">
        <v>123</v>
      </c>
      <c r="D9" s="763" t="s">
        <v>123</v>
      </c>
      <c r="E9" s="763" t="s">
        <v>123</v>
      </c>
      <c r="F9" s="763" t="s">
        <v>123</v>
      </c>
      <c r="G9" s="763">
        <v>2</v>
      </c>
      <c r="H9" s="761" t="s">
        <v>123</v>
      </c>
      <c r="I9" s="322" t="s">
        <v>123</v>
      </c>
      <c r="J9" s="322" t="s">
        <v>123</v>
      </c>
      <c r="K9" s="322" t="s">
        <v>123</v>
      </c>
      <c r="L9" s="444" t="s">
        <v>123</v>
      </c>
      <c r="M9" s="444" t="s">
        <v>123</v>
      </c>
      <c r="N9" s="444" t="s">
        <v>123</v>
      </c>
      <c r="O9" s="444" t="s">
        <v>123</v>
      </c>
      <c r="P9" s="444" t="s">
        <v>123</v>
      </c>
      <c r="Q9" s="444" t="s">
        <v>123</v>
      </c>
      <c r="R9" s="444" t="s">
        <v>123</v>
      </c>
      <c r="S9" s="444" t="s">
        <v>123</v>
      </c>
      <c r="T9" s="444" t="s">
        <v>123</v>
      </c>
      <c r="U9" s="444" t="s">
        <v>123</v>
      </c>
      <c r="V9" s="444" t="s">
        <v>123</v>
      </c>
      <c r="W9" s="444" t="s">
        <v>123</v>
      </c>
      <c r="X9" s="444" t="s">
        <v>123</v>
      </c>
      <c r="Y9" s="444" t="s">
        <v>123</v>
      </c>
      <c r="Z9" s="444" t="s">
        <v>123</v>
      </c>
      <c r="AA9" s="444" t="s">
        <v>123</v>
      </c>
      <c r="AB9" s="444" t="s">
        <v>123</v>
      </c>
      <c r="AC9" s="444" t="s">
        <v>123</v>
      </c>
      <c r="AD9" s="444" t="s">
        <v>123</v>
      </c>
      <c r="AE9" s="444" t="s">
        <v>123</v>
      </c>
      <c r="AF9" s="444" t="s">
        <v>123</v>
      </c>
      <c r="AG9" s="444" t="s">
        <v>123</v>
      </c>
      <c r="AH9" s="444" t="s">
        <v>123</v>
      </c>
      <c r="AI9" s="444" t="s">
        <v>123</v>
      </c>
      <c r="AJ9" s="461" t="s">
        <v>123</v>
      </c>
      <c r="AL9" s="664"/>
      <c r="AM9" s="664"/>
      <c r="AN9" s="665"/>
      <c r="AO9" s="665"/>
      <c r="AP9" s="665"/>
      <c r="AQ9" s="665"/>
      <c r="AR9" s="665"/>
    </row>
    <row r="10" spans="1:45" ht="27" customHeight="1" x14ac:dyDescent="0.2">
      <c r="A10" s="191"/>
      <c r="B10" s="944"/>
      <c r="C10" s="757" t="s">
        <v>155</v>
      </c>
      <c r="D10" s="758" t="s">
        <v>156</v>
      </c>
      <c r="E10" s="759" t="s">
        <v>157</v>
      </c>
      <c r="F10" s="760" t="s">
        <v>75</v>
      </c>
      <c r="G10" s="760">
        <v>2</v>
      </c>
      <c r="H10" s="761">
        <f>SUM(H11:H13)</f>
        <v>0</v>
      </c>
      <c r="I10" s="322">
        <f t="shared" ref="I10:AJ10" si="2">SUM(I11:I13)</f>
        <v>0</v>
      </c>
      <c r="J10" s="322">
        <f t="shared" si="2"/>
        <v>0</v>
      </c>
      <c r="K10" s="322">
        <f t="shared" si="2"/>
        <v>0</v>
      </c>
      <c r="L10" s="457">
        <f t="shared" si="2"/>
        <v>0</v>
      </c>
      <c r="M10" s="457">
        <f t="shared" si="2"/>
        <v>0</v>
      </c>
      <c r="N10" s="457">
        <f t="shared" si="2"/>
        <v>0</v>
      </c>
      <c r="O10" s="457">
        <f t="shared" si="2"/>
        <v>0</v>
      </c>
      <c r="P10" s="457">
        <f t="shared" si="2"/>
        <v>0</v>
      </c>
      <c r="Q10" s="457">
        <f t="shared" si="2"/>
        <v>0</v>
      </c>
      <c r="R10" s="457">
        <f t="shared" si="2"/>
        <v>0</v>
      </c>
      <c r="S10" s="457">
        <f t="shared" si="2"/>
        <v>0</v>
      </c>
      <c r="T10" s="457">
        <f t="shared" si="2"/>
        <v>0</v>
      </c>
      <c r="U10" s="457">
        <f t="shared" si="2"/>
        <v>0</v>
      </c>
      <c r="V10" s="457">
        <f t="shared" si="2"/>
        <v>0</v>
      </c>
      <c r="W10" s="457">
        <f t="shared" si="2"/>
        <v>0</v>
      </c>
      <c r="X10" s="457">
        <f t="shared" si="2"/>
        <v>0</v>
      </c>
      <c r="Y10" s="457">
        <f t="shared" si="2"/>
        <v>0</v>
      </c>
      <c r="Z10" s="457">
        <f t="shared" si="2"/>
        <v>0</v>
      </c>
      <c r="AA10" s="457">
        <f t="shared" si="2"/>
        <v>0</v>
      </c>
      <c r="AB10" s="457">
        <f t="shared" si="2"/>
        <v>0</v>
      </c>
      <c r="AC10" s="457">
        <f t="shared" si="2"/>
        <v>0</v>
      </c>
      <c r="AD10" s="457">
        <f t="shared" si="2"/>
        <v>0</v>
      </c>
      <c r="AE10" s="457">
        <f t="shared" si="2"/>
        <v>0</v>
      </c>
      <c r="AF10" s="457">
        <f t="shared" si="2"/>
        <v>0</v>
      </c>
      <c r="AG10" s="457">
        <f t="shared" si="2"/>
        <v>0</v>
      </c>
      <c r="AH10" s="457">
        <f t="shared" si="2"/>
        <v>0</v>
      </c>
      <c r="AI10" s="457">
        <f t="shared" si="2"/>
        <v>0</v>
      </c>
      <c r="AJ10" s="762">
        <f t="shared" si="2"/>
        <v>0</v>
      </c>
      <c r="AL10" s="663"/>
      <c r="AM10" s="664"/>
      <c r="AN10" s="665"/>
      <c r="AO10" s="669"/>
      <c r="AP10" s="665"/>
      <c r="AQ10" s="665"/>
      <c r="AR10" s="712"/>
    </row>
    <row r="11" spans="1:45" ht="27" customHeight="1" x14ac:dyDescent="0.2">
      <c r="A11" s="194"/>
      <c r="B11" s="944"/>
      <c r="C11" s="764" t="s">
        <v>158</v>
      </c>
      <c r="D11" s="765" t="s">
        <v>836</v>
      </c>
      <c r="E11" s="481" t="s">
        <v>124</v>
      </c>
      <c r="F11" s="660" t="s">
        <v>75</v>
      </c>
      <c r="G11" s="660">
        <v>2</v>
      </c>
      <c r="H11" s="761">
        <v>0</v>
      </c>
      <c r="I11" s="322">
        <v>0</v>
      </c>
      <c r="J11" s="322">
        <v>0</v>
      </c>
      <c r="K11" s="322">
        <v>0</v>
      </c>
      <c r="L11" s="444">
        <v>0</v>
      </c>
      <c r="M11" s="444">
        <v>0</v>
      </c>
      <c r="N11" s="444">
        <v>0</v>
      </c>
      <c r="O11" s="444">
        <v>0</v>
      </c>
      <c r="P11" s="444">
        <v>0</v>
      </c>
      <c r="Q11" s="444">
        <v>0</v>
      </c>
      <c r="R11" s="444">
        <v>0</v>
      </c>
      <c r="S11" s="444">
        <v>0</v>
      </c>
      <c r="T11" s="444">
        <v>0</v>
      </c>
      <c r="U11" s="444">
        <v>0</v>
      </c>
      <c r="V11" s="444">
        <v>0</v>
      </c>
      <c r="W11" s="444">
        <v>0</v>
      </c>
      <c r="X11" s="444">
        <v>0</v>
      </c>
      <c r="Y11" s="444">
        <v>0</v>
      </c>
      <c r="Z11" s="444">
        <v>0</v>
      </c>
      <c r="AA11" s="444">
        <v>0</v>
      </c>
      <c r="AB11" s="444">
        <v>0</v>
      </c>
      <c r="AC11" s="444">
        <v>0</v>
      </c>
      <c r="AD11" s="444">
        <v>0</v>
      </c>
      <c r="AE11" s="444">
        <v>0</v>
      </c>
      <c r="AF11" s="444">
        <v>0</v>
      </c>
      <c r="AG11" s="444">
        <v>0</v>
      </c>
      <c r="AH11" s="444">
        <v>0</v>
      </c>
      <c r="AI11" s="444">
        <v>0</v>
      </c>
      <c r="AJ11" s="461">
        <v>0</v>
      </c>
      <c r="AL11" s="664"/>
      <c r="AM11" s="664"/>
      <c r="AN11" s="665"/>
      <c r="AO11" s="665"/>
      <c r="AP11" s="665"/>
      <c r="AQ11" s="665"/>
      <c r="AR11" s="665"/>
    </row>
    <row r="12" spans="1:45" ht="27" customHeight="1" x14ac:dyDescent="0.2">
      <c r="A12" s="192"/>
      <c r="B12" s="944"/>
      <c r="C12" s="673" t="s">
        <v>159</v>
      </c>
      <c r="D12" s="380" t="s">
        <v>160</v>
      </c>
      <c r="E12" s="481" t="s">
        <v>124</v>
      </c>
      <c r="F12" s="660" t="s">
        <v>75</v>
      </c>
      <c r="G12" s="660">
        <v>2</v>
      </c>
      <c r="H12" s="761">
        <v>0</v>
      </c>
      <c r="I12" s="322">
        <v>0</v>
      </c>
      <c r="J12" s="322">
        <v>0</v>
      </c>
      <c r="K12" s="322">
        <v>0</v>
      </c>
      <c r="L12" s="444">
        <v>0</v>
      </c>
      <c r="M12" s="444">
        <v>0</v>
      </c>
      <c r="N12" s="444">
        <v>0</v>
      </c>
      <c r="O12" s="444">
        <v>0</v>
      </c>
      <c r="P12" s="444">
        <v>0</v>
      </c>
      <c r="Q12" s="444">
        <v>0</v>
      </c>
      <c r="R12" s="444">
        <v>0</v>
      </c>
      <c r="S12" s="444">
        <v>0</v>
      </c>
      <c r="T12" s="444">
        <v>0</v>
      </c>
      <c r="U12" s="444">
        <v>0</v>
      </c>
      <c r="V12" s="444">
        <v>0</v>
      </c>
      <c r="W12" s="444">
        <v>0</v>
      </c>
      <c r="X12" s="444">
        <v>0</v>
      </c>
      <c r="Y12" s="444">
        <v>0</v>
      </c>
      <c r="Z12" s="444">
        <v>0</v>
      </c>
      <c r="AA12" s="444">
        <v>0</v>
      </c>
      <c r="AB12" s="444">
        <v>0</v>
      </c>
      <c r="AC12" s="444">
        <v>0</v>
      </c>
      <c r="AD12" s="444">
        <v>0</v>
      </c>
      <c r="AE12" s="444">
        <v>0</v>
      </c>
      <c r="AF12" s="444">
        <v>0</v>
      </c>
      <c r="AG12" s="444">
        <v>0</v>
      </c>
      <c r="AH12" s="444">
        <v>0</v>
      </c>
      <c r="AI12" s="444">
        <v>0</v>
      </c>
      <c r="AJ12" s="461">
        <v>0</v>
      </c>
      <c r="AL12" s="664"/>
      <c r="AM12" s="664"/>
      <c r="AN12" s="665"/>
      <c r="AO12" s="665"/>
      <c r="AP12" s="665"/>
      <c r="AQ12" s="665"/>
      <c r="AR12" s="665"/>
    </row>
    <row r="13" spans="1:45" ht="27" customHeight="1" x14ac:dyDescent="0.2">
      <c r="A13" s="193"/>
      <c r="B13" s="944"/>
      <c r="C13" s="673" t="s">
        <v>123</v>
      </c>
      <c r="D13" s="324" t="s">
        <v>639</v>
      </c>
      <c r="E13" s="481" t="s">
        <v>123</v>
      </c>
      <c r="F13" s="763" t="s">
        <v>123</v>
      </c>
      <c r="G13" s="763">
        <v>2</v>
      </c>
      <c r="H13" s="761" t="s">
        <v>123</v>
      </c>
      <c r="I13" s="322" t="s">
        <v>123</v>
      </c>
      <c r="J13" s="322" t="s">
        <v>123</v>
      </c>
      <c r="K13" s="322" t="s">
        <v>123</v>
      </c>
      <c r="L13" s="444" t="s">
        <v>123</v>
      </c>
      <c r="M13" s="444" t="s">
        <v>123</v>
      </c>
      <c r="N13" s="444" t="s">
        <v>123</v>
      </c>
      <c r="O13" s="444" t="s">
        <v>123</v>
      </c>
      <c r="P13" s="444" t="s">
        <v>123</v>
      </c>
      <c r="Q13" s="444" t="s">
        <v>123</v>
      </c>
      <c r="R13" s="444" t="s">
        <v>123</v>
      </c>
      <c r="S13" s="444" t="s">
        <v>123</v>
      </c>
      <c r="T13" s="444" t="s">
        <v>123</v>
      </c>
      <c r="U13" s="444" t="s">
        <v>123</v>
      </c>
      <c r="V13" s="444" t="s">
        <v>123</v>
      </c>
      <c r="W13" s="444" t="s">
        <v>123</v>
      </c>
      <c r="X13" s="444" t="s">
        <v>123</v>
      </c>
      <c r="Y13" s="444" t="s">
        <v>123</v>
      </c>
      <c r="Z13" s="444" t="s">
        <v>123</v>
      </c>
      <c r="AA13" s="444" t="s">
        <v>123</v>
      </c>
      <c r="AB13" s="444" t="s">
        <v>123</v>
      </c>
      <c r="AC13" s="444" t="s">
        <v>123</v>
      </c>
      <c r="AD13" s="444" t="s">
        <v>123</v>
      </c>
      <c r="AE13" s="444" t="s">
        <v>123</v>
      </c>
      <c r="AF13" s="444" t="s">
        <v>123</v>
      </c>
      <c r="AG13" s="444" t="s">
        <v>123</v>
      </c>
      <c r="AH13" s="444" t="s">
        <v>123</v>
      </c>
      <c r="AI13" s="444" t="s">
        <v>123</v>
      </c>
      <c r="AJ13" s="461" t="s">
        <v>123</v>
      </c>
      <c r="AL13" s="664"/>
      <c r="AM13" s="664"/>
      <c r="AN13" s="665"/>
      <c r="AO13" s="665"/>
      <c r="AP13" s="665"/>
      <c r="AQ13" s="665"/>
      <c r="AR13" s="665"/>
    </row>
    <row r="14" spans="1:45" ht="27" customHeight="1" x14ac:dyDescent="0.2">
      <c r="A14" s="152"/>
      <c r="B14" s="944"/>
      <c r="C14" s="766" t="s">
        <v>161</v>
      </c>
      <c r="D14" s="758" t="s">
        <v>162</v>
      </c>
      <c r="E14" s="759" t="s">
        <v>163</v>
      </c>
      <c r="F14" s="760" t="s">
        <v>75</v>
      </c>
      <c r="G14" s="760">
        <v>2</v>
      </c>
      <c r="H14" s="761">
        <f>SUM(H15:H16)</f>
        <v>6.749550000000001</v>
      </c>
      <c r="I14" s="322">
        <f t="shared" ref="I14:AJ14" si="3">SUM(I15:I16)</f>
        <v>6.749550000000001</v>
      </c>
      <c r="J14" s="322">
        <f t="shared" si="3"/>
        <v>6.749550000000001</v>
      </c>
      <c r="K14" s="322">
        <f t="shared" si="3"/>
        <v>6.749550000000001</v>
      </c>
      <c r="L14" s="457">
        <f t="shared" si="3"/>
        <v>6.749550000000001</v>
      </c>
      <c r="M14" s="457">
        <f t="shared" si="3"/>
        <v>6.749550000000001</v>
      </c>
      <c r="N14" s="457">
        <f t="shared" si="3"/>
        <v>6.749550000000001</v>
      </c>
      <c r="O14" s="457">
        <f t="shared" si="3"/>
        <v>6.749550000000001</v>
      </c>
      <c r="P14" s="457">
        <f t="shared" si="3"/>
        <v>6.749550000000001</v>
      </c>
      <c r="Q14" s="457">
        <f t="shared" si="3"/>
        <v>6.749550000000001</v>
      </c>
      <c r="R14" s="457">
        <f t="shared" si="3"/>
        <v>6.749550000000001</v>
      </c>
      <c r="S14" s="457">
        <f t="shared" si="3"/>
        <v>6.749550000000001</v>
      </c>
      <c r="T14" s="457">
        <f t="shared" si="3"/>
        <v>6.749550000000001</v>
      </c>
      <c r="U14" s="457">
        <f t="shared" si="3"/>
        <v>6.749550000000001</v>
      </c>
      <c r="V14" s="457">
        <f t="shared" si="3"/>
        <v>6.749550000000001</v>
      </c>
      <c r="W14" s="457">
        <f t="shared" si="3"/>
        <v>6.749550000000001</v>
      </c>
      <c r="X14" s="457">
        <f t="shared" si="3"/>
        <v>6.749550000000001</v>
      </c>
      <c r="Y14" s="457">
        <f t="shared" si="3"/>
        <v>6.749550000000001</v>
      </c>
      <c r="Z14" s="457">
        <f t="shared" si="3"/>
        <v>6.749550000000001</v>
      </c>
      <c r="AA14" s="457">
        <f t="shared" si="3"/>
        <v>6.749550000000001</v>
      </c>
      <c r="AB14" s="457">
        <f t="shared" si="3"/>
        <v>6.749550000000001</v>
      </c>
      <c r="AC14" s="457">
        <f t="shared" si="3"/>
        <v>6.749550000000001</v>
      </c>
      <c r="AD14" s="457">
        <f t="shared" si="3"/>
        <v>6.749550000000001</v>
      </c>
      <c r="AE14" s="457">
        <f t="shared" si="3"/>
        <v>6.749550000000001</v>
      </c>
      <c r="AF14" s="457">
        <f t="shared" si="3"/>
        <v>6.749550000000001</v>
      </c>
      <c r="AG14" s="457">
        <f t="shared" si="3"/>
        <v>6.749550000000001</v>
      </c>
      <c r="AH14" s="457">
        <f t="shared" si="3"/>
        <v>6.749550000000001</v>
      </c>
      <c r="AI14" s="457">
        <f t="shared" si="3"/>
        <v>6.749550000000001</v>
      </c>
      <c r="AJ14" s="762">
        <f t="shared" si="3"/>
        <v>6.749550000000001</v>
      </c>
      <c r="AL14" s="663"/>
      <c r="AM14" s="664"/>
      <c r="AN14" s="665"/>
      <c r="AO14" s="669"/>
      <c r="AP14" s="665"/>
      <c r="AQ14" s="665"/>
      <c r="AR14" s="712"/>
    </row>
    <row r="15" spans="1:45" ht="27" customHeight="1" x14ac:dyDescent="0.2">
      <c r="A15" s="192"/>
      <c r="B15" s="944"/>
      <c r="C15" s="673" t="s">
        <v>164</v>
      </c>
      <c r="D15" s="380" t="s">
        <v>852</v>
      </c>
      <c r="E15" s="481" t="s">
        <v>124</v>
      </c>
      <c r="F15" s="660" t="s">
        <v>75</v>
      </c>
      <c r="G15" s="660">
        <v>2</v>
      </c>
      <c r="H15" s="761">
        <v>6.749550000000001</v>
      </c>
      <c r="I15" s="322">
        <v>6.749550000000001</v>
      </c>
      <c r="J15" s="322">
        <v>6.749550000000001</v>
      </c>
      <c r="K15" s="322">
        <v>6.749550000000001</v>
      </c>
      <c r="L15" s="444">
        <v>6.749550000000001</v>
      </c>
      <c r="M15" s="444">
        <v>6.749550000000001</v>
      </c>
      <c r="N15" s="444">
        <v>6.749550000000001</v>
      </c>
      <c r="O15" s="444">
        <v>6.749550000000001</v>
      </c>
      <c r="P15" s="444">
        <v>6.749550000000001</v>
      </c>
      <c r="Q15" s="444">
        <v>6.749550000000001</v>
      </c>
      <c r="R15" s="444">
        <v>6.749550000000001</v>
      </c>
      <c r="S15" s="444">
        <v>6.749550000000001</v>
      </c>
      <c r="T15" s="444">
        <v>6.749550000000001</v>
      </c>
      <c r="U15" s="444">
        <v>6.749550000000001</v>
      </c>
      <c r="V15" s="444">
        <v>6.749550000000001</v>
      </c>
      <c r="W15" s="444">
        <v>6.749550000000001</v>
      </c>
      <c r="X15" s="444">
        <v>6.749550000000001</v>
      </c>
      <c r="Y15" s="444">
        <v>6.749550000000001</v>
      </c>
      <c r="Z15" s="444">
        <v>6.749550000000001</v>
      </c>
      <c r="AA15" s="444">
        <v>6.749550000000001</v>
      </c>
      <c r="AB15" s="444">
        <v>6.749550000000001</v>
      </c>
      <c r="AC15" s="444">
        <v>6.749550000000001</v>
      </c>
      <c r="AD15" s="444">
        <v>6.749550000000001</v>
      </c>
      <c r="AE15" s="444">
        <v>6.749550000000001</v>
      </c>
      <c r="AF15" s="444">
        <v>6.749550000000001</v>
      </c>
      <c r="AG15" s="444">
        <v>6.749550000000001</v>
      </c>
      <c r="AH15" s="444">
        <v>6.749550000000001</v>
      </c>
      <c r="AI15" s="444">
        <v>6.749550000000001</v>
      </c>
      <c r="AJ15" s="461">
        <v>6.749550000000001</v>
      </c>
      <c r="AL15" s="664"/>
      <c r="AM15" s="664"/>
      <c r="AN15" s="665"/>
      <c r="AO15" s="665"/>
      <c r="AP15" s="665"/>
      <c r="AQ15" s="665"/>
      <c r="AR15" s="665"/>
    </row>
    <row r="16" spans="1:45" ht="27" customHeight="1" x14ac:dyDescent="0.2">
      <c r="A16" s="193"/>
      <c r="B16" s="944"/>
      <c r="C16" s="673" t="s">
        <v>123</v>
      </c>
      <c r="D16" s="324" t="s">
        <v>639</v>
      </c>
      <c r="E16" s="481" t="s">
        <v>123</v>
      </c>
      <c r="F16" s="660" t="s">
        <v>75</v>
      </c>
      <c r="G16" s="660">
        <v>2</v>
      </c>
      <c r="H16" s="761" t="s">
        <v>123</v>
      </c>
      <c r="I16" s="322" t="s">
        <v>123</v>
      </c>
      <c r="J16" s="322" t="s">
        <v>123</v>
      </c>
      <c r="K16" s="322" t="s">
        <v>123</v>
      </c>
      <c r="L16" s="444" t="s">
        <v>123</v>
      </c>
      <c r="M16" s="444" t="s">
        <v>123</v>
      </c>
      <c r="N16" s="444" t="s">
        <v>123</v>
      </c>
      <c r="O16" s="444" t="s">
        <v>123</v>
      </c>
      <c r="P16" s="444" t="s">
        <v>123</v>
      </c>
      <c r="Q16" s="444" t="s">
        <v>123</v>
      </c>
      <c r="R16" s="444" t="s">
        <v>123</v>
      </c>
      <c r="S16" s="444" t="s">
        <v>123</v>
      </c>
      <c r="T16" s="444" t="s">
        <v>123</v>
      </c>
      <c r="U16" s="444" t="s">
        <v>123</v>
      </c>
      <c r="V16" s="444" t="s">
        <v>123</v>
      </c>
      <c r="W16" s="444" t="s">
        <v>123</v>
      </c>
      <c r="X16" s="444" t="s">
        <v>123</v>
      </c>
      <c r="Y16" s="444" t="s">
        <v>123</v>
      </c>
      <c r="Z16" s="444" t="s">
        <v>123</v>
      </c>
      <c r="AA16" s="444" t="s">
        <v>123</v>
      </c>
      <c r="AB16" s="444" t="s">
        <v>123</v>
      </c>
      <c r="AC16" s="444" t="s">
        <v>123</v>
      </c>
      <c r="AD16" s="444" t="s">
        <v>123</v>
      </c>
      <c r="AE16" s="444" t="s">
        <v>123</v>
      </c>
      <c r="AF16" s="444" t="s">
        <v>123</v>
      </c>
      <c r="AG16" s="444" t="s">
        <v>123</v>
      </c>
      <c r="AH16" s="444" t="s">
        <v>123</v>
      </c>
      <c r="AI16" s="444" t="s">
        <v>123</v>
      </c>
      <c r="AJ16" s="461" t="s">
        <v>123</v>
      </c>
      <c r="AL16" s="664"/>
      <c r="AM16" s="664"/>
      <c r="AN16" s="665"/>
      <c r="AO16" s="665"/>
      <c r="AP16" s="665"/>
      <c r="AQ16" s="665"/>
      <c r="AR16" s="665"/>
    </row>
    <row r="17" spans="1:44" ht="27" customHeight="1" thickBot="1" x14ac:dyDescent="0.25">
      <c r="A17" s="152"/>
      <c r="B17" s="945"/>
      <c r="C17" s="767" t="s">
        <v>165</v>
      </c>
      <c r="D17" s="768" t="s">
        <v>166</v>
      </c>
      <c r="E17" s="769" t="s">
        <v>167</v>
      </c>
      <c r="F17" s="770" t="s">
        <v>75</v>
      </c>
      <c r="G17" s="770">
        <v>2</v>
      </c>
      <c r="H17" s="771">
        <f>SUM('1. BL Licences'!H4,'1. BL Licences'!H10,'1. BL Licences'!H41,'1. BL Licences'!H45)</f>
        <v>134.99100000000001</v>
      </c>
      <c r="I17" s="346">
        <f>H17</f>
        <v>134.99100000000001</v>
      </c>
      <c r="J17" s="346">
        <f>I17</f>
        <v>134.99100000000001</v>
      </c>
      <c r="K17" s="346">
        <f>J17</f>
        <v>134.99100000000001</v>
      </c>
      <c r="L17" s="772">
        <f>$H$17</f>
        <v>134.99100000000001</v>
      </c>
      <c r="M17" s="772">
        <f>$H$17</f>
        <v>134.99100000000001</v>
      </c>
      <c r="N17" s="772">
        <f>$H$17</f>
        <v>134.99100000000001</v>
      </c>
      <c r="O17" s="772">
        <f t="shared" ref="O17:AJ17" si="4">$H$17</f>
        <v>134.99100000000001</v>
      </c>
      <c r="P17" s="772">
        <f t="shared" si="4"/>
        <v>134.99100000000001</v>
      </c>
      <c r="Q17" s="772">
        <f t="shared" si="4"/>
        <v>134.99100000000001</v>
      </c>
      <c r="R17" s="772">
        <f t="shared" si="4"/>
        <v>134.99100000000001</v>
      </c>
      <c r="S17" s="772">
        <f t="shared" si="4"/>
        <v>134.99100000000001</v>
      </c>
      <c r="T17" s="772">
        <f t="shared" si="4"/>
        <v>134.99100000000001</v>
      </c>
      <c r="U17" s="772">
        <f t="shared" si="4"/>
        <v>134.99100000000001</v>
      </c>
      <c r="V17" s="772">
        <f t="shared" si="4"/>
        <v>134.99100000000001</v>
      </c>
      <c r="W17" s="772">
        <f t="shared" si="4"/>
        <v>134.99100000000001</v>
      </c>
      <c r="X17" s="772">
        <f t="shared" si="4"/>
        <v>134.99100000000001</v>
      </c>
      <c r="Y17" s="772">
        <f t="shared" si="4"/>
        <v>134.99100000000001</v>
      </c>
      <c r="Z17" s="772">
        <f t="shared" si="4"/>
        <v>134.99100000000001</v>
      </c>
      <c r="AA17" s="772">
        <f t="shared" si="4"/>
        <v>134.99100000000001</v>
      </c>
      <c r="AB17" s="772">
        <f t="shared" si="4"/>
        <v>134.99100000000001</v>
      </c>
      <c r="AC17" s="772">
        <f t="shared" si="4"/>
        <v>134.99100000000001</v>
      </c>
      <c r="AD17" s="772">
        <f t="shared" si="4"/>
        <v>134.99100000000001</v>
      </c>
      <c r="AE17" s="772">
        <f t="shared" si="4"/>
        <v>134.99100000000001</v>
      </c>
      <c r="AF17" s="772">
        <f t="shared" si="4"/>
        <v>134.99100000000001</v>
      </c>
      <c r="AG17" s="772">
        <f t="shared" si="4"/>
        <v>134.99100000000001</v>
      </c>
      <c r="AH17" s="772">
        <f t="shared" si="4"/>
        <v>134.99100000000001</v>
      </c>
      <c r="AI17" s="772">
        <f t="shared" si="4"/>
        <v>134.99100000000001</v>
      </c>
      <c r="AJ17" s="773">
        <f t="shared" si="4"/>
        <v>134.99100000000001</v>
      </c>
      <c r="AL17" s="663"/>
      <c r="AM17" s="664"/>
      <c r="AN17" s="665"/>
      <c r="AO17" s="665"/>
      <c r="AP17" s="665"/>
      <c r="AQ17" s="665"/>
      <c r="AR17" s="665"/>
    </row>
    <row r="18" spans="1:44" ht="27" customHeight="1" x14ac:dyDescent="0.2">
      <c r="A18" s="152"/>
      <c r="B18" s="946" t="s">
        <v>168</v>
      </c>
      <c r="C18" s="774" t="s">
        <v>169</v>
      </c>
      <c r="D18" s="775" t="s">
        <v>170</v>
      </c>
      <c r="E18" s="776" t="s">
        <v>171</v>
      </c>
      <c r="F18" s="777" t="s">
        <v>75</v>
      </c>
      <c r="G18" s="777">
        <v>2</v>
      </c>
      <c r="H18" s="756">
        <f>H19+H20+H23</f>
        <v>0</v>
      </c>
      <c r="I18" s="323">
        <f>I19+I20+I23</f>
        <v>0</v>
      </c>
      <c r="J18" s="323">
        <f>J19+J20+J23</f>
        <v>0</v>
      </c>
      <c r="K18" s="323">
        <f>K19+K20+K23</f>
        <v>0</v>
      </c>
      <c r="L18" s="778">
        <f t="shared" ref="L18:AJ18" si="5">L19+L20+L23</f>
        <v>0</v>
      </c>
      <c r="M18" s="778">
        <f t="shared" si="5"/>
        <v>0</v>
      </c>
      <c r="N18" s="778">
        <f t="shared" si="5"/>
        <v>0</v>
      </c>
      <c r="O18" s="778">
        <f t="shared" si="5"/>
        <v>0</v>
      </c>
      <c r="P18" s="778">
        <f t="shared" si="5"/>
        <v>0</v>
      </c>
      <c r="Q18" s="778">
        <f t="shared" si="5"/>
        <v>-2</v>
      </c>
      <c r="R18" s="778">
        <f t="shared" si="5"/>
        <v>-2</v>
      </c>
      <c r="S18" s="778">
        <f t="shared" si="5"/>
        <v>-2</v>
      </c>
      <c r="T18" s="778">
        <f t="shared" si="5"/>
        <v>-2</v>
      </c>
      <c r="U18" s="778">
        <f t="shared" si="5"/>
        <v>-2</v>
      </c>
      <c r="V18" s="778">
        <f t="shared" si="5"/>
        <v>-11</v>
      </c>
      <c r="W18" s="778">
        <f t="shared" si="5"/>
        <v>-11</v>
      </c>
      <c r="X18" s="778">
        <f t="shared" si="5"/>
        <v>-11</v>
      </c>
      <c r="Y18" s="778">
        <f t="shared" si="5"/>
        <v>-11</v>
      </c>
      <c r="Z18" s="778">
        <f t="shared" si="5"/>
        <v>-11</v>
      </c>
      <c r="AA18" s="778">
        <f t="shared" si="5"/>
        <v>-11</v>
      </c>
      <c r="AB18" s="778">
        <f t="shared" si="5"/>
        <v>-11</v>
      </c>
      <c r="AC18" s="778">
        <f t="shared" si="5"/>
        <v>-11</v>
      </c>
      <c r="AD18" s="778">
        <f t="shared" si="5"/>
        <v>-11</v>
      </c>
      <c r="AE18" s="778">
        <f t="shared" si="5"/>
        <v>-11</v>
      </c>
      <c r="AF18" s="778">
        <f t="shared" si="5"/>
        <v>-11</v>
      </c>
      <c r="AG18" s="778">
        <f t="shared" si="5"/>
        <v>-11</v>
      </c>
      <c r="AH18" s="778">
        <f t="shared" si="5"/>
        <v>-11</v>
      </c>
      <c r="AI18" s="778">
        <f t="shared" si="5"/>
        <v>-11</v>
      </c>
      <c r="AJ18" s="779">
        <f t="shared" si="5"/>
        <v>-11</v>
      </c>
      <c r="AL18" s="664"/>
      <c r="AM18" s="664"/>
      <c r="AN18" s="665"/>
      <c r="AO18" s="665"/>
      <c r="AP18" s="665"/>
      <c r="AQ18" s="665"/>
      <c r="AR18" s="665"/>
    </row>
    <row r="19" spans="1:44" ht="27" customHeight="1" x14ac:dyDescent="0.2">
      <c r="A19" s="152"/>
      <c r="B19" s="947"/>
      <c r="C19" s="673" t="s">
        <v>172</v>
      </c>
      <c r="D19" s="780" t="s">
        <v>173</v>
      </c>
      <c r="E19" s="481" t="s">
        <v>174</v>
      </c>
      <c r="F19" s="660" t="s">
        <v>75</v>
      </c>
      <c r="G19" s="660">
        <v>2</v>
      </c>
      <c r="H19" s="781">
        <v>0</v>
      </c>
      <c r="I19" s="322">
        <v>0</v>
      </c>
      <c r="J19" s="322">
        <v>0</v>
      </c>
      <c r="K19" s="322">
        <v>0</v>
      </c>
      <c r="L19" s="444">
        <v>0</v>
      </c>
      <c r="M19" s="444">
        <v>0</v>
      </c>
      <c r="N19" s="444">
        <v>0</v>
      </c>
      <c r="O19" s="444">
        <v>0</v>
      </c>
      <c r="P19" s="444">
        <v>0</v>
      </c>
      <c r="Q19" s="444">
        <v>0</v>
      </c>
      <c r="R19" s="444">
        <v>0</v>
      </c>
      <c r="S19" s="444">
        <v>0</v>
      </c>
      <c r="T19" s="444">
        <v>0</v>
      </c>
      <c r="U19" s="444">
        <v>0</v>
      </c>
      <c r="V19" s="444">
        <v>0</v>
      </c>
      <c r="W19" s="444">
        <v>0</v>
      </c>
      <c r="X19" s="444">
        <v>0</v>
      </c>
      <c r="Y19" s="444">
        <v>0</v>
      </c>
      <c r="Z19" s="444">
        <v>0</v>
      </c>
      <c r="AA19" s="444">
        <v>0</v>
      </c>
      <c r="AB19" s="444">
        <v>0</v>
      </c>
      <c r="AC19" s="444">
        <v>0</v>
      </c>
      <c r="AD19" s="444">
        <v>0</v>
      </c>
      <c r="AE19" s="444">
        <v>0</v>
      </c>
      <c r="AF19" s="444">
        <v>0</v>
      </c>
      <c r="AG19" s="444">
        <v>0</v>
      </c>
      <c r="AH19" s="444">
        <v>0</v>
      </c>
      <c r="AI19" s="444">
        <v>0</v>
      </c>
      <c r="AJ19" s="461">
        <v>0</v>
      </c>
      <c r="AL19" s="663"/>
      <c r="AM19" s="664"/>
      <c r="AN19" s="668"/>
      <c r="AO19" s="669"/>
      <c r="AP19" s="665"/>
      <c r="AQ19" s="665"/>
      <c r="AR19" s="712"/>
    </row>
    <row r="20" spans="1:44" ht="27" customHeight="1" x14ac:dyDescent="0.2">
      <c r="A20" s="152"/>
      <c r="B20" s="947"/>
      <c r="C20" s="766" t="s">
        <v>175</v>
      </c>
      <c r="D20" s="758" t="s">
        <v>176</v>
      </c>
      <c r="E20" s="759" t="s">
        <v>177</v>
      </c>
      <c r="F20" s="760" t="s">
        <v>75</v>
      </c>
      <c r="G20" s="760">
        <v>2</v>
      </c>
      <c r="H20" s="761">
        <f t="shared" ref="H20:AJ20" si="6">SUM(H21:H22)</f>
        <v>0</v>
      </c>
      <c r="I20" s="322">
        <f t="shared" si="6"/>
        <v>0</v>
      </c>
      <c r="J20" s="322">
        <f t="shared" si="6"/>
        <v>0</v>
      </c>
      <c r="K20" s="322">
        <f t="shared" si="6"/>
        <v>0</v>
      </c>
      <c r="L20" s="457">
        <f>SUM(L21:L22)</f>
        <v>0</v>
      </c>
      <c r="M20" s="457">
        <f t="shared" si="6"/>
        <v>0</v>
      </c>
      <c r="N20" s="457">
        <f t="shared" si="6"/>
        <v>0</v>
      </c>
      <c r="O20" s="457">
        <f t="shared" si="6"/>
        <v>0</v>
      </c>
      <c r="P20" s="457">
        <f t="shared" si="6"/>
        <v>0</v>
      </c>
      <c r="Q20" s="457">
        <f t="shared" si="6"/>
        <v>-2</v>
      </c>
      <c r="R20" s="457">
        <f t="shared" si="6"/>
        <v>-2</v>
      </c>
      <c r="S20" s="457">
        <f t="shared" si="6"/>
        <v>-2</v>
      </c>
      <c r="T20" s="457">
        <f t="shared" si="6"/>
        <v>-2</v>
      </c>
      <c r="U20" s="457">
        <f t="shared" si="6"/>
        <v>-2</v>
      </c>
      <c r="V20" s="457">
        <f t="shared" si="6"/>
        <v>-11</v>
      </c>
      <c r="W20" s="457">
        <f t="shared" si="6"/>
        <v>-11</v>
      </c>
      <c r="X20" s="457">
        <f t="shared" si="6"/>
        <v>-11</v>
      </c>
      <c r="Y20" s="457">
        <f t="shared" si="6"/>
        <v>-11</v>
      </c>
      <c r="Z20" s="457">
        <f t="shared" si="6"/>
        <v>-11</v>
      </c>
      <c r="AA20" s="457">
        <f t="shared" si="6"/>
        <v>-11</v>
      </c>
      <c r="AB20" s="457">
        <f t="shared" si="6"/>
        <v>-11</v>
      </c>
      <c r="AC20" s="457">
        <f t="shared" si="6"/>
        <v>-11</v>
      </c>
      <c r="AD20" s="457">
        <f t="shared" si="6"/>
        <v>-11</v>
      </c>
      <c r="AE20" s="457">
        <f t="shared" si="6"/>
        <v>-11</v>
      </c>
      <c r="AF20" s="457">
        <f t="shared" si="6"/>
        <v>-11</v>
      </c>
      <c r="AG20" s="457">
        <f t="shared" si="6"/>
        <v>-11</v>
      </c>
      <c r="AH20" s="457">
        <f t="shared" si="6"/>
        <v>-11</v>
      </c>
      <c r="AI20" s="457">
        <f t="shared" si="6"/>
        <v>-11</v>
      </c>
      <c r="AJ20" s="762">
        <f t="shared" si="6"/>
        <v>-11</v>
      </c>
      <c r="AL20" s="665"/>
      <c r="AM20" s="665"/>
      <c r="AN20" s="665"/>
      <c r="AO20" s="665"/>
      <c r="AP20" s="665"/>
      <c r="AQ20" s="665"/>
      <c r="AR20" s="665"/>
    </row>
    <row r="21" spans="1:44" ht="27" customHeight="1" x14ac:dyDescent="0.2">
      <c r="A21" s="192"/>
      <c r="B21" s="947"/>
      <c r="C21" s="673" t="s">
        <v>178</v>
      </c>
      <c r="D21" s="782" t="s">
        <v>846</v>
      </c>
      <c r="E21" s="481" t="s">
        <v>179</v>
      </c>
      <c r="F21" s="660" t="s">
        <v>75</v>
      </c>
      <c r="G21" s="660">
        <v>2</v>
      </c>
      <c r="H21" s="761">
        <v>0</v>
      </c>
      <c r="I21" s="322">
        <v>0</v>
      </c>
      <c r="J21" s="322">
        <v>0</v>
      </c>
      <c r="K21" s="322">
        <v>0</v>
      </c>
      <c r="L21" s="444">
        <v>0</v>
      </c>
      <c r="M21" s="444">
        <v>0</v>
      </c>
      <c r="N21" s="444">
        <v>0</v>
      </c>
      <c r="O21" s="444">
        <v>0</v>
      </c>
      <c r="P21" s="444">
        <v>0</v>
      </c>
      <c r="Q21" s="444">
        <v>-2</v>
      </c>
      <c r="R21" s="444">
        <v>-2</v>
      </c>
      <c r="S21" s="444">
        <v>-2</v>
      </c>
      <c r="T21" s="444">
        <v>-2</v>
      </c>
      <c r="U21" s="444">
        <v>-2</v>
      </c>
      <c r="V21" s="444">
        <v>-11</v>
      </c>
      <c r="W21" s="444">
        <v>-11</v>
      </c>
      <c r="X21" s="444">
        <v>-11</v>
      </c>
      <c r="Y21" s="444">
        <v>-11</v>
      </c>
      <c r="Z21" s="444">
        <v>-11</v>
      </c>
      <c r="AA21" s="444">
        <v>-11</v>
      </c>
      <c r="AB21" s="444">
        <v>-11</v>
      </c>
      <c r="AC21" s="444">
        <v>-11</v>
      </c>
      <c r="AD21" s="444">
        <v>-11</v>
      </c>
      <c r="AE21" s="444">
        <v>-11</v>
      </c>
      <c r="AF21" s="444">
        <v>-11</v>
      </c>
      <c r="AG21" s="444">
        <v>-11</v>
      </c>
      <c r="AH21" s="444">
        <v>-11</v>
      </c>
      <c r="AI21" s="444">
        <v>-11</v>
      </c>
      <c r="AJ21" s="461">
        <v>-11</v>
      </c>
      <c r="AL21" s="712"/>
      <c r="AM21" s="712"/>
      <c r="AN21" s="665"/>
      <c r="AO21" s="669"/>
      <c r="AP21" s="665"/>
      <c r="AQ21" s="665"/>
      <c r="AR21" s="712"/>
    </row>
    <row r="22" spans="1:44" ht="27" customHeight="1" x14ac:dyDescent="0.2">
      <c r="A22" s="152"/>
      <c r="B22" s="947"/>
      <c r="C22" s="673" t="s">
        <v>123</v>
      </c>
      <c r="D22" s="763" t="s">
        <v>639</v>
      </c>
      <c r="E22" s="481" t="s">
        <v>179</v>
      </c>
      <c r="F22" s="763" t="s">
        <v>123</v>
      </c>
      <c r="G22" s="763">
        <v>2</v>
      </c>
      <c r="H22" s="761">
        <v>0</v>
      </c>
      <c r="I22" s="322">
        <v>0</v>
      </c>
      <c r="J22" s="322">
        <v>0</v>
      </c>
      <c r="K22" s="322">
        <v>0</v>
      </c>
      <c r="L22" s="444">
        <v>0</v>
      </c>
      <c r="M22" s="444">
        <v>0</v>
      </c>
      <c r="N22" s="444">
        <v>0</v>
      </c>
      <c r="O22" s="444">
        <v>0</v>
      </c>
      <c r="P22" s="444">
        <v>0</v>
      </c>
      <c r="Q22" s="444">
        <v>0</v>
      </c>
      <c r="R22" s="444">
        <v>0</v>
      </c>
      <c r="S22" s="444">
        <v>0</v>
      </c>
      <c r="T22" s="444">
        <v>0</v>
      </c>
      <c r="U22" s="444">
        <v>0</v>
      </c>
      <c r="V22" s="444">
        <v>0</v>
      </c>
      <c r="W22" s="444">
        <v>0</v>
      </c>
      <c r="X22" s="444">
        <v>0</v>
      </c>
      <c r="Y22" s="444">
        <v>0</v>
      </c>
      <c r="Z22" s="444">
        <v>0</v>
      </c>
      <c r="AA22" s="444">
        <v>0</v>
      </c>
      <c r="AB22" s="444">
        <v>0</v>
      </c>
      <c r="AC22" s="444">
        <v>0</v>
      </c>
      <c r="AD22" s="444">
        <v>0</v>
      </c>
      <c r="AE22" s="444">
        <v>0</v>
      </c>
      <c r="AF22" s="444">
        <v>0</v>
      </c>
      <c r="AG22" s="444">
        <v>0</v>
      </c>
      <c r="AH22" s="444">
        <v>0</v>
      </c>
      <c r="AI22" s="444">
        <v>0</v>
      </c>
      <c r="AJ22" s="461">
        <v>0</v>
      </c>
      <c r="AL22" s="665"/>
      <c r="AM22" s="665"/>
      <c r="AN22" s="665"/>
      <c r="AO22" s="665"/>
      <c r="AP22" s="665"/>
      <c r="AQ22" s="665"/>
      <c r="AR22" s="665"/>
    </row>
    <row r="23" spans="1:44" ht="27" customHeight="1" x14ac:dyDescent="0.2">
      <c r="A23" s="152"/>
      <c r="B23" s="947"/>
      <c r="C23" s="673" t="s">
        <v>180</v>
      </c>
      <c r="D23" s="780" t="s">
        <v>181</v>
      </c>
      <c r="E23" s="481" t="s">
        <v>174</v>
      </c>
      <c r="F23" s="660" t="s">
        <v>75</v>
      </c>
      <c r="G23" s="660">
        <v>2</v>
      </c>
      <c r="H23" s="761">
        <v>0</v>
      </c>
      <c r="I23" s="322">
        <v>0</v>
      </c>
      <c r="J23" s="322">
        <v>0</v>
      </c>
      <c r="K23" s="322">
        <v>0</v>
      </c>
      <c r="L23" s="444">
        <v>0</v>
      </c>
      <c r="M23" s="444">
        <v>0</v>
      </c>
      <c r="N23" s="444">
        <v>0</v>
      </c>
      <c r="O23" s="444">
        <v>0</v>
      </c>
      <c r="P23" s="444">
        <v>0</v>
      </c>
      <c r="Q23" s="444">
        <v>0</v>
      </c>
      <c r="R23" s="444">
        <v>0</v>
      </c>
      <c r="S23" s="444">
        <v>0</v>
      </c>
      <c r="T23" s="444">
        <v>0</v>
      </c>
      <c r="U23" s="444">
        <v>0</v>
      </c>
      <c r="V23" s="444">
        <v>0</v>
      </c>
      <c r="W23" s="444">
        <v>0</v>
      </c>
      <c r="X23" s="444">
        <v>0</v>
      </c>
      <c r="Y23" s="444">
        <v>0</v>
      </c>
      <c r="Z23" s="444">
        <v>0</v>
      </c>
      <c r="AA23" s="444">
        <v>0</v>
      </c>
      <c r="AB23" s="444">
        <v>0</v>
      </c>
      <c r="AC23" s="444">
        <v>0</v>
      </c>
      <c r="AD23" s="444">
        <v>0</v>
      </c>
      <c r="AE23" s="444">
        <v>0</v>
      </c>
      <c r="AF23" s="444">
        <v>0</v>
      </c>
      <c r="AG23" s="444">
        <v>0</v>
      </c>
      <c r="AH23" s="444">
        <v>0</v>
      </c>
      <c r="AI23" s="444">
        <v>0</v>
      </c>
      <c r="AJ23" s="461">
        <v>0</v>
      </c>
      <c r="AL23" s="664"/>
      <c r="AM23" s="664"/>
      <c r="AN23" s="665"/>
      <c r="AO23" s="665"/>
      <c r="AP23" s="665"/>
      <c r="AQ23" s="665"/>
      <c r="AR23" s="665"/>
    </row>
    <row r="24" spans="1:44" ht="27" customHeight="1" x14ac:dyDescent="0.2">
      <c r="A24" s="152"/>
      <c r="B24" s="947"/>
      <c r="C24" s="673" t="s">
        <v>182</v>
      </c>
      <c r="D24" s="780" t="s">
        <v>183</v>
      </c>
      <c r="E24" s="481" t="s">
        <v>124</v>
      </c>
      <c r="F24" s="660" t="s">
        <v>75</v>
      </c>
      <c r="G24" s="660">
        <v>2</v>
      </c>
      <c r="H24" s="761">
        <v>8.2438904519668998</v>
      </c>
      <c r="I24" s="322">
        <v>8.2438904519668998</v>
      </c>
      <c r="J24" s="322">
        <v>8.2438904519668998</v>
      </c>
      <c r="K24" s="322">
        <v>8.2438904519668998</v>
      </c>
      <c r="L24" s="444">
        <v>8.2438904519668998</v>
      </c>
      <c r="M24" s="444">
        <v>8.2438904519668998</v>
      </c>
      <c r="N24" s="444">
        <v>8.2438904519668998</v>
      </c>
      <c r="O24" s="444">
        <v>8.2438904519668998</v>
      </c>
      <c r="P24" s="444">
        <v>8.2438904519668998</v>
      </c>
      <c r="Q24" s="444">
        <v>8.2438904519668998</v>
      </c>
      <c r="R24" s="444">
        <v>8.2438904519668998</v>
      </c>
      <c r="S24" s="444">
        <v>8.2438904519668998</v>
      </c>
      <c r="T24" s="444">
        <v>8.2438904519668998</v>
      </c>
      <c r="U24" s="444">
        <v>8.2438904519668998</v>
      </c>
      <c r="V24" s="444">
        <v>8.2438904519668998</v>
      </c>
      <c r="W24" s="444">
        <v>8.2438904519668998</v>
      </c>
      <c r="X24" s="444">
        <v>8.2438904519668998</v>
      </c>
      <c r="Y24" s="444">
        <v>8.2438904519668998</v>
      </c>
      <c r="Z24" s="444">
        <v>8.2438904519668998</v>
      </c>
      <c r="AA24" s="444">
        <v>8.2438904519668998</v>
      </c>
      <c r="AB24" s="444">
        <v>8.2438904519668998</v>
      </c>
      <c r="AC24" s="444">
        <v>8.2438904519668998</v>
      </c>
      <c r="AD24" s="444">
        <v>8.2438904519668998</v>
      </c>
      <c r="AE24" s="444">
        <v>8.2438904519668998</v>
      </c>
      <c r="AF24" s="444">
        <v>8.2438904519668998</v>
      </c>
      <c r="AG24" s="444">
        <v>8.2438904519668998</v>
      </c>
      <c r="AH24" s="444">
        <v>8.2438904519668998</v>
      </c>
      <c r="AI24" s="444">
        <v>8.2438904519668998</v>
      </c>
      <c r="AJ24" s="461">
        <v>8.2438904519668998</v>
      </c>
      <c r="AL24" s="663"/>
      <c r="AM24" s="664"/>
      <c r="AN24" s="668"/>
      <c r="AO24" s="669"/>
      <c r="AP24" s="665"/>
      <c r="AQ24" s="665"/>
      <c r="AR24" s="712"/>
    </row>
    <row r="25" spans="1:44" ht="27" customHeight="1" thickBot="1" x14ac:dyDescent="0.25">
      <c r="A25" s="152"/>
      <c r="B25" s="948"/>
      <c r="C25" s="783" t="s">
        <v>184</v>
      </c>
      <c r="D25" s="784" t="s">
        <v>185</v>
      </c>
      <c r="E25" s="785" t="s">
        <v>124</v>
      </c>
      <c r="F25" s="786" t="s">
        <v>75</v>
      </c>
      <c r="G25" s="786">
        <v>2</v>
      </c>
      <c r="H25" s="787">
        <v>1.36</v>
      </c>
      <c r="I25" s="281">
        <v>1.36</v>
      </c>
      <c r="J25" s="281">
        <v>1.36</v>
      </c>
      <c r="K25" s="281">
        <v>1.36</v>
      </c>
      <c r="L25" s="788">
        <v>1.36</v>
      </c>
      <c r="M25" s="788">
        <v>1.36</v>
      </c>
      <c r="N25" s="788">
        <v>1.36</v>
      </c>
      <c r="O25" s="788">
        <v>1.36</v>
      </c>
      <c r="P25" s="788">
        <v>1.36</v>
      </c>
      <c r="Q25" s="788">
        <v>1.36</v>
      </c>
      <c r="R25" s="788">
        <v>1.36</v>
      </c>
      <c r="S25" s="788">
        <v>1.36</v>
      </c>
      <c r="T25" s="788">
        <v>1.36</v>
      </c>
      <c r="U25" s="788">
        <v>1.36</v>
      </c>
      <c r="V25" s="788">
        <v>1.36</v>
      </c>
      <c r="W25" s="788">
        <v>1.36</v>
      </c>
      <c r="X25" s="788">
        <v>1.36</v>
      </c>
      <c r="Y25" s="788">
        <v>1.36</v>
      </c>
      <c r="Z25" s="788">
        <v>1.36</v>
      </c>
      <c r="AA25" s="788">
        <v>1.36</v>
      </c>
      <c r="AB25" s="788">
        <v>1.36</v>
      </c>
      <c r="AC25" s="788">
        <v>1.36</v>
      </c>
      <c r="AD25" s="788">
        <v>1.36</v>
      </c>
      <c r="AE25" s="788">
        <v>1.36</v>
      </c>
      <c r="AF25" s="788">
        <v>1.36</v>
      </c>
      <c r="AG25" s="788">
        <v>1.36</v>
      </c>
      <c r="AH25" s="788">
        <v>1.36</v>
      </c>
      <c r="AI25" s="788">
        <v>1.36</v>
      </c>
      <c r="AJ25" s="789">
        <v>1.36</v>
      </c>
      <c r="AL25" s="661"/>
      <c r="AO25" s="666"/>
      <c r="AP25" s="666"/>
      <c r="AR25" s="661"/>
    </row>
    <row r="26" spans="1:44" ht="27" customHeight="1" x14ac:dyDescent="0.25">
      <c r="A26" s="172"/>
      <c r="B26" s="196"/>
      <c r="C26" s="174"/>
      <c r="D26" s="197"/>
      <c r="E26" s="198"/>
      <c r="F26" s="197"/>
      <c r="G26" s="197"/>
      <c r="H26" s="199"/>
      <c r="I26" s="200"/>
      <c r="J26" s="201"/>
      <c r="K26" s="174"/>
      <c r="L26" s="201"/>
      <c r="M26" s="202"/>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row>
    <row r="27" spans="1:44" ht="27" customHeight="1" x14ac:dyDescent="0.25">
      <c r="A27" s="172"/>
      <c r="B27" s="196"/>
      <c r="C27" s="174"/>
      <c r="D27" s="174"/>
      <c r="E27" s="203"/>
      <c r="F27" s="174"/>
      <c r="G27" s="174"/>
      <c r="H27" s="174"/>
      <c r="I27" s="177"/>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1:44" ht="27" customHeight="1" x14ac:dyDescent="0.25">
      <c r="A28" s="172"/>
      <c r="B28" s="196"/>
      <c r="C28" s="197"/>
      <c r="D28" s="157" t="str">
        <f>'TITLE PAGE'!B9</f>
        <v>Company:</v>
      </c>
      <c r="E28" s="316" t="str">
        <f>'TITLE PAGE'!D9</f>
        <v>Severn Trent Water</v>
      </c>
      <c r="F28" s="197"/>
      <c r="G28" s="197"/>
      <c r="H28" s="197"/>
      <c r="I28" s="197"/>
      <c r="J28" s="197"/>
      <c r="K28" s="174"/>
      <c r="L28" s="197"/>
      <c r="M28" s="197"/>
      <c r="N28" s="197"/>
      <c r="O28" s="197"/>
      <c r="P28" s="174"/>
      <c r="Q28" s="174"/>
      <c r="R28" s="174"/>
      <c r="S28" s="174"/>
      <c r="T28" s="174"/>
      <c r="U28" s="174"/>
      <c r="V28" s="174"/>
      <c r="W28" s="174"/>
      <c r="X28" s="174"/>
      <c r="Y28" s="174"/>
      <c r="Z28" s="174"/>
      <c r="AA28" s="174"/>
      <c r="AB28" s="174"/>
      <c r="AC28" s="174"/>
      <c r="AD28" s="174"/>
      <c r="AE28" s="174"/>
      <c r="AF28" s="174"/>
      <c r="AG28" s="174"/>
      <c r="AH28" s="174"/>
      <c r="AI28" s="174"/>
      <c r="AJ28" s="174"/>
    </row>
    <row r="29" spans="1:44" ht="27" customHeight="1" x14ac:dyDescent="0.25">
      <c r="A29" s="172"/>
      <c r="B29" s="196"/>
      <c r="C29" s="197"/>
      <c r="D29" s="161" t="str">
        <f>'TITLE PAGE'!B10</f>
        <v>Resource Zone Name:</v>
      </c>
      <c r="E29" s="317" t="str">
        <f>'TITLE PAGE'!D10</f>
        <v>Shelton</v>
      </c>
      <c r="F29" s="197"/>
      <c r="G29" s="197"/>
      <c r="H29" s="197"/>
      <c r="I29" s="197"/>
      <c r="J29" s="197"/>
      <c r="K29" s="174"/>
      <c r="L29" s="197"/>
      <c r="M29" s="197"/>
      <c r="N29" s="197"/>
      <c r="O29" s="197"/>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4" ht="27" customHeight="1" x14ac:dyDescent="0.2">
      <c r="A30" s="172"/>
      <c r="B30" s="204"/>
      <c r="C30" s="197"/>
      <c r="D30" s="161" t="str">
        <f>'TITLE PAGE'!B11</f>
        <v>Resource Zone Number:</v>
      </c>
      <c r="E30" s="318">
        <f>'TITLE PAGE'!D11</f>
        <v>11</v>
      </c>
      <c r="F30" s="197"/>
      <c r="G30" s="197"/>
      <c r="H30" s="197"/>
      <c r="I30" s="197"/>
      <c r="J30" s="197"/>
      <c r="K30" s="174"/>
      <c r="L30" s="197"/>
      <c r="M30" s="197"/>
      <c r="N30" s="197"/>
      <c r="O30" s="197"/>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4" ht="27" customHeight="1" x14ac:dyDescent="0.25">
      <c r="A31" s="172"/>
      <c r="B31" s="196"/>
      <c r="C31" s="197"/>
      <c r="D31" s="161" t="str">
        <f>'TITLE PAGE'!B12</f>
        <v xml:space="preserve">Planning Scenario Name:                                                                     </v>
      </c>
      <c r="E31" s="317" t="str">
        <f>'TITLE PAGE'!D12</f>
        <v>Dry Year Annual Average</v>
      </c>
      <c r="F31" s="197"/>
      <c r="G31" s="197"/>
      <c r="H31" s="197"/>
      <c r="I31" s="197"/>
      <c r="J31" s="197"/>
      <c r="K31" s="174"/>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4" ht="27" customHeight="1" x14ac:dyDescent="0.25">
      <c r="A32" s="172"/>
      <c r="B32" s="196"/>
      <c r="C32" s="197"/>
      <c r="D32" s="168" t="str">
        <f>'TITLE PAGE'!B13</f>
        <v xml:space="preserve">Chosen Level of Service:  </v>
      </c>
      <c r="E32" s="205" t="str">
        <f>'TITLE PAGE'!D13</f>
        <v>No more than 3 in 100 Temporary Use Bans</v>
      </c>
      <c r="F32" s="197"/>
      <c r="G32" s="197"/>
      <c r="H32" s="197"/>
      <c r="I32" s="197"/>
      <c r="J32" s="197"/>
      <c r="K32" s="174"/>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5">
      <c r="A33" s="172"/>
      <c r="B33" s="196"/>
      <c r="C33" s="197"/>
      <c r="D33" s="197"/>
      <c r="E33" s="206"/>
      <c r="F33" s="197"/>
      <c r="G33" s="197"/>
      <c r="H33" s="197"/>
      <c r="I33" s="197"/>
      <c r="J33" s="197"/>
      <c r="K33" s="174"/>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sheetData>
  <sheetProtection algorithmName="SHA-512" hashValue="B3w0GDVW+GC+NOIElyfPodiBzsHic0RzCIziY3MR90a19F118hZLo8rzxqZPj77BT2RcEHRHNTTVr53igT1vIw==" saltValue="DNQx6MC3gfjy1UlYeIPdzQ==" spinCount="100000" sheet="1" objects="1" scenarios="1" selectLockedCells="1" selectUnlockedCells="1"/>
  <mergeCells count="4">
    <mergeCell ref="I1:J1"/>
    <mergeCell ref="B4:B17"/>
    <mergeCell ref="B18:B25"/>
    <mergeCell ref="AQ1:AS1"/>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selection activeCell="D13" sqref="D13"/>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46" max="246" width="2.109375" customWidth="1"/>
    <col min="247" max="248" width="6.88671875" customWidth="1"/>
    <col min="249" max="249" width="43.44140625" customWidth="1"/>
    <col min="250" max="250" width="38.109375" customWidth="1"/>
    <col min="251" max="251" width="6.88671875" customWidth="1"/>
    <col min="252" max="252" width="8.21875" bestFit="1" customWidth="1"/>
    <col min="253" max="253" width="13.21875" customWidth="1"/>
    <col min="254" max="281" width="11.44140625" customWidth="1"/>
    <col min="502" max="502" width="2.109375" customWidth="1"/>
    <col min="503" max="504" width="6.88671875" customWidth="1"/>
    <col min="505" max="505" width="43.44140625" customWidth="1"/>
    <col min="506" max="506" width="38.109375" customWidth="1"/>
    <col min="507" max="507" width="6.88671875" customWidth="1"/>
    <col min="508" max="508" width="8.21875" bestFit="1" customWidth="1"/>
    <col min="509" max="509" width="13.21875" customWidth="1"/>
    <col min="510" max="537" width="11.44140625" customWidth="1"/>
    <col min="758" max="758" width="2.109375" customWidth="1"/>
    <col min="759" max="760" width="6.88671875" customWidth="1"/>
    <col min="761" max="761" width="43.44140625" customWidth="1"/>
    <col min="762" max="762" width="38.109375" customWidth="1"/>
    <col min="763" max="763" width="6.88671875" customWidth="1"/>
    <col min="764" max="764" width="8.21875" bestFit="1" customWidth="1"/>
    <col min="765" max="765" width="13.21875" customWidth="1"/>
    <col min="766" max="793" width="11.44140625" customWidth="1"/>
    <col min="1014" max="1014" width="2.109375" customWidth="1"/>
    <col min="1015" max="1016" width="6.88671875" customWidth="1"/>
    <col min="1017" max="1017" width="43.44140625" customWidth="1"/>
    <col min="1018" max="1018" width="38.109375" customWidth="1"/>
    <col min="1019" max="1019" width="6.88671875" customWidth="1"/>
    <col min="1020" max="1020" width="8.21875" bestFit="1" customWidth="1"/>
    <col min="1021" max="1021" width="13.21875" customWidth="1"/>
    <col min="1022" max="1049" width="11.44140625" customWidth="1"/>
    <col min="1270" max="1270" width="2.109375" customWidth="1"/>
    <col min="1271" max="1272" width="6.88671875" customWidth="1"/>
    <col min="1273" max="1273" width="43.44140625" customWidth="1"/>
    <col min="1274" max="1274" width="38.109375" customWidth="1"/>
    <col min="1275" max="1275" width="6.88671875" customWidth="1"/>
    <col min="1276" max="1276" width="8.21875" bestFit="1" customWidth="1"/>
    <col min="1277" max="1277" width="13.21875" customWidth="1"/>
    <col min="1278" max="1305" width="11.44140625" customWidth="1"/>
    <col min="1526" max="1526" width="2.109375" customWidth="1"/>
    <col min="1527" max="1528" width="6.88671875" customWidth="1"/>
    <col min="1529" max="1529" width="43.44140625" customWidth="1"/>
    <col min="1530" max="1530" width="38.109375" customWidth="1"/>
    <col min="1531" max="1531" width="6.88671875" customWidth="1"/>
    <col min="1532" max="1532" width="8.21875" bestFit="1" customWidth="1"/>
    <col min="1533" max="1533" width="13.21875" customWidth="1"/>
    <col min="1534" max="1561" width="11.44140625" customWidth="1"/>
    <col min="1782" max="1782" width="2.109375" customWidth="1"/>
    <col min="1783" max="1784" width="6.88671875" customWidth="1"/>
    <col min="1785" max="1785" width="43.44140625" customWidth="1"/>
    <col min="1786" max="1786" width="38.109375" customWidth="1"/>
    <col min="1787" max="1787" width="6.88671875" customWidth="1"/>
    <col min="1788" max="1788" width="8.21875" bestFit="1" customWidth="1"/>
    <col min="1789" max="1789" width="13.21875" customWidth="1"/>
    <col min="1790" max="1817" width="11.44140625" customWidth="1"/>
    <col min="2038" max="2038" width="2.109375" customWidth="1"/>
    <col min="2039" max="2040" width="6.88671875" customWidth="1"/>
    <col min="2041" max="2041" width="43.44140625" customWidth="1"/>
    <col min="2042" max="2042" width="38.109375" customWidth="1"/>
    <col min="2043" max="2043" width="6.88671875" customWidth="1"/>
    <col min="2044" max="2044" width="8.21875" bestFit="1" customWidth="1"/>
    <col min="2045" max="2045" width="13.21875" customWidth="1"/>
    <col min="2046" max="2073" width="11.44140625" customWidth="1"/>
    <col min="2294" max="2294" width="2.109375" customWidth="1"/>
    <col min="2295" max="2296" width="6.88671875" customWidth="1"/>
    <col min="2297" max="2297" width="43.44140625" customWidth="1"/>
    <col min="2298" max="2298" width="38.109375" customWidth="1"/>
    <col min="2299" max="2299" width="6.88671875" customWidth="1"/>
    <col min="2300" max="2300" width="8.21875" bestFit="1" customWidth="1"/>
    <col min="2301" max="2301" width="13.21875" customWidth="1"/>
    <col min="2302" max="2329" width="11.44140625" customWidth="1"/>
    <col min="2550" max="2550" width="2.109375" customWidth="1"/>
    <col min="2551" max="2552" width="6.88671875" customWidth="1"/>
    <col min="2553" max="2553" width="43.44140625" customWidth="1"/>
    <col min="2554" max="2554" width="38.109375" customWidth="1"/>
    <col min="2555" max="2555" width="6.88671875" customWidth="1"/>
    <col min="2556" max="2556" width="8.21875" bestFit="1" customWidth="1"/>
    <col min="2557" max="2557" width="13.21875" customWidth="1"/>
    <col min="2558" max="2585" width="11.44140625" customWidth="1"/>
    <col min="2806" max="2806" width="2.109375" customWidth="1"/>
    <col min="2807" max="2808" width="6.88671875" customWidth="1"/>
    <col min="2809" max="2809" width="43.44140625" customWidth="1"/>
    <col min="2810" max="2810" width="38.109375" customWidth="1"/>
    <col min="2811" max="2811" width="6.88671875" customWidth="1"/>
    <col min="2812" max="2812" width="8.21875" bestFit="1" customWidth="1"/>
    <col min="2813" max="2813" width="13.21875" customWidth="1"/>
    <col min="2814" max="2841" width="11.44140625" customWidth="1"/>
    <col min="3062" max="3062" width="2.109375" customWidth="1"/>
    <col min="3063" max="3064" width="6.88671875" customWidth="1"/>
    <col min="3065" max="3065" width="43.44140625" customWidth="1"/>
    <col min="3066" max="3066" width="38.109375" customWidth="1"/>
    <col min="3067" max="3067" width="6.88671875" customWidth="1"/>
    <col min="3068" max="3068" width="8.21875" bestFit="1" customWidth="1"/>
    <col min="3069" max="3069" width="13.21875" customWidth="1"/>
    <col min="3070" max="3097" width="11.44140625" customWidth="1"/>
    <col min="3318" max="3318" width="2.109375" customWidth="1"/>
    <col min="3319" max="3320" width="6.88671875" customWidth="1"/>
    <col min="3321" max="3321" width="43.44140625" customWidth="1"/>
    <col min="3322" max="3322" width="38.109375" customWidth="1"/>
    <col min="3323" max="3323" width="6.88671875" customWidth="1"/>
    <col min="3324" max="3324" width="8.21875" bestFit="1" customWidth="1"/>
    <col min="3325" max="3325" width="13.21875" customWidth="1"/>
    <col min="3326" max="3353" width="11.44140625" customWidth="1"/>
    <col min="3574" max="3574" width="2.109375" customWidth="1"/>
    <col min="3575" max="3576" width="6.88671875" customWidth="1"/>
    <col min="3577" max="3577" width="43.44140625" customWidth="1"/>
    <col min="3578" max="3578" width="38.109375" customWidth="1"/>
    <col min="3579" max="3579" width="6.88671875" customWidth="1"/>
    <col min="3580" max="3580" width="8.21875" bestFit="1" customWidth="1"/>
    <col min="3581" max="3581" width="13.21875" customWidth="1"/>
    <col min="3582" max="3609" width="11.44140625" customWidth="1"/>
    <col min="3830" max="3830" width="2.109375" customWidth="1"/>
    <col min="3831" max="3832" width="6.88671875" customWidth="1"/>
    <col min="3833" max="3833" width="43.44140625" customWidth="1"/>
    <col min="3834" max="3834" width="38.109375" customWidth="1"/>
    <col min="3835" max="3835" width="6.88671875" customWidth="1"/>
    <col min="3836" max="3836" width="8.21875" bestFit="1" customWidth="1"/>
    <col min="3837" max="3837" width="13.21875" customWidth="1"/>
    <col min="3838" max="3865" width="11.44140625" customWidth="1"/>
    <col min="4086" max="4086" width="2.109375" customWidth="1"/>
    <col min="4087" max="4088" width="6.88671875" customWidth="1"/>
    <col min="4089" max="4089" width="43.44140625" customWidth="1"/>
    <col min="4090" max="4090" width="38.109375" customWidth="1"/>
    <col min="4091" max="4091" width="6.88671875" customWidth="1"/>
    <col min="4092" max="4092" width="8.21875" bestFit="1" customWidth="1"/>
    <col min="4093" max="4093" width="13.21875" customWidth="1"/>
    <col min="4094" max="4121" width="11.44140625" customWidth="1"/>
    <col min="4342" max="4342" width="2.109375" customWidth="1"/>
    <col min="4343" max="4344" width="6.88671875" customWidth="1"/>
    <col min="4345" max="4345" width="43.44140625" customWidth="1"/>
    <col min="4346" max="4346" width="38.109375" customWidth="1"/>
    <col min="4347" max="4347" width="6.88671875" customWidth="1"/>
    <col min="4348" max="4348" width="8.21875" bestFit="1" customWidth="1"/>
    <col min="4349" max="4349" width="13.21875" customWidth="1"/>
    <col min="4350" max="4377" width="11.44140625" customWidth="1"/>
    <col min="4598" max="4598" width="2.109375" customWidth="1"/>
    <col min="4599" max="4600" width="6.88671875" customWidth="1"/>
    <col min="4601" max="4601" width="43.44140625" customWidth="1"/>
    <col min="4602" max="4602" width="38.109375" customWidth="1"/>
    <col min="4603" max="4603" width="6.88671875" customWidth="1"/>
    <col min="4604" max="4604" width="8.21875" bestFit="1" customWidth="1"/>
    <col min="4605" max="4605" width="13.21875" customWidth="1"/>
    <col min="4606" max="4633" width="11.44140625" customWidth="1"/>
    <col min="4854" max="4854" width="2.109375" customWidth="1"/>
    <col min="4855" max="4856" width="6.88671875" customWidth="1"/>
    <col min="4857" max="4857" width="43.44140625" customWidth="1"/>
    <col min="4858" max="4858" width="38.109375" customWidth="1"/>
    <col min="4859" max="4859" width="6.88671875" customWidth="1"/>
    <col min="4860" max="4860" width="8.21875" bestFit="1" customWidth="1"/>
    <col min="4861" max="4861" width="13.21875" customWidth="1"/>
    <col min="4862" max="4889" width="11.44140625" customWidth="1"/>
    <col min="5110" max="5110" width="2.109375" customWidth="1"/>
    <col min="5111" max="5112" width="6.88671875" customWidth="1"/>
    <col min="5113" max="5113" width="43.44140625" customWidth="1"/>
    <col min="5114" max="5114" width="38.109375" customWidth="1"/>
    <col min="5115" max="5115" width="6.88671875" customWidth="1"/>
    <col min="5116" max="5116" width="8.21875" bestFit="1" customWidth="1"/>
    <col min="5117" max="5117" width="13.21875" customWidth="1"/>
    <col min="5118" max="5145" width="11.44140625" customWidth="1"/>
    <col min="5366" max="5366" width="2.109375" customWidth="1"/>
    <col min="5367" max="5368" width="6.88671875" customWidth="1"/>
    <col min="5369" max="5369" width="43.44140625" customWidth="1"/>
    <col min="5370" max="5370" width="38.109375" customWidth="1"/>
    <col min="5371" max="5371" width="6.88671875" customWidth="1"/>
    <col min="5372" max="5372" width="8.21875" bestFit="1" customWidth="1"/>
    <col min="5373" max="5373" width="13.21875" customWidth="1"/>
    <col min="5374" max="5401" width="11.44140625" customWidth="1"/>
    <col min="5622" max="5622" width="2.109375" customWidth="1"/>
    <col min="5623" max="5624" width="6.88671875" customWidth="1"/>
    <col min="5625" max="5625" width="43.44140625" customWidth="1"/>
    <col min="5626" max="5626" width="38.109375" customWidth="1"/>
    <col min="5627" max="5627" width="6.88671875" customWidth="1"/>
    <col min="5628" max="5628" width="8.21875" bestFit="1" customWidth="1"/>
    <col min="5629" max="5629" width="13.21875" customWidth="1"/>
    <col min="5630" max="5657" width="11.44140625" customWidth="1"/>
    <col min="5878" max="5878" width="2.109375" customWidth="1"/>
    <col min="5879" max="5880" width="6.88671875" customWidth="1"/>
    <col min="5881" max="5881" width="43.44140625" customWidth="1"/>
    <col min="5882" max="5882" width="38.109375" customWidth="1"/>
    <col min="5883" max="5883" width="6.88671875" customWidth="1"/>
    <col min="5884" max="5884" width="8.21875" bestFit="1" customWidth="1"/>
    <col min="5885" max="5885" width="13.21875" customWidth="1"/>
    <col min="5886" max="5913" width="11.44140625" customWidth="1"/>
    <col min="6134" max="6134" width="2.109375" customWidth="1"/>
    <col min="6135" max="6136" width="6.88671875" customWidth="1"/>
    <col min="6137" max="6137" width="43.44140625" customWidth="1"/>
    <col min="6138" max="6138" width="38.109375" customWidth="1"/>
    <col min="6139" max="6139" width="6.88671875" customWidth="1"/>
    <col min="6140" max="6140" width="8.21875" bestFit="1" customWidth="1"/>
    <col min="6141" max="6141" width="13.21875" customWidth="1"/>
    <col min="6142" max="6169" width="11.44140625" customWidth="1"/>
    <col min="6390" max="6390" width="2.109375" customWidth="1"/>
    <col min="6391" max="6392" width="6.88671875" customWidth="1"/>
    <col min="6393" max="6393" width="43.44140625" customWidth="1"/>
    <col min="6394" max="6394" width="38.109375" customWidth="1"/>
    <col min="6395" max="6395" width="6.88671875" customWidth="1"/>
    <col min="6396" max="6396" width="8.21875" bestFit="1" customWidth="1"/>
    <col min="6397" max="6397" width="13.21875" customWidth="1"/>
    <col min="6398" max="6425" width="11.44140625" customWidth="1"/>
    <col min="6646" max="6646" width="2.109375" customWidth="1"/>
    <col min="6647" max="6648" width="6.88671875" customWidth="1"/>
    <col min="6649" max="6649" width="43.44140625" customWidth="1"/>
    <col min="6650" max="6650" width="38.109375" customWidth="1"/>
    <col min="6651" max="6651" width="6.88671875" customWidth="1"/>
    <col min="6652" max="6652" width="8.21875" bestFit="1" customWidth="1"/>
    <col min="6653" max="6653" width="13.21875" customWidth="1"/>
    <col min="6654" max="6681" width="11.44140625" customWidth="1"/>
    <col min="6902" max="6902" width="2.109375" customWidth="1"/>
    <col min="6903" max="6904" width="6.88671875" customWidth="1"/>
    <col min="6905" max="6905" width="43.44140625" customWidth="1"/>
    <col min="6906" max="6906" width="38.109375" customWidth="1"/>
    <col min="6907" max="6907" width="6.88671875" customWidth="1"/>
    <col min="6908" max="6908" width="8.21875" bestFit="1" customWidth="1"/>
    <col min="6909" max="6909" width="13.21875" customWidth="1"/>
    <col min="6910" max="6937" width="11.44140625" customWidth="1"/>
    <col min="7158" max="7158" width="2.109375" customWidth="1"/>
    <col min="7159" max="7160" width="6.88671875" customWidth="1"/>
    <col min="7161" max="7161" width="43.44140625" customWidth="1"/>
    <col min="7162" max="7162" width="38.109375" customWidth="1"/>
    <col min="7163" max="7163" width="6.88671875" customWidth="1"/>
    <col min="7164" max="7164" width="8.21875" bestFit="1" customWidth="1"/>
    <col min="7165" max="7165" width="13.21875" customWidth="1"/>
    <col min="7166" max="7193" width="11.44140625" customWidth="1"/>
    <col min="7414" max="7414" width="2.109375" customWidth="1"/>
    <col min="7415" max="7416" width="6.88671875" customWidth="1"/>
    <col min="7417" max="7417" width="43.44140625" customWidth="1"/>
    <col min="7418" max="7418" width="38.109375" customWidth="1"/>
    <col min="7419" max="7419" width="6.88671875" customWidth="1"/>
    <col min="7420" max="7420" width="8.21875" bestFit="1" customWidth="1"/>
    <col min="7421" max="7421" width="13.21875" customWidth="1"/>
    <col min="7422" max="7449" width="11.44140625" customWidth="1"/>
    <col min="7670" max="7670" width="2.109375" customWidth="1"/>
    <col min="7671" max="7672" width="6.88671875" customWidth="1"/>
    <col min="7673" max="7673" width="43.44140625" customWidth="1"/>
    <col min="7674" max="7674" width="38.109375" customWidth="1"/>
    <col min="7675" max="7675" width="6.88671875" customWidth="1"/>
    <col min="7676" max="7676" width="8.21875" bestFit="1" customWidth="1"/>
    <col min="7677" max="7677" width="13.21875" customWidth="1"/>
    <col min="7678" max="7705" width="11.44140625" customWidth="1"/>
    <col min="7926" max="7926" width="2.109375" customWidth="1"/>
    <col min="7927" max="7928" width="6.88671875" customWidth="1"/>
    <col min="7929" max="7929" width="43.44140625" customWidth="1"/>
    <col min="7930" max="7930" width="38.109375" customWidth="1"/>
    <col min="7931" max="7931" width="6.88671875" customWidth="1"/>
    <col min="7932" max="7932" width="8.21875" bestFit="1" customWidth="1"/>
    <col min="7933" max="7933" width="13.21875" customWidth="1"/>
    <col min="7934" max="7961" width="11.44140625" customWidth="1"/>
    <col min="8182" max="8182" width="2.109375" customWidth="1"/>
    <col min="8183" max="8184" width="6.88671875" customWidth="1"/>
    <col min="8185" max="8185" width="43.44140625" customWidth="1"/>
    <col min="8186" max="8186" width="38.109375" customWidth="1"/>
    <col min="8187" max="8187" width="6.88671875" customWidth="1"/>
    <col min="8188" max="8188" width="8.21875" bestFit="1" customWidth="1"/>
    <col min="8189" max="8189" width="13.21875" customWidth="1"/>
    <col min="8190" max="8217" width="11.44140625" customWidth="1"/>
    <col min="8438" max="8438" width="2.109375" customWidth="1"/>
    <col min="8439" max="8440" width="6.88671875" customWidth="1"/>
    <col min="8441" max="8441" width="43.44140625" customWidth="1"/>
    <col min="8442" max="8442" width="38.109375" customWidth="1"/>
    <col min="8443" max="8443" width="6.88671875" customWidth="1"/>
    <col min="8444" max="8444" width="8.21875" bestFit="1" customWidth="1"/>
    <col min="8445" max="8445" width="13.21875" customWidth="1"/>
    <col min="8446" max="8473" width="11.44140625" customWidth="1"/>
    <col min="8694" max="8694" width="2.109375" customWidth="1"/>
    <col min="8695" max="8696" width="6.88671875" customWidth="1"/>
    <col min="8697" max="8697" width="43.44140625" customWidth="1"/>
    <col min="8698" max="8698" width="38.109375" customWidth="1"/>
    <col min="8699" max="8699" width="6.88671875" customWidth="1"/>
    <col min="8700" max="8700" width="8.21875" bestFit="1" customWidth="1"/>
    <col min="8701" max="8701" width="13.21875" customWidth="1"/>
    <col min="8702" max="8729" width="11.44140625" customWidth="1"/>
    <col min="8950" max="8950" width="2.109375" customWidth="1"/>
    <col min="8951" max="8952" width="6.88671875" customWidth="1"/>
    <col min="8953" max="8953" width="43.44140625" customWidth="1"/>
    <col min="8954" max="8954" width="38.109375" customWidth="1"/>
    <col min="8955" max="8955" width="6.88671875" customWidth="1"/>
    <col min="8956" max="8956" width="8.21875" bestFit="1" customWidth="1"/>
    <col min="8957" max="8957" width="13.21875" customWidth="1"/>
    <col min="8958" max="8985" width="11.44140625" customWidth="1"/>
    <col min="9206" max="9206" width="2.109375" customWidth="1"/>
    <col min="9207" max="9208" width="6.88671875" customWidth="1"/>
    <col min="9209" max="9209" width="43.44140625" customWidth="1"/>
    <col min="9210" max="9210" width="38.109375" customWidth="1"/>
    <col min="9211" max="9211" width="6.88671875" customWidth="1"/>
    <col min="9212" max="9212" width="8.21875" bestFit="1" customWidth="1"/>
    <col min="9213" max="9213" width="13.21875" customWidth="1"/>
    <col min="9214" max="9241" width="11.44140625" customWidth="1"/>
    <col min="9462" max="9462" width="2.109375" customWidth="1"/>
    <col min="9463" max="9464" width="6.88671875" customWidth="1"/>
    <col min="9465" max="9465" width="43.44140625" customWidth="1"/>
    <col min="9466" max="9466" width="38.109375" customWidth="1"/>
    <col min="9467" max="9467" width="6.88671875" customWidth="1"/>
    <col min="9468" max="9468" width="8.21875" bestFit="1" customWidth="1"/>
    <col min="9469" max="9469" width="13.21875" customWidth="1"/>
    <col min="9470" max="9497" width="11.44140625" customWidth="1"/>
    <col min="9718" max="9718" width="2.109375" customWidth="1"/>
    <col min="9719" max="9720" width="6.88671875" customWidth="1"/>
    <col min="9721" max="9721" width="43.44140625" customWidth="1"/>
    <col min="9722" max="9722" width="38.109375" customWidth="1"/>
    <col min="9723" max="9723" width="6.88671875" customWidth="1"/>
    <col min="9724" max="9724" width="8.21875" bestFit="1" customWidth="1"/>
    <col min="9725" max="9725" width="13.21875" customWidth="1"/>
    <col min="9726" max="9753" width="11.44140625" customWidth="1"/>
    <col min="9974" max="9974" width="2.109375" customWidth="1"/>
    <col min="9975" max="9976" width="6.88671875" customWidth="1"/>
    <col min="9977" max="9977" width="43.44140625" customWidth="1"/>
    <col min="9978" max="9978" width="38.109375" customWidth="1"/>
    <col min="9979" max="9979" width="6.88671875" customWidth="1"/>
    <col min="9980" max="9980" width="8.21875" bestFit="1" customWidth="1"/>
    <col min="9981" max="9981" width="13.21875" customWidth="1"/>
    <col min="9982" max="10009" width="11.44140625" customWidth="1"/>
    <col min="10230" max="10230" width="2.109375" customWidth="1"/>
    <col min="10231" max="10232" width="6.88671875" customWidth="1"/>
    <col min="10233" max="10233" width="43.44140625" customWidth="1"/>
    <col min="10234" max="10234" width="38.109375" customWidth="1"/>
    <col min="10235" max="10235" width="6.88671875" customWidth="1"/>
    <col min="10236" max="10236" width="8.21875" bestFit="1" customWidth="1"/>
    <col min="10237" max="10237" width="13.21875" customWidth="1"/>
    <col min="10238" max="10265" width="11.44140625" customWidth="1"/>
    <col min="10486" max="10486" width="2.109375" customWidth="1"/>
    <col min="10487" max="10488" width="6.88671875" customWidth="1"/>
    <col min="10489" max="10489" width="43.44140625" customWidth="1"/>
    <col min="10490" max="10490" width="38.109375" customWidth="1"/>
    <col min="10491" max="10491" width="6.88671875" customWidth="1"/>
    <col min="10492" max="10492" width="8.21875" bestFit="1" customWidth="1"/>
    <col min="10493" max="10493" width="13.21875" customWidth="1"/>
    <col min="10494" max="10521" width="11.44140625" customWidth="1"/>
    <col min="10742" max="10742" width="2.109375" customWidth="1"/>
    <col min="10743" max="10744" width="6.88671875" customWidth="1"/>
    <col min="10745" max="10745" width="43.44140625" customWidth="1"/>
    <col min="10746" max="10746" width="38.109375" customWidth="1"/>
    <col min="10747" max="10747" width="6.88671875" customWidth="1"/>
    <col min="10748" max="10748" width="8.21875" bestFit="1" customWidth="1"/>
    <col min="10749" max="10749" width="13.21875" customWidth="1"/>
    <col min="10750" max="10777" width="11.44140625" customWidth="1"/>
    <col min="10998" max="10998" width="2.109375" customWidth="1"/>
    <col min="10999" max="11000" width="6.88671875" customWidth="1"/>
    <col min="11001" max="11001" width="43.44140625" customWidth="1"/>
    <col min="11002" max="11002" width="38.109375" customWidth="1"/>
    <col min="11003" max="11003" width="6.88671875" customWidth="1"/>
    <col min="11004" max="11004" width="8.21875" bestFit="1" customWidth="1"/>
    <col min="11005" max="11005" width="13.21875" customWidth="1"/>
    <col min="11006" max="11033" width="11.44140625" customWidth="1"/>
    <col min="11254" max="11254" width="2.109375" customWidth="1"/>
    <col min="11255" max="11256" width="6.88671875" customWidth="1"/>
    <col min="11257" max="11257" width="43.44140625" customWidth="1"/>
    <col min="11258" max="11258" width="38.109375" customWidth="1"/>
    <col min="11259" max="11259" width="6.88671875" customWidth="1"/>
    <col min="11260" max="11260" width="8.21875" bestFit="1" customWidth="1"/>
    <col min="11261" max="11261" width="13.21875" customWidth="1"/>
    <col min="11262" max="11289" width="11.44140625" customWidth="1"/>
    <col min="11510" max="11510" width="2.109375" customWidth="1"/>
    <col min="11511" max="11512" width="6.88671875" customWidth="1"/>
    <col min="11513" max="11513" width="43.44140625" customWidth="1"/>
    <col min="11514" max="11514" width="38.109375" customWidth="1"/>
    <col min="11515" max="11515" width="6.88671875" customWidth="1"/>
    <col min="11516" max="11516" width="8.21875" bestFit="1" customWidth="1"/>
    <col min="11517" max="11517" width="13.21875" customWidth="1"/>
    <col min="11518" max="11545" width="11.44140625" customWidth="1"/>
    <col min="11766" max="11766" width="2.109375" customWidth="1"/>
    <col min="11767" max="11768" width="6.88671875" customWidth="1"/>
    <col min="11769" max="11769" width="43.44140625" customWidth="1"/>
    <col min="11770" max="11770" width="38.109375" customWidth="1"/>
    <col min="11771" max="11771" width="6.88671875" customWidth="1"/>
    <col min="11772" max="11772" width="8.21875" bestFit="1" customWidth="1"/>
    <col min="11773" max="11773" width="13.21875" customWidth="1"/>
    <col min="11774" max="11801" width="11.44140625" customWidth="1"/>
    <col min="12022" max="12022" width="2.109375" customWidth="1"/>
    <col min="12023" max="12024" width="6.88671875" customWidth="1"/>
    <col min="12025" max="12025" width="43.44140625" customWidth="1"/>
    <col min="12026" max="12026" width="38.109375" customWidth="1"/>
    <col min="12027" max="12027" width="6.88671875" customWidth="1"/>
    <col min="12028" max="12028" width="8.21875" bestFit="1" customWidth="1"/>
    <col min="12029" max="12029" width="13.21875" customWidth="1"/>
    <col min="12030" max="12057" width="11.44140625" customWidth="1"/>
    <col min="12278" max="12278" width="2.109375" customWidth="1"/>
    <col min="12279" max="12280" width="6.88671875" customWidth="1"/>
    <col min="12281" max="12281" width="43.44140625" customWidth="1"/>
    <col min="12282" max="12282" width="38.109375" customWidth="1"/>
    <col min="12283" max="12283" width="6.88671875" customWidth="1"/>
    <col min="12284" max="12284" width="8.21875" bestFit="1" customWidth="1"/>
    <col min="12285" max="12285" width="13.21875" customWidth="1"/>
    <col min="12286" max="12313" width="11.44140625" customWidth="1"/>
    <col min="12534" max="12534" width="2.109375" customWidth="1"/>
    <col min="12535" max="12536" width="6.88671875" customWidth="1"/>
    <col min="12537" max="12537" width="43.44140625" customWidth="1"/>
    <col min="12538" max="12538" width="38.109375" customWidth="1"/>
    <col min="12539" max="12539" width="6.88671875" customWidth="1"/>
    <col min="12540" max="12540" width="8.21875" bestFit="1" customWidth="1"/>
    <col min="12541" max="12541" width="13.21875" customWidth="1"/>
    <col min="12542" max="12569" width="11.44140625" customWidth="1"/>
    <col min="12790" max="12790" width="2.109375" customWidth="1"/>
    <col min="12791" max="12792" width="6.88671875" customWidth="1"/>
    <col min="12793" max="12793" width="43.44140625" customWidth="1"/>
    <col min="12794" max="12794" width="38.109375" customWidth="1"/>
    <col min="12795" max="12795" width="6.88671875" customWidth="1"/>
    <col min="12796" max="12796" width="8.21875" bestFit="1" customWidth="1"/>
    <col min="12797" max="12797" width="13.21875" customWidth="1"/>
    <col min="12798" max="12825" width="11.44140625" customWidth="1"/>
    <col min="13046" max="13046" width="2.109375" customWidth="1"/>
    <col min="13047" max="13048" width="6.88671875" customWidth="1"/>
    <col min="13049" max="13049" width="43.44140625" customWidth="1"/>
    <col min="13050" max="13050" width="38.109375" customWidth="1"/>
    <col min="13051" max="13051" width="6.88671875" customWidth="1"/>
    <col min="13052" max="13052" width="8.21875" bestFit="1" customWidth="1"/>
    <col min="13053" max="13053" width="13.21875" customWidth="1"/>
    <col min="13054" max="13081" width="11.44140625" customWidth="1"/>
    <col min="13302" max="13302" width="2.109375" customWidth="1"/>
    <col min="13303" max="13304" width="6.88671875" customWidth="1"/>
    <col min="13305" max="13305" width="43.44140625" customWidth="1"/>
    <col min="13306" max="13306" width="38.109375" customWidth="1"/>
    <col min="13307" max="13307" width="6.88671875" customWidth="1"/>
    <col min="13308" max="13308" width="8.21875" bestFit="1" customWidth="1"/>
    <col min="13309" max="13309" width="13.21875" customWidth="1"/>
    <col min="13310" max="13337" width="11.44140625" customWidth="1"/>
    <col min="13558" max="13558" width="2.109375" customWidth="1"/>
    <col min="13559" max="13560" width="6.88671875" customWidth="1"/>
    <col min="13561" max="13561" width="43.44140625" customWidth="1"/>
    <col min="13562" max="13562" width="38.109375" customWidth="1"/>
    <col min="13563" max="13563" width="6.88671875" customWidth="1"/>
    <col min="13564" max="13564" width="8.21875" bestFit="1" customWidth="1"/>
    <col min="13565" max="13565" width="13.21875" customWidth="1"/>
    <col min="13566" max="13593" width="11.44140625" customWidth="1"/>
    <col min="13814" max="13814" width="2.109375" customWidth="1"/>
    <col min="13815" max="13816" width="6.88671875" customWidth="1"/>
    <col min="13817" max="13817" width="43.44140625" customWidth="1"/>
    <col min="13818" max="13818" width="38.109375" customWidth="1"/>
    <col min="13819" max="13819" width="6.88671875" customWidth="1"/>
    <col min="13820" max="13820" width="8.21875" bestFit="1" customWidth="1"/>
    <col min="13821" max="13821" width="13.21875" customWidth="1"/>
    <col min="13822" max="13849" width="11.44140625" customWidth="1"/>
    <col min="14070" max="14070" width="2.109375" customWidth="1"/>
    <col min="14071" max="14072" width="6.88671875" customWidth="1"/>
    <col min="14073" max="14073" width="43.44140625" customWidth="1"/>
    <col min="14074" max="14074" width="38.109375" customWidth="1"/>
    <col min="14075" max="14075" width="6.88671875" customWidth="1"/>
    <col min="14076" max="14076" width="8.21875" bestFit="1" customWidth="1"/>
    <col min="14077" max="14077" width="13.21875" customWidth="1"/>
    <col min="14078" max="14105" width="11.44140625" customWidth="1"/>
    <col min="14326" max="14326" width="2.109375" customWidth="1"/>
    <col min="14327" max="14328" width="6.88671875" customWidth="1"/>
    <col min="14329" max="14329" width="43.44140625" customWidth="1"/>
    <col min="14330" max="14330" width="38.109375" customWidth="1"/>
    <col min="14331" max="14331" width="6.88671875" customWidth="1"/>
    <col min="14332" max="14332" width="8.21875" bestFit="1" customWidth="1"/>
    <col min="14333" max="14333" width="13.21875" customWidth="1"/>
    <col min="14334" max="14361" width="11.44140625" customWidth="1"/>
    <col min="14582" max="14582" width="2.109375" customWidth="1"/>
    <col min="14583" max="14584" width="6.88671875" customWidth="1"/>
    <col min="14585" max="14585" width="43.44140625" customWidth="1"/>
    <col min="14586" max="14586" width="38.109375" customWidth="1"/>
    <col min="14587" max="14587" width="6.88671875" customWidth="1"/>
    <col min="14588" max="14588" width="8.21875" bestFit="1" customWidth="1"/>
    <col min="14589" max="14589" width="13.21875" customWidth="1"/>
    <col min="14590" max="14617" width="11.44140625" customWidth="1"/>
    <col min="14838" max="14838" width="2.109375" customWidth="1"/>
    <col min="14839" max="14840" width="6.88671875" customWidth="1"/>
    <col min="14841" max="14841" width="43.44140625" customWidth="1"/>
    <col min="14842" max="14842" width="38.109375" customWidth="1"/>
    <col min="14843" max="14843" width="6.88671875" customWidth="1"/>
    <col min="14844" max="14844" width="8.21875" bestFit="1" customWidth="1"/>
    <col min="14845" max="14845" width="13.21875" customWidth="1"/>
    <col min="14846" max="14873" width="11.44140625" customWidth="1"/>
    <col min="15094" max="15094" width="2.109375" customWidth="1"/>
    <col min="15095" max="15096" width="6.88671875" customWidth="1"/>
    <col min="15097" max="15097" width="43.44140625" customWidth="1"/>
    <col min="15098" max="15098" width="38.109375" customWidth="1"/>
    <col min="15099" max="15099" width="6.88671875" customWidth="1"/>
    <col min="15100" max="15100" width="8.21875" bestFit="1" customWidth="1"/>
    <col min="15101" max="15101" width="13.21875" customWidth="1"/>
    <col min="15102" max="15129" width="11.44140625" customWidth="1"/>
    <col min="15350" max="15350" width="2.109375" customWidth="1"/>
    <col min="15351" max="15352" width="6.88671875" customWidth="1"/>
    <col min="15353" max="15353" width="43.44140625" customWidth="1"/>
    <col min="15354" max="15354" width="38.109375" customWidth="1"/>
    <col min="15355" max="15355" width="6.88671875" customWidth="1"/>
    <col min="15356" max="15356" width="8.21875" bestFit="1" customWidth="1"/>
    <col min="15357" max="15357" width="13.21875" customWidth="1"/>
    <col min="15358" max="15385" width="11.44140625" customWidth="1"/>
    <col min="15606" max="15606" width="2.109375" customWidth="1"/>
    <col min="15607" max="15608" width="6.88671875" customWidth="1"/>
    <col min="15609" max="15609" width="43.44140625" customWidth="1"/>
    <col min="15610" max="15610" width="38.109375" customWidth="1"/>
    <col min="15611" max="15611" width="6.88671875" customWidth="1"/>
    <col min="15612" max="15612" width="8.21875" bestFit="1" customWidth="1"/>
    <col min="15613" max="15613" width="13.21875" customWidth="1"/>
    <col min="15614" max="15641" width="11.44140625" customWidth="1"/>
    <col min="15862" max="15862" width="2.109375" customWidth="1"/>
    <col min="15863" max="15864" width="6.88671875" customWidth="1"/>
    <col min="15865" max="15865" width="43.44140625" customWidth="1"/>
    <col min="15866" max="15866" width="38.109375" customWidth="1"/>
    <col min="15867" max="15867" width="6.88671875" customWidth="1"/>
    <col min="15868" max="15868" width="8.21875" bestFit="1" customWidth="1"/>
    <col min="15869" max="15869" width="13.21875" customWidth="1"/>
    <col min="15870" max="15897" width="11.44140625" customWidth="1"/>
    <col min="16118" max="16118" width="2.109375" customWidth="1"/>
    <col min="16119" max="16120" width="6.88671875" customWidth="1"/>
    <col min="16121" max="16121" width="43.44140625" customWidth="1"/>
    <col min="16122" max="16122" width="38.109375" customWidth="1"/>
    <col min="16123" max="16123" width="6.88671875" customWidth="1"/>
    <col min="16124" max="16124" width="8.21875" bestFit="1" customWidth="1"/>
    <col min="16125" max="16125" width="13.21875" customWidth="1"/>
    <col min="16126" max="16153" width="11.44140625" customWidth="1"/>
  </cols>
  <sheetData>
    <row r="1" spans="1:36" ht="18.75" thickBot="1" x14ac:dyDescent="0.25">
      <c r="A1" s="135"/>
      <c r="B1" s="178"/>
      <c r="C1" s="179" t="s">
        <v>186</v>
      </c>
      <c r="D1" s="207"/>
      <c r="E1" s="208"/>
      <c r="F1" s="209"/>
      <c r="G1" s="209"/>
      <c r="H1" s="209"/>
      <c r="I1" s="953"/>
      <c r="J1" s="942"/>
      <c r="K1" s="942"/>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0"/>
    </row>
    <row r="2" spans="1:36" ht="32.25" thickBot="1" x14ac:dyDescent="0.25">
      <c r="A2" s="187"/>
      <c r="B2" s="188"/>
      <c r="C2" s="276" t="s">
        <v>112</v>
      </c>
      <c r="D2" s="189" t="s">
        <v>139</v>
      </c>
      <c r="E2" s="790" t="s">
        <v>113</v>
      </c>
      <c r="F2" s="189" t="s">
        <v>140</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25.15" customHeight="1" x14ac:dyDescent="0.2">
      <c r="A3" s="214"/>
      <c r="B3" s="954" t="s">
        <v>188</v>
      </c>
      <c r="C3" s="791" t="s">
        <v>189</v>
      </c>
      <c r="D3" s="792" t="s">
        <v>190</v>
      </c>
      <c r="E3" s="754" t="s">
        <v>124</v>
      </c>
      <c r="F3" s="755" t="s">
        <v>75</v>
      </c>
      <c r="G3" s="755">
        <v>2</v>
      </c>
      <c r="H3" s="756">
        <v>20.775288334343276</v>
      </c>
      <c r="I3" s="717">
        <v>20.802815713897335</v>
      </c>
      <c r="J3" s="717">
        <v>20.792052912422641</v>
      </c>
      <c r="K3" s="717">
        <v>20.822652633170311</v>
      </c>
      <c r="L3" s="793">
        <v>20.809084589248574</v>
      </c>
      <c r="M3" s="793">
        <v>20.921625856134352</v>
      </c>
      <c r="N3" s="793">
        <v>20.9955575630086</v>
      </c>
      <c r="O3" s="793">
        <v>21.065507582634627</v>
      </c>
      <c r="P3" s="793">
        <v>21.060763830462356</v>
      </c>
      <c r="Q3" s="793">
        <v>21.144766283787913</v>
      </c>
      <c r="R3" s="793">
        <v>21.167806694821184</v>
      </c>
      <c r="S3" s="793">
        <v>21.190245756811905</v>
      </c>
      <c r="T3" s="793">
        <v>21.155081728966429</v>
      </c>
      <c r="U3" s="793">
        <v>21.232695428134704</v>
      </c>
      <c r="V3" s="793">
        <v>21.2580123876591</v>
      </c>
      <c r="W3" s="793">
        <v>21.284585083024727</v>
      </c>
      <c r="X3" s="793">
        <v>21.251961369289305</v>
      </c>
      <c r="Y3" s="793">
        <v>21.330231173699239</v>
      </c>
      <c r="Z3" s="793">
        <v>21.348537775771728</v>
      </c>
      <c r="AA3" s="793">
        <v>21.366097420013549</v>
      </c>
      <c r="AB3" s="793">
        <v>21.324618462741789</v>
      </c>
      <c r="AC3" s="793">
        <v>21.401998611848807</v>
      </c>
      <c r="AD3" s="793">
        <v>21.423541326521875</v>
      </c>
      <c r="AE3" s="793">
        <v>21.445834245513865</v>
      </c>
      <c r="AF3" s="793">
        <v>21.411041484484755</v>
      </c>
      <c r="AG3" s="793">
        <v>21.492827388497179</v>
      </c>
      <c r="AH3" s="793">
        <v>21.517543505291474</v>
      </c>
      <c r="AI3" s="793">
        <v>21.542838491053281</v>
      </c>
      <c r="AJ3" s="794">
        <v>21.510674970420087</v>
      </c>
    </row>
    <row r="4" spans="1:36" ht="25.15" customHeight="1" x14ac:dyDescent="0.2">
      <c r="A4" s="172"/>
      <c r="B4" s="955"/>
      <c r="C4" s="673" t="s">
        <v>191</v>
      </c>
      <c r="D4" s="795" t="s">
        <v>192</v>
      </c>
      <c r="E4" s="481" t="s">
        <v>124</v>
      </c>
      <c r="F4" s="660" t="s">
        <v>75</v>
      </c>
      <c r="G4" s="660">
        <v>2</v>
      </c>
      <c r="H4" s="761">
        <v>0.33835111193430656</v>
      </c>
      <c r="I4" s="713">
        <v>0.33835111193430656</v>
      </c>
      <c r="J4" s="713">
        <v>0.33835111193430656</v>
      </c>
      <c r="K4" s="713">
        <v>0.33835111193430656</v>
      </c>
      <c r="L4" s="444">
        <v>0.33835111193430656</v>
      </c>
      <c r="M4" s="444">
        <v>0.33835111193430656</v>
      </c>
      <c r="N4" s="444">
        <v>0.33835111193430656</v>
      </c>
      <c r="O4" s="444">
        <v>0.33835111193430656</v>
      </c>
      <c r="P4" s="444">
        <v>0.33835111193430656</v>
      </c>
      <c r="Q4" s="444">
        <v>0.33835111193430656</v>
      </c>
      <c r="R4" s="444">
        <v>0.33835111193430656</v>
      </c>
      <c r="S4" s="444">
        <v>0.33835111193430656</v>
      </c>
      <c r="T4" s="444">
        <v>0.33835111193430656</v>
      </c>
      <c r="U4" s="444">
        <v>0.33835111193430656</v>
      </c>
      <c r="V4" s="444">
        <v>0.33835111193430656</v>
      </c>
      <c r="W4" s="444">
        <v>0.33835111193430656</v>
      </c>
      <c r="X4" s="444">
        <v>0.33835111193430656</v>
      </c>
      <c r="Y4" s="444">
        <v>0.33835111193430656</v>
      </c>
      <c r="Z4" s="444">
        <v>0.33835111193430656</v>
      </c>
      <c r="AA4" s="444">
        <v>0.33835111193430656</v>
      </c>
      <c r="AB4" s="444">
        <v>0.33835111193430656</v>
      </c>
      <c r="AC4" s="444">
        <v>0.33835111193430656</v>
      </c>
      <c r="AD4" s="444">
        <v>0.33835111193430656</v>
      </c>
      <c r="AE4" s="444">
        <v>0.33835111193430656</v>
      </c>
      <c r="AF4" s="444">
        <v>0.33835111193430656</v>
      </c>
      <c r="AG4" s="444">
        <v>0.33835111193430656</v>
      </c>
      <c r="AH4" s="444">
        <v>0.33835111193430656</v>
      </c>
      <c r="AI4" s="444">
        <v>0.33835111193430656</v>
      </c>
      <c r="AJ4" s="461">
        <v>0.33835111193430656</v>
      </c>
    </row>
    <row r="5" spans="1:36" ht="25.15" customHeight="1" x14ac:dyDescent="0.2">
      <c r="A5" s="172"/>
      <c r="B5" s="955"/>
      <c r="C5" s="673" t="s">
        <v>193</v>
      </c>
      <c r="D5" s="795" t="s">
        <v>194</v>
      </c>
      <c r="E5" s="481" t="s">
        <v>124</v>
      </c>
      <c r="F5" s="660" t="s">
        <v>75</v>
      </c>
      <c r="G5" s="660">
        <v>2</v>
      </c>
      <c r="H5" s="761">
        <v>25.179071451700835</v>
      </c>
      <c r="I5" s="713">
        <v>26.054648705723896</v>
      </c>
      <c r="J5" s="713">
        <v>26.92051683510541</v>
      </c>
      <c r="K5" s="713">
        <v>27.806378646788538</v>
      </c>
      <c r="L5" s="444">
        <v>28.604283251584398</v>
      </c>
      <c r="M5" s="444">
        <v>29.3971262031849</v>
      </c>
      <c r="N5" s="444">
        <v>30.172075593247762</v>
      </c>
      <c r="O5" s="444">
        <v>30.940097650307457</v>
      </c>
      <c r="P5" s="444">
        <v>31.679156774278191</v>
      </c>
      <c r="Q5" s="444">
        <v>32.413793511125441</v>
      </c>
      <c r="R5" s="444">
        <v>33.133817317497822</v>
      </c>
      <c r="S5" s="444">
        <v>33.828497170452167</v>
      </c>
      <c r="T5" s="444">
        <v>34.511219371229316</v>
      </c>
      <c r="U5" s="444">
        <v>35.181903198614073</v>
      </c>
      <c r="V5" s="444">
        <v>35.705659529094554</v>
      </c>
      <c r="W5" s="444">
        <v>36.287372915052622</v>
      </c>
      <c r="X5" s="444">
        <v>36.851542162643476</v>
      </c>
      <c r="Y5" s="444">
        <v>37.413306091209492</v>
      </c>
      <c r="Z5" s="444">
        <v>37.954258064134265</v>
      </c>
      <c r="AA5" s="444">
        <v>38.524180963668748</v>
      </c>
      <c r="AB5" s="444">
        <v>39.085736161021501</v>
      </c>
      <c r="AC5" s="444">
        <v>39.641502901231611</v>
      </c>
      <c r="AD5" s="444">
        <v>40.174999263359666</v>
      </c>
      <c r="AE5" s="444">
        <v>40.705872161674819</v>
      </c>
      <c r="AF5" s="444">
        <v>41.225882268631693</v>
      </c>
      <c r="AG5" s="444">
        <v>41.737408787775507</v>
      </c>
      <c r="AH5" s="444">
        <v>42.243500875494306</v>
      </c>
      <c r="AI5" s="444">
        <v>42.739514442657068</v>
      </c>
      <c r="AJ5" s="461">
        <v>43.263543677219296</v>
      </c>
    </row>
    <row r="6" spans="1:36" ht="25.15" customHeight="1" x14ac:dyDescent="0.2">
      <c r="A6" s="172"/>
      <c r="B6" s="955"/>
      <c r="C6" s="673" t="s">
        <v>195</v>
      </c>
      <c r="D6" s="795" t="s">
        <v>196</v>
      </c>
      <c r="E6" s="481" t="s">
        <v>124</v>
      </c>
      <c r="F6" s="660" t="s">
        <v>75</v>
      </c>
      <c r="G6" s="660">
        <v>2</v>
      </c>
      <c r="H6" s="761">
        <v>39.724421248894267</v>
      </c>
      <c r="I6" s="713">
        <v>38.792329154524559</v>
      </c>
      <c r="J6" s="713">
        <v>37.891751929926251</v>
      </c>
      <c r="K6" s="713">
        <v>37.023981725899326</v>
      </c>
      <c r="L6" s="444">
        <v>36.175357689919778</v>
      </c>
      <c r="M6" s="444">
        <v>35.380664411883821</v>
      </c>
      <c r="N6" s="444">
        <v>34.622815146156775</v>
      </c>
      <c r="O6" s="444">
        <v>33.886727857974833</v>
      </c>
      <c r="P6" s="444">
        <v>33.174608844733193</v>
      </c>
      <c r="Q6" s="444">
        <v>32.494947756823308</v>
      </c>
      <c r="R6" s="444">
        <v>31.831740778750099</v>
      </c>
      <c r="S6" s="444">
        <v>31.195916870635124</v>
      </c>
      <c r="T6" s="444">
        <v>30.583427561728399</v>
      </c>
      <c r="U6" s="444">
        <v>29.989795315312922</v>
      </c>
      <c r="V6" s="444">
        <v>29.397695087723665</v>
      </c>
      <c r="W6" s="444">
        <v>28.780522732314722</v>
      </c>
      <c r="X6" s="444">
        <v>28.17516499354506</v>
      </c>
      <c r="Y6" s="444">
        <v>27.58948907896125</v>
      </c>
      <c r="Z6" s="444">
        <v>27.012802517093146</v>
      </c>
      <c r="AA6" s="444">
        <v>26.469092391793122</v>
      </c>
      <c r="AB6" s="444">
        <v>25.936028559274472</v>
      </c>
      <c r="AC6" s="444">
        <v>25.416909892456513</v>
      </c>
      <c r="AD6" s="444">
        <v>24.903759486570806</v>
      </c>
      <c r="AE6" s="444">
        <v>24.40512121807722</v>
      </c>
      <c r="AF6" s="444">
        <v>23.91688209023274</v>
      </c>
      <c r="AG6" s="444">
        <v>23.438957568452185</v>
      </c>
      <c r="AH6" s="444">
        <v>22.972769607182109</v>
      </c>
      <c r="AI6" s="444">
        <v>22.516213629236724</v>
      </c>
      <c r="AJ6" s="461">
        <v>22.038617195243983</v>
      </c>
    </row>
    <row r="7" spans="1:36" ht="25.15" customHeight="1" x14ac:dyDescent="0.2">
      <c r="A7" s="172"/>
      <c r="B7" s="955"/>
      <c r="C7" s="766" t="s">
        <v>197</v>
      </c>
      <c r="D7" s="796" t="s">
        <v>198</v>
      </c>
      <c r="E7" s="797" t="s">
        <v>199</v>
      </c>
      <c r="F7" s="760" t="s">
        <v>75</v>
      </c>
      <c r="G7" s="760">
        <v>2</v>
      </c>
      <c r="H7" s="761">
        <f t="shared" ref="H7:AJ7" si="0">H3-H32</f>
        <v>20.448547128256635</v>
      </c>
      <c r="I7" s="713">
        <f t="shared" si="0"/>
        <v>20.476074507810694</v>
      </c>
      <c r="J7" s="713">
        <f t="shared" si="0"/>
        <v>20.465311706335999</v>
      </c>
      <c r="K7" s="713">
        <f t="shared" si="0"/>
        <v>20.495911427083669</v>
      </c>
      <c r="L7" s="457">
        <f t="shared" si="0"/>
        <v>20.482343383161933</v>
      </c>
      <c r="M7" s="457">
        <f t="shared" si="0"/>
        <v>20.59488465004771</v>
      </c>
      <c r="N7" s="457">
        <f t="shared" si="0"/>
        <v>20.668816356921958</v>
      </c>
      <c r="O7" s="457">
        <f t="shared" si="0"/>
        <v>20.738766376547986</v>
      </c>
      <c r="P7" s="457">
        <f t="shared" si="0"/>
        <v>20.734022624375715</v>
      </c>
      <c r="Q7" s="457">
        <f t="shared" si="0"/>
        <v>20.818025077701272</v>
      </c>
      <c r="R7" s="457">
        <f t="shared" si="0"/>
        <v>20.841065488734543</v>
      </c>
      <c r="S7" s="457">
        <f t="shared" si="0"/>
        <v>20.863504550725263</v>
      </c>
      <c r="T7" s="457">
        <f t="shared" si="0"/>
        <v>20.828340522879788</v>
      </c>
      <c r="U7" s="457">
        <f t="shared" si="0"/>
        <v>20.905954222048063</v>
      </c>
      <c r="V7" s="457">
        <f t="shared" si="0"/>
        <v>20.931271181572459</v>
      </c>
      <c r="W7" s="457">
        <f t="shared" si="0"/>
        <v>20.957843876938085</v>
      </c>
      <c r="X7" s="457">
        <f t="shared" si="0"/>
        <v>20.925220163202663</v>
      </c>
      <c r="Y7" s="457">
        <f t="shared" si="0"/>
        <v>21.003489967612598</v>
      </c>
      <c r="Z7" s="457">
        <f t="shared" si="0"/>
        <v>21.021796569685087</v>
      </c>
      <c r="AA7" s="457">
        <f t="shared" si="0"/>
        <v>21.039356213926908</v>
      </c>
      <c r="AB7" s="457">
        <f t="shared" si="0"/>
        <v>20.997877256655148</v>
      </c>
      <c r="AC7" s="457">
        <f t="shared" si="0"/>
        <v>21.075257405762166</v>
      </c>
      <c r="AD7" s="457">
        <f t="shared" si="0"/>
        <v>21.096800120435233</v>
      </c>
      <c r="AE7" s="457">
        <f t="shared" si="0"/>
        <v>21.119093039427224</v>
      </c>
      <c r="AF7" s="457">
        <f t="shared" si="0"/>
        <v>21.084300278398114</v>
      </c>
      <c r="AG7" s="457">
        <f t="shared" si="0"/>
        <v>21.166086182410538</v>
      </c>
      <c r="AH7" s="457">
        <f t="shared" si="0"/>
        <v>21.190802299204833</v>
      </c>
      <c r="AI7" s="457">
        <f t="shared" si="0"/>
        <v>21.21609728496664</v>
      </c>
      <c r="AJ7" s="762">
        <f t="shared" si="0"/>
        <v>21.183933764333446</v>
      </c>
    </row>
    <row r="8" spans="1:36" ht="25.15" customHeight="1" x14ac:dyDescent="0.2">
      <c r="A8" s="172"/>
      <c r="B8" s="955"/>
      <c r="C8" s="766" t="s">
        <v>200</v>
      </c>
      <c r="D8" s="796" t="s">
        <v>201</v>
      </c>
      <c r="E8" s="797" t="s">
        <v>202</v>
      </c>
      <c r="F8" s="760" t="s">
        <v>75</v>
      </c>
      <c r="G8" s="760">
        <v>2</v>
      </c>
      <c r="H8" s="761">
        <f t="shared" ref="H8:AJ8" si="1">H4-H33</f>
        <v>0.3272217009458851</v>
      </c>
      <c r="I8" s="713">
        <f t="shared" si="1"/>
        <v>0.3272217009458851</v>
      </c>
      <c r="J8" s="713">
        <f t="shared" si="1"/>
        <v>0.3272217009458851</v>
      </c>
      <c r="K8" s="713">
        <f t="shared" si="1"/>
        <v>0.3272217009458851</v>
      </c>
      <c r="L8" s="457">
        <f t="shared" si="1"/>
        <v>0.3272217009458851</v>
      </c>
      <c r="M8" s="457">
        <f t="shared" si="1"/>
        <v>0.3272217009458851</v>
      </c>
      <c r="N8" s="457">
        <f t="shared" si="1"/>
        <v>0.3272217009458851</v>
      </c>
      <c r="O8" s="457">
        <f t="shared" si="1"/>
        <v>0.3272217009458851</v>
      </c>
      <c r="P8" s="457">
        <f t="shared" si="1"/>
        <v>0.3272217009458851</v>
      </c>
      <c r="Q8" s="457">
        <f t="shared" si="1"/>
        <v>0.3272217009458851</v>
      </c>
      <c r="R8" s="457">
        <f t="shared" si="1"/>
        <v>0.3272217009458851</v>
      </c>
      <c r="S8" s="457">
        <f t="shared" si="1"/>
        <v>0.3272217009458851</v>
      </c>
      <c r="T8" s="457">
        <f t="shared" si="1"/>
        <v>0.3272217009458851</v>
      </c>
      <c r="U8" s="457">
        <f t="shared" si="1"/>
        <v>0.3272217009458851</v>
      </c>
      <c r="V8" s="457">
        <f t="shared" si="1"/>
        <v>0.3272217009458851</v>
      </c>
      <c r="W8" s="457">
        <f t="shared" si="1"/>
        <v>0.3272217009458851</v>
      </c>
      <c r="X8" s="457">
        <f t="shared" si="1"/>
        <v>0.3272217009458851</v>
      </c>
      <c r="Y8" s="457">
        <f t="shared" si="1"/>
        <v>0.3272217009458851</v>
      </c>
      <c r="Z8" s="457">
        <f t="shared" si="1"/>
        <v>0.3272217009458851</v>
      </c>
      <c r="AA8" s="457">
        <f t="shared" si="1"/>
        <v>0.3272217009458851</v>
      </c>
      <c r="AB8" s="457">
        <f t="shared" si="1"/>
        <v>0.3272217009458851</v>
      </c>
      <c r="AC8" s="457">
        <f t="shared" si="1"/>
        <v>0.3272217009458851</v>
      </c>
      <c r="AD8" s="457">
        <f t="shared" si="1"/>
        <v>0.3272217009458851</v>
      </c>
      <c r="AE8" s="457">
        <f t="shared" si="1"/>
        <v>0.3272217009458851</v>
      </c>
      <c r="AF8" s="457">
        <f t="shared" si="1"/>
        <v>0.3272217009458851</v>
      </c>
      <c r="AG8" s="457">
        <f t="shared" si="1"/>
        <v>0.3272217009458851</v>
      </c>
      <c r="AH8" s="457">
        <f t="shared" si="1"/>
        <v>0.3272217009458851</v>
      </c>
      <c r="AI8" s="457">
        <f t="shared" si="1"/>
        <v>0.3272217009458851</v>
      </c>
      <c r="AJ8" s="762">
        <f t="shared" si="1"/>
        <v>0.3272217009458851</v>
      </c>
    </row>
    <row r="9" spans="1:36" ht="25.15" customHeight="1" x14ac:dyDescent="0.2">
      <c r="A9" s="172"/>
      <c r="B9" s="955"/>
      <c r="C9" s="766" t="s">
        <v>81</v>
      </c>
      <c r="D9" s="796" t="s">
        <v>203</v>
      </c>
      <c r="E9" s="797" t="s">
        <v>204</v>
      </c>
      <c r="F9" s="760" t="s">
        <v>75</v>
      </c>
      <c r="G9" s="760">
        <v>2</v>
      </c>
      <c r="H9" s="761">
        <f t="shared" ref="H9:AJ9" si="2">H5-H34</f>
        <v>22.787397632307648</v>
      </c>
      <c r="I9" s="713">
        <f t="shared" si="2"/>
        <v>23.620166310069909</v>
      </c>
      <c r="J9" s="713">
        <f t="shared" si="2"/>
        <v>24.443250176777024</v>
      </c>
      <c r="K9" s="713">
        <f t="shared" si="2"/>
        <v>25.286352050757554</v>
      </c>
      <c r="L9" s="457">
        <f t="shared" si="2"/>
        <v>26.043267681543902</v>
      </c>
      <c r="M9" s="457">
        <f t="shared" si="2"/>
        <v>26.795925498720671</v>
      </c>
      <c r="N9" s="457">
        <f t="shared" si="2"/>
        <v>27.531477141336815</v>
      </c>
      <c r="O9" s="457">
        <f t="shared" si="2"/>
        <v>28.260850281726707</v>
      </c>
      <c r="P9" s="457">
        <f t="shared" si="2"/>
        <v>28.962018872689484</v>
      </c>
      <c r="Q9" s="457">
        <f t="shared" si="2"/>
        <v>29.659484976364453</v>
      </c>
      <c r="R9" s="457">
        <f t="shared" si="2"/>
        <v>30.343045618912331</v>
      </c>
      <c r="S9" s="457">
        <f t="shared" si="2"/>
        <v>31.00202896900818</v>
      </c>
      <c r="T9" s="457">
        <f t="shared" si="2"/>
        <v>31.649734660279389</v>
      </c>
      <c r="U9" s="457">
        <f t="shared" si="2"/>
        <v>32.286093103972902</v>
      </c>
      <c r="V9" s="457">
        <f t="shared" si="2"/>
        <v>32.776204144204392</v>
      </c>
      <c r="W9" s="457">
        <f t="shared" si="2"/>
        <v>33.324938717483285</v>
      </c>
      <c r="X9" s="457">
        <f t="shared" si="2"/>
        <v>33.856758039455435</v>
      </c>
      <c r="Y9" s="457">
        <f t="shared" si="2"/>
        <v>34.386814683442346</v>
      </c>
      <c r="Z9" s="457">
        <f t="shared" si="2"/>
        <v>34.896689605589948</v>
      </c>
      <c r="AA9" s="457">
        <f t="shared" si="2"/>
        <v>35.436129881904712</v>
      </c>
      <c r="AB9" s="457">
        <f t="shared" si="2"/>
        <v>35.967810637918404</v>
      </c>
      <c r="AC9" s="457">
        <f t="shared" si="2"/>
        <v>36.494300068131253</v>
      </c>
      <c r="AD9" s="457">
        <f t="shared" si="2"/>
        <v>36.999080442345523</v>
      </c>
      <c r="AE9" s="457">
        <f t="shared" si="2"/>
        <v>37.501812428852546</v>
      </c>
      <c r="AF9" s="457">
        <f t="shared" si="2"/>
        <v>37.994222270732422</v>
      </c>
      <c r="AG9" s="457">
        <f t="shared" si="2"/>
        <v>38.476943431020672</v>
      </c>
      <c r="AH9" s="457">
        <f t="shared" si="2"/>
        <v>38.954750131195539</v>
      </c>
      <c r="AI9" s="457">
        <f t="shared" si="2"/>
        <v>39.422990014080796</v>
      </c>
      <c r="AJ9" s="762">
        <f t="shared" si="2"/>
        <v>39.919746239778931</v>
      </c>
    </row>
    <row r="10" spans="1:36" ht="25.15" customHeight="1" x14ac:dyDescent="0.2">
      <c r="A10" s="172"/>
      <c r="B10" s="955"/>
      <c r="C10" s="766" t="s">
        <v>78</v>
      </c>
      <c r="D10" s="796" t="s">
        <v>205</v>
      </c>
      <c r="E10" s="797" t="s">
        <v>206</v>
      </c>
      <c r="F10" s="760" t="s">
        <v>75</v>
      </c>
      <c r="G10" s="760">
        <v>2</v>
      </c>
      <c r="H10" s="761">
        <f t="shared" ref="H10:AJ10" si="3">H6-H35</f>
        <v>36.77269324978294</v>
      </c>
      <c r="I10" s="713">
        <f t="shared" si="3"/>
        <v>35.890991017295484</v>
      </c>
      <c r="J10" s="713">
        <f t="shared" si="3"/>
        <v>35.040777955487677</v>
      </c>
      <c r="K10" s="713">
        <f t="shared" si="3"/>
        <v>34.223319985371923</v>
      </c>
      <c r="L10" s="457">
        <f t="shared" si="3"/>
        <v>33.423021558411847</v>
      </c>
      <c r="M10" s="457">
        <f t="shared" si="3"/>
        <v>32.675765276635047</v>
      </c>
      <c r="N10" s="457">
        <f t="shared" si="3"/>
        <v>31.964482606988568</v>
      </c>
      <c r="O10" s="457">
        <f t="shared" si="3"/>
        <v>31.274106762794577</v>
      </c>
      <c r="P10" s="457">
        <f t="shared" si="3"/>
        <v>30.606887116412341</v>
      </c>
      <c r="Q10" s="457">
        <f t="shared" si="3"/>
        <v>29.971302269019063</v>
      </c>
      <c r="R10" s="457">
        <f t="shared" si="3"/>
        <v>29.351362165325135</v>
      </c>
      <c r="S10" s="457">
        <f t="shared" si="3"/>
        <v>28.758038756831798</v>
      </c>
      <c r="T10" s="457">
        <f t="shared" si="3"/>
        <v>28.187270996574309</v>
      </c>
      <c r="U10" s="457">
        <f t="shared" si="3"/>
        <v>27.634622674251556</v>
      </c>
      <c r="V10" s="457">
        <f t="shared" si="3"/>
        <v>27.082780958728925</v>
      </c>
      <c r="W10" s="457">
        <f t="shared" si="3"/>
        <v>26.505078124200992</v>
      </c>
      <c r="X10" s="457">
        <f t="shared" si="3"/>
        <v>25.938493745772597</v>
      </c>
      <c r="Y10" s="457">
        <f t="shared" si="3"/>
        <v>25.39088102109104</v>
      </c>
      <c r="Z10" s="457">
        <f t="shared" si="3"/>
        <v>24.851561213154284</v>
      </c>
      <c r="AA10" s="457">
        <f t="shared" si="3"/>
        <v>24.344533609776029</v>
      </c>
      <c r="AB10" s="457">
        <f t="shared" si="3"/>
        <v>23.847506491257956</v>
      </c>
      <c r="AC10" s="457">
        <f t="shared" si="3"/>
        <v>23.363764745975246</v>
      </c>
      <c r="AD10" s="457">
        <f t="shared" si="3"/>
        <v>22.885343676457037</v>
      </c>
      <c r="AE10" s="457">
        <f t="shared" si="3"/>
        <v>22.420825583584811</v>
      </c>
      <c r="AF10" s="457">
        <f t="shared" si="3"/>
        <v>21.966081933235756</v>
      </c>
      <c r="AG10" s="457">
        <f t="shared" si="3"/>
        <v>21.521040398068077</v>
      </c>
      <c r="AH10" s="457">
        <f t="shared" si="3"/>
        <v>21.087159829585346</v>
      </c>
      <c r="AI10" s="457">
        <f t="shared" si="3"/>
        <v>20.662318585914328</v>
      </c>
      <c r="AJ10" s="762">
        <f t="shared" si="3"/>
        <v>20.215882652394765</v>
      </c>
    </row>
    <row r="11" spans="1:36" ht="25.15" customHeight="1" x14ac:dyDescent="0.2">
      <c r="A11" s="172"/>
      <c r="B11" s="955"/>
      <c r="C11" s="673" t="s">
        <v>207</v>
      </c>
      <c r="D11" s="795" t="s">
        <v>208</v>
      </c>
      <c r="E11" s="481" t="s">
        <v>124</v>
      </c>
      <c r="F11" s="798" t="s">
        <v>209</v>
      </c>
      <c r="G11" s="798">
        <v>1</v>
      </c>
      <c r="H11" s="781">
        <v>3.2310985199431097E-2</v>
      </c>
      <c r="I11" s="715">
        <v>6.4601097147897441E-2</v>
      </c>
      <c r="J11" s="715">
        <v>9.6870356065467442E-2</v>
      </c>
      <c r="K11" s="715">
        <v>0.12911878214595002</v>
      </c>
      <c r="L11" s="799">
        <v>0.16134639555717542</v>
      </c>
      <c r="M11" s="799">
        <v>0.1935532164409666</v>
      </c>
      <c r="N11" s="799">
        <v>0.22573926491314375</v>
      </c>
      <c r="O11" s="799">
        <v>0.25790456106352888</v>
      </c>
      <c r="P11" s="799">
        <v>0.2900491249561562</v>
      </c>
      <c r="Q11" s="799">
        <v>0.32217297662912908</v>
      </c>
      <c r="R11" s="799">
        <v>0.35427613609469183</v>
      </c>
      <c r="S11" s="799">
        <v>0.38635862333947496</v>
      </c>
      <c r="T11" s="799">
        <v>0.41842045832421804</v>
      </c>
      <c r="U11" s="799">
        <v>0.45046166098402801</v>
      </c>
      <c r="V11" s="799">
        <v>0.48248225122841681</v>
      </c>
      <c r="W11" s="799">
        <v>0.51448224894116934</v>
      </c>
      <c r="X11" s="799">
        <v>0.54646167398066536</v>
      </c>
      <c r="Y11" s="799">
        <v>0.57842054617953775</v>
      </c>
      <c r="Z11" s="799">
        <v>0.61035888534515192</v>
      </c>
      <c r="AA11" s="799">
        <v>0.64227671125936603</v>
      </c>
      <c r="AB11" s="799">
        <v>0.67417404367852729</v>
      </c>
      <c r="AC11" s="799">
        <v>0.70605090233376089</v>
      </c>
      <c r="AD11" s="799">
        <v>0.73790730693079976</v>
      </c>
      <c r="AE11" s="799">
        <v>0.76974327715010693</v>
      </c>
      <c r="AF11" s="799">
        <v>0.80155883264693395</v>
      </c>
      <c r="AG11" s="799">
        <v>0.83335399305126323</v>
      </c>
      <c r="AH11" s="799">
        <v>0.8651287779679665</v>
      </c>
      <c r="AI11" s="799">
        <v>0.89688320697682877</v>
      </c>
      <c r="AJ11" s="455">
        <v>0.9286172996325841</v>
      </c>
    </row>
    <row r="12" spans="1:36" ht="25.15" customHeight="1" thickBot="1" x14ac:dyDescent="0.25">
      <c r="A12" s="172"/>
      <c r="B12" s="955"/>
      <c r="C12" s="800" t="s">
        <v>210</v>
      </c>
      <c r="D12" s="801" t="s">
        <v>211</v>
      </c>
      <c r="E12" s="802"/>
      <c r="F12" s="803" t="s">
        <v>75</v>
      </c>
      <c r="G12" s="803">
        <v>1</v>
      </c>
      <c r="H12" s="804">
        <f>(H11/100)*SUM(H7:H10)</f>
        <v>2.5957307741151642E-2</v>
      </c>
      <c r="I12" s="805">
        <f>(I11/100)*SUM(I7:I10)</f>
        <v>5.18840181526731E-2</v>
      </c>
      <c r="J12" s="805">
        <f>(J11/100)*SUM(J7:J10)</f>
        <v>7.7764191000472854E-2</v>
      </c>
      <c r="K12" s="805">
        <f>(K11/100)*SUM(K7:K10)</f>
        <v>0.10372473969164098</v>
      </c>
      <c r="L12" s="806">
        <f t="shared" ref="L12:AJ12" si="4">(L11/100)*SUM(L7:L10)</f>
        <v>0.12952219745460553</v>
      </c>
      <c r="M12" s="806">
        <f t="shared" si="4"/>
        <v>0.15560478015707446</v>
      </c>
      <c r="N12" s="806">
        <f t="shared" si="4"/>
        <v>0.18170204416160438</v>
      </c>
      <c r="O12" s="806">
        <f t="shared" si="4"/>
        <v>0.20787351372998894</v>
      </c>
      <c r="P12" s="806">
        <f t="shared" si="4"/>
        <v>0.23386704543781855</v>
      </c>
      <c r="Q12" s="806">
        <f t="shared" si="4"/>
        <v>0.26023855321817774</v>
      </c>
      <c r="R12" s="806">
        <f t="shared" si="4"/>
        <v>0.28647723129563285</v>
      </c>
      <c r="S12" s="806">
        <f t="shared" si="4"/>
        <v>0.31276037319388661</v>
      </c>
      <c r="T12" s="806">
        <f t="shared" si="4"/>
        <v>0.33888947373489209</v>
      </c>
      <c r="U12" s="806">
        <f t="shared" si="4"/>
        <v>0.36556716851048776</v>
      </c>
      <c r="V12" s="806">
        <f t="shared" si="4"/>
        <v>0.39137743392392266</v>
      </c>
      <c r="W12" s="806">
        <f t="shared" si="4"/>
        <v>0.41732270026267776</v>
      </c>
      <c r="X12" s="806">
        <f t="shared" si="4"/>
        <v>0.44289458343910471</v>
      </c>
      <c r="Y12" s="806">
        <f t="shared" si="4"/>
        <v>0.46914769292496245</v>
      </c>
      <c r="Z12" s="806">
        <f t="shared" si="4"/>
        <v>0.49498438765926894</v>
      </c>
      <c r="AA12" s="806">
        <f t="shared" si="4"/>
        <v>0.5211898333837105</v>
      </c>
      <c r="AB12" s="806">
        <f t="shared" si="4"/>
        <v>0.54702762418980944</v>
      </c>
      <c r="AC12" s="806">
        <f t="shared" si="4"/>
        <v>0.57374080359423318</v>
      </c>
      <c r="AD12" s="806">
        <f t="shared" si="4"/>
        <v>0.5999809637444945</v>
      </c>
      <c r="AE12" s="806">
        <f t="shared" si="4"/>
        <v>0.6263320435022055</v>
      </c>
      <c r="AF12" s="806">
        <f t="shared" si="4"/>
        <v>0.65224306005844934</v>
      </c>
      <c r="AG12" s="806">
        <f t="shared" si="4"/>
        <v>0.67911093347471507</v>
      </c>
      <c r="AH12" s="806">
        <f t="shared" si="4"/>
        <v>0.70559845998768811</v>
      </c>
      <c r="AI12" s="806">
        <f t="shared" si="4"/>
        <v>0.73211345290366092</v>
      </c>
      <c r="AJ12" s="807">
        <f t="shared" si="4"/>
        <v>0.75818616413701945</v>
      </c>
    </row>
    <row r="13" spans="1:36" ht="25.15" customHeight="1" x14ac:dyDescent="0.2">
      <c r="A13" s="172"/>
      <c r="B13" s="954" t="s">
        <v>212</v>
      </c>
      <c r="C13" s="774" t="s">
        <v>213</v>
      </c>
      <c r="D13" s="808" t="s">
        <v>214</v>
      </c>
      <c r="E13" s="809" t="s">
        <v>215</v>
      </c>
      <c r="F13" s="810" t="s">
        <v>216</v>
      </c>
      <c r="G13" s="810">
        <v>1</v>
      </c>
      <c r="H13" s="811">
        <f>ROUND((H9*1000000)/(H56*1000),1)</f>
        <v>116.3</v>
      </c>
      <c r="I13" s="812">
        <f>ROUND((I9*1000000)/(I56*1000),1)</f>
        <v>115.9</v>
      </c>
      <c r="J13" s="812">
        <f>ROUND((J9*1000000)/(J56*1000),1)</f>
        <v>115.5</v>
      </c>
      <c r="K13" s="812">
        <f>ROUND((K9*1000000)/(K56*1000),1)</f>
        <v>115.3</v>
      </c>
      <c r="L13" s="813">
        <f>ROUND((L9*1000000)/(L56*1000),1)</f>
        <v>115</v>
      </c>
      <c r="M13" s="813">
        <f t="shared" ref="M13:AJ13" si="5">ROUND((M9*1000000)/(M56*1000),1)</f>
        <v>114.8</v>
      </c>
      <c r="N13" s="813">
        <f t="shared" si="5"/>
        <v>114.7</v>
      </c>
      <c r="O13" s="813">
        <f t="shared" si="5"/>
        <v>114.6</v>
      </c>
      <c r="P13" s="813">
        <f t="shared" si="5"/>
        <v>114.6</v>
      </c>
      <c r="Q13" s="813">
        <f t="shared" si="5"/>
        <v>114.6</v>
      </c>
      <c r="R13" s="813">
        <f t="shared" si="5"/>
        <v>114.7</v>
      </c>
      <c r="S13" s="813">
        <f t="shared" si="5"/>
        <v>114.7</v>
      </c>
      <c r="T13" s="813">
        <f t="shared" si="5"/>
        <v>114.9</v>
      </c>
      <c r="U13" s="813">
        <f t="shared" si="5"/>
        <v>115</v>
      </c>
      <c r="V13" s="813">
        <f t="shared" si="5"/>
        <v>114.7</v>
      </c>
      <c r="W13" s="813">
        <f t="shared" si="5"/>
        <v>114.5</v>
      </c>
      <c r="X13" s="813">
        <f t="shared" si="5"/>
        <v>114.3</v>
      </c>
      <c r="Y13" s="813">
        <f t="shared" si="5"/>
        <v>114.1</v>
      </c>
      <c r="Z13" s="813">
        <f t="shared" si="5"/>
        <v>113.9</v>
      </c>
      <c r="AA13" s="813">
        <f t="shared" si="5"/>
        <v>113.8</v>
      </c>
      <c r="AB13" s="813">
        <f t="shared" si="5"/>
        <v>113.7</v>
      </c>
      <c r="AC13" s="813">
        <f t="shared" si="5"/>
        <v>113.7</v>
      </c>
      <c r="AD13" s="813">
        <f t="shared" si="5"/>
        <v>113.6</v>
      </c>
      <c r="AE13" s="813">
        <f t="shared" si="5"/>
        <v>113.6</v>
      </c>
      <c r="AF13" s="813">
        <f t="shared" si="5"/>
        <v>113.5</v>
      </c>
      <c r="AG13" s="813">
        <f t="shared" si="5"/>
        <v>113.4</v>
      </c>
      <c r="AH13" s="813">
        <f t="shared" si="5"/>
        <v>113.4</v>
      </c>
      <c r="AI13" s="813">
        <f t="shared" si="5"/>
        <v>113.3</v>
      </c>
      <c r="AJ13" s="464">
        <f t="shared" si="5"/>
        <v>113.2</v>
      </c>
    </row>
    <row r="14" spans="1:36" ht="25.15" customHeight="1" x14ac:dyDescent="0.2">
      <c r="A14" s="215"/>
      <c r="B14" s="955"/>
      <c r="C14" s="673" t="s">
        <v>217</v>
      </c>
      <c r="D14" s="795" t="s">
        <v>218</v>
      </c>
      <c r="E14" s="481" t="s">
        <v>124</v>
      </c>
      <c r="F14" s="798" t="s">
        <v>216</v>
      </c>
      <c r="G14" s="798">
        <v>1</v>
      </c>
      <c r="H14" s="781">
        <v>26.313774708505111</v>
      </c>
      <c r="I14" s="715">
        <v>25.513487363794361</v>
      </c>
      <c r="J14" s="715">
        <v>24.768125801258542</v>
      </c>
      <c r="K14" s="715">
        <v>24.067781931164301</v>
      </c>
      <c r="L14" s="814">
        <v>23.411938316027857</v>
      </c>
      <c r="M14" s="814">
        <v>22.790718519314044</v>
      </c>
      <c r="N14" s="814">
        <v>22.199184515419894</v>
      </c>
      <c r="O14" s="814">
        <v>21.631151503574014</v>
      </c>
      <c r="P14" s="814">
        <v>21.086695355305981</v>
      </c>
      <c r="Q14" s="814">
        <v>20.559530252835771</v>
      </c>
      <c r="R14" s="814">
        <v>20.049823757299936</v>
      </c>
      <c r="S14" s="814">
        <v>19.554091006939061</v>
      </c>
      <c r="T14" s="814">
        <v>19.070151565875324</v>
      </c>
      <c r="U14" s="814">
        <v>18.596809635244639</v>
      </c>
      <c r="V14" s="814">
        <v>18.571697087716078</v>
      </c>
      <c r="W14" s="814">
        <v>18.553359698823009</v>
      </c>
      <c r="X14" s="814">
        <v>18.535510889060355</v>
      </c>
      <c r="Y14" s="814">
        <v>18.516059576176669</v>
      </c>
      <c r="Z14" s="814">
        <v>18.497554122123912</v>
      </c>
      <c r="AA14" s="814">
        <v>18.478317944385584</v>
      </c>
      <c r="AB14" s="814">
        <v>18.459531956451539</v>
      </c>
      <c r="AC14" s="814">
        <v>18.439614549522091</v>
      </c>
      <c r="AD14" s="814">
        <v>18.420445763751236</v>
      </c>
      <c r="AE14" s="814">
        <v>18.399883819314827</v>
      </c>
      <c r="AF14" s="814">
        <v>18.378910545249358</v>
      </c>
      <c r="AG14" s="814">
        <v>18.357485339119563</v>
      </c>
      <c r="AH14" s="814">
        <v>18.335594032241421</v>
      </c>
      <c r="AI14" s="814">
        <v>18.313272503043933</v>
      </c>
      <c r="AJ14" s="815">
        <v>18.287211215566806</v>
      </c>
    </row>
    <row r="15" spans="1:36" ht="25.15" customHeight="1" x14ac:dyDescent="0.2">
      <c r="A15" s="215"/>
      <c r="B15" s="955"/>
      <c r="C15" s="673" t="s">
        <v>219</v>
      </c>
      <c r="D15" s="795" t="s">
        <v>220</v>
      </c>
      <c r="E15" s="481" t="s">
        <v>124</v>
      </c>
      <c r="F15" s="798" t="s">
        <v>216</v>
      </c>
      <c r="G15" s="798">
        <v>1</v>
      </c>
      <c r="H15" s="781">
        <v>49.240903207953544</v>
      </c>
      <c r="I15" s="715">
        <v>50.152576964005505</v>
      </c>
      <c r="J15" s="715">
        <v>51.057951301849663</v>
      </c>
      <c r="K15" s="715">
        <v>51.964872128287091</v>
      </c>
      <c r="L15" s="814">
        <v>52.86160056437037</v>
      </c>
      <c r="M15" s="814">
        <v>53.752825484640077</v>
      </c>
      <c r="N15" s="814">
        <v>54.640211417233807</v>
      </c>
      <c r="O15" s="814">
        <v>55.526431498149698</v>
      </c>
      <c r="P15" s="814">
        <v>56.412511781026673</v>
      </c>
      <c r="Q15" s="814">
        <v>57.292877646315524</v>
      </c>
      <c r="R15" s="814">
        <v>58.175984169438166</v>
      </c>
      <c r="S15" s="814">
        <v>59.053947853746656</v>
      </c>
      <c r="T15" s="814">
        <v>59.928902841953942</v>
      </c>
      <c r="U15" s="814">
        <v>60.802384913309091</v>
      </c>
      <c r="V15" s="814">
        <v>60.82400245692105</v>
      </c>
      <c r="W15" s="814">
        <v>60.873934684750154</v>
      </c>
      <c r="X15" s="814">
        <v>60.925385162609118</v>
      </c>
      <c r="Y15" s="814">
        <v>60.971493879966275</v>
      </c>
      <c r="Z15" s="814">
        <v>61.020653810171105</v>
      </c>
      <c r="AA15" s="814">
        <v>61.067354885724811</v>
      </c>
      <c r="AB15" s="814">
        <v>61.115703178586671</v>
      </c>
      <c r="AC15" s="814">
        <v>61.160265760549549</v>
      </c>
      <c r="AD15" s="814">
        <v>61.207280229328411</v>
      </c>
      <c r="AE15" s="814">
        <v>61.249640499649594</v>
      </c>
      <c r="AF15" s="814">
        <v>61.290605108292041</v>
      </c>
      <c r="AG15" s="814">
        <v>61.330039225892783</v>
      </c>
      <c r="AH15" s="814">
        <v>61.367895136985503</v>
      </c>
      <c r="AI15" s="814">
        <v>61.404292263622501</v>
      </c>
      <c r="AJ15" s="815">
        <v>61.428112050972089</v>
      </c>
    </row>
    <row r="16" spans="1:36" ht="25.15" customHeight="1" x14ac:dyDescent="0.2">
      <c r="A16" s="215"/>
      <c r="B16" s="955"/>
      <c r="C16" s="673" t="s">
        <v>221</v>
      </c>
      <c r="D16" s="795" t="s">
        <v>222</v>
      </c>
      <c r="E16" s="481" t="s">
        <v>124</v>
      </c>
      <c r="F16" s="798" t="s">
        <v>216</v>
      </c>
      <c r="G16" s="798">
        <v>1</v>
      </c>
      <c r="H16" s="781">
        <v>14.46377674939799</v>
      </c>
      <c r="I16" s="715">
        <v>14.375050015722234</v>
      </c>
      <c r="J16" s="715">
        <v>14.291133483648407</v>
      </c>
      <c r="K16" s="715">
        <v>14.212202927107885</v>
      </c>
      <c r="L16" s="814">
        <v>14.135992567414187</v>
      </c>
      <c r="M16" s="814">
        <v>14.06230065694675</v>
      </c>
      <c r="N16" s="814">
        <v>13.990879572693066</v>
      </c>
      <c r="O16" s="814">
        <v>13.921357142462513</v>
      </c>
      <c r="P16" s="814">
        <v>13.854164210900107</v>
      </c>
      <c r="Q16" s="814">
        <v>13.787357474604121</v>
      </c>
      <c r="R16" s="814">
        <v>13.722627877542589</v>
      </c>
      <c r="S16" s="814">
        <v>13.658092117800228</v>
      </c>
      <c r="T16" s="814">
        <v>13.593859797355483</v>
      </c>
      <c r="U16" s="814">
        <v>13.53008841286483</v>
      </c>
      <c r="V16" s="814">
        <v>13.42656658168543</v>
      </c>
      <c r="W16" s="814">
        <v>13.329011452490819</v>
      </c>
      <c r="X16" s="814">
        <v>13.231602654757708</v>
      </c>
      <c r="Y16" s="814">
        <v>13.132855121647578</v>
      </c>
      <c r="Z16" s="814">
        <v>13.034590869143024</v>
      </c>
      <c r="AA16" s="814">
        <v>12.935626932356444</v>
      </c>
      <c r="AB16" s="814">
        <v>12.836834863455762</v>
      </c>
      <c r="AC16" s="814">
        <v>12.73707966214856</v>
      </c>
      <c r="AD16" s="814">
        <v>12.637669876276364</v>
      </c>
      <c r="AE16" s="814">
        <v>12.537138198250409</v>
      </c>
      <c r="AF16" s="814">
        <v>12.436171024063158</v>
      </c>
      <c r="AG16" s="814">
        <v>12.334749005755382</v>
      </c>
      <c r="AH16" s="814">
        <v>12.232871085606341</v>
      </c>
      <c r="AI16" s="814">
        <v>12.130569531793695</v>
      </c>
      <c r="AJ16" s="815">
        <v>12.025675727473439</v>
      </c>
    </row>
    <row r="17" spans="1:36" ht="25.15" customHeight="1" x14ac:dyDescent="0.2">
      <c r="A17" s="215"/>
      <c r="B17" s="955"/>
      <c r="C17" s="673" t="s">
        <v>223</v>
      </c>
      <c r="D17" s="795" t="s">
        <v>224</v>
      </c>
      <c r="E17" s="481" t="s">
        <v>124</v>
      </c>
      <c r="F17" s="798" t="s">
        <v>216</v>
      </c>
      <c r="G17" s="798">
        <v>1</v>
      </c>
      <c r="H17" s="781">
        <v>11.404211711518959</v>
      </c>
      <c r="I17" s="715">
        <v>11.409902303359052</v>
      </c>
      <c r="J17" s="715">
        <v>11.414870058197174</v>
      </c>
      <c r="K17" s="715">
        <v>11.42053762055389</v>
      </c>
      <c r="L17" s="814">
        <v>11.424484762443585</v>
      </c>
      <c r="M17" s="814">
        <v>11.42755889573904</v>
      </c>
      <c r="N17" s="814">
        <v>11.430033868809975</v>
      </c>
      <c r="O17" s="814">
        <v>11.432331000621822</v>
      </c>
      <c r="P17" s="814">
        <v>11.434687325482427</v>
      </c>
      <c r="Q17" s="814">
        <v>11.435901658957444</v>
      </c>
      <c r="R17" s="814">
        <v>11.437641063431288</v>
      </c>
      <c r="S17" s="814">
        <v>11.4383186345284</v>
      </c>
      <c r="T17" s="814">
        <v>11.438334815265385</v>
      </c>
      <c r="U17" s="814">
        <v>11.437978264974511</v>
      </c>
      <c r="V17" s="814">
        <v>11.432715825265012</v>
      </c>
      <c r="W17" s="814">
        <v>11.432969011713652</v>
      </c>
      <c r="X17" s="814">
        <v>11.433478897620654</v>
      </c>
      <c r="Y17" s="814">
        <v>11.432959687369715</v>
      </c>
      <c r="Z17" s="814">
        <v>11.432987417287643</v>
      </c>
      <c r="AA17" s="814">
        <v>11.432530153677256</v>
      </c>
      <c r="AB17" s="814">
        <v>11.432365188149483</v>
      </c>
      <c r="AC17" s="814">
        <v>11.431469667753985</v>
      </c>
      <c r="AD17" s="814">
        <v>11.431010988110131</v>
      </c>
      <c r="AE17" s="814">
        <v>11.429662668548225</v>
      </c>
      <c r="AF17" s="814">
        <v>11.428035026750258</v>
      </c>
      <c r="AG17" s="814">
        <v>11.426104139489881</v>
      </c>
      <c r="AH17" s="814">
        <v>11.423862343105613</v>
      </c>
      <c r="AI17" s="814">
        <v>11.421333057518781</v>
      </c>
      <c r="AJ17" s="815">
        <v>11.416450980246095</v>
      </c>
    </row>
    <row r="18" spans="1:36" ht="25.15" customHeight="1" x14ac:dyDescent="0.2">
      <c r="A18" s="215"/>
      <c r="B18" s="955"/>
      <c r="C18" s="673" t="s">
        <v>225</v>
      </c>
      <c r="D18" s="795" t="s">
        <v>226</v>
      </c>
      <c r="E18" s="481" t="s">
        <v>124</v>
      </c>
      <c r="F18" s="798" t="s">
        <v>216</v>
      </c>
      <c r="G18" s="798">
        <v>1</v>
      </c>
      <c r="H18" s="781">
        <v>13.582833315475535</v>
      </c>
      <c r="I18" s="715">
        <v>13.490141099772391</v>
      </c>
      <c r="J18" s="715">
        <v>13.40758963628295</v>
      </c>
      <c r="K18" s="715">
        <v>13.333028238531227</v>
      </c>
      <c r="L18" s="814">
        <v>13.268536912749241</v>
      </c>
      <c r="M18" s="814">
        <v>13.211179140522146</v>
      </c>
      <c r="N18" s="814">
        <v>13.160169332852508</v>
      </c>
      <c r="O18" s="814">
        <v>13.113213901951418</v>
      </c>
      <c r="P18" s="814">
        <v>13.072024906049704</v>
      </c>
      <c r="Q18" s="814">
        <v>13.033855260003838</v>
      </c>
      <c r="R18" s="814">
        <v>12.999591302408998</v>
      </c>
      <c r="S18" s="814">
        <v>12.968839423999688</v>
      </c>
      <c r="T18" s="814">
        <v>12.94060556843</v>
      </c>
      <c r="U18" s="814">
        <v>12.914655172331893</v>
      </c>
      <c r="V18" s="814">
        <v>12.888729570502083</v>
      </c>
      <c r="W18" s="814">
        <v>12.863205695592256</v>
      </c>
      <c r="X18" s="814">
        <v>12.839784289230472</v>
      </c>
      <c r="Y18" s="814">
        <v>12.816883846079223</v>
      </c>
      <c r="Z18" s="814">
        <v>12.796148843898264</v>
      </c>
      <c r="AA18" s="814">
        <v>12.776310407783182</v>
      </c>
      <c r="AB18" s="814">
        <v>12.757912965722559</v>
      </c>
      <c r="AC18" s="814">
        <v>12.739961690371343</v>
      </c>
      <c r="AD18" s="814">
        <v>12.7236733706488</v>
      </c>
      <c r="AE18" s="814">
        <v>12.707493311533641</v>
      </c>
      <c r="AF18" s="814">
        <v>12.692031544357288</v>
      </c>
      <c r="AG18" s="814">
        <v>12.677196973336702</v>
      </c>
      <c r="AH18" s="814">
        <v>12.662922257958483</v>
      </c>
      <c r="AI18" s="814">
        <v>12.649179533004839</v>
      </c>
      <c r="AJ18" s="815">
        <v>12.633633105746073</v>
      </c>
    </row>
    <row r="19" spans="1:36" ht="25.15" customHeight="1" x14ac:dyDescent="0.2">
      <c r="A19" s="215"/>
      <c r="B19" s="955"/>
      <c r="C19" s="673" t="s">
        <v>227</v>
      </c>
      <c r="D19" s="795" t="s">
        <v>228</v>
      </c>
      <c r="E19" s="481" t="s">
        <v>124</v>
      </c>
      <c r="F19" s="798" t="s">
        <v>216</v>
      </c>
      <c r="G19" s="798">
        <v>1</v>
      </c>
      <c r="H19" s="781">
        <v>1.3389027677963006</v>
      </c>
      <c r="I19" s="715">
        <v>1.3782946311147946</v>
      </c>
      <c r="J19" s="715">
        <v>1.4171635706110994</v>
      </c>
      <c r="K19" s="715">
        <v>1.4556939430874096</v>
      </c>
      <c r="L19" s="814">
        <v>1.4938238686554699</v>
      </c>
      <c r="M19" s="814">
        <v>1.5317231195402357</v>
      </c>
      <c r="N19" s="814">
        <v>1.5694940286891867</v>
      </c>
      <c r="O19" s="814">
        <v>1.6071502334936276</v>
      </c>
      <c r="P19" s="814">
        <v>1.6448331568403745</v>
      </c>
      <c r="Q19" s="814">
        <v>1.6824951026484507</v>
      </c>
      <c r="R19" s="814">
        <v>1.7202256164992131</v>
      </c>
      <c r="S19" s="814">
        <v>1.7580869518667468</v>
      </c>
      <c r="T19" s="814">
        <v>1.7960829852224045</v>
      </c>
      <c r="U19" s="814">
        <v>1.8342369654549773</v>
      </c>
      <c r="V19" s="814">
        <v>1.870306310807053</v>
      </c>
      <c r="W19" s="814">
        <v>1.9056676798256575</v>
      </c>
      <c r="X19" s="814">
        <v>1.9406733902393336</v>
      </c>
      <c r="Y19" s="814">
        <v>1.975349861191332</v>
      </c>
      <c r="Z19" s="814">
        <v>2.0096538310064633</v>
      </c>
      <c r="AA19" s="814">
        <v>2.0436167584497702</v>
      </c>
      <c r="AB19" s="814">
        <v>2.0771748993823462</v>
      </c>
      <c r="AC19" s="814">
        <v>2.110411348537871</v>
      </c>
      <c r="AD19" s="814">
        <v>2.1432269405755897</v>
      </c>
      <c r="AE19" s="814">
        <v>2.1757466905760521</v>
      </c>
      <c r="AF19" s="814">
        <v>2.2079181789139408</v>
      </c>
      <c r="AG19" s="814">
        <v>2.2397463727164459</v>
      </c>
      <c r="AH19" s="814">
        <v>2.2712352358273842</v>
      </c>
      <c r="AI19" s="814">
        <v>2.3023835964931743</v>
      </c>
      <c r="AJ19" s="815">
        <v>2.3336254576968827</v>
      </c>
    </row>
    <row r="20" spans="1:36" ht="25.15" customHeight="1" x14ac:dyDescent="0.2">
      <c r="A20" s="215"/>
      <c r="B20" s="955"/>
      <c r="C20" s="673" t="s">
        <v>855</v>
      </c>
      <c r="D20" s="795" t="s">
        <v>856</v>
      </c>
      <c r="E20" s="481" t="s">
        <v>124</v>
      </c>
      <c r="F20" s="798" t="s">
        <v>216</v>
      </c>
      <c r="G20" s="798">
        <v>1</v>
      </c>
      <c r="H20" s="781">
        <v>-4.4402460647447128E-2</v>
      </c>
      <c r="I20" s="715">
        <v>-0.419452377768323</v>
      </c>
      <c r="J20" s="715">
        <v>-0.85683385184783845</v>
      </c>
      <c r="K20" s="715">
        <v>-1.1541167887317982</v>
      </c>
      <c r="L20" s="814">
        <v>-1.5963769916607191</v>
      </c>
      <c r="M20" s="814">
        <v>-1.9763058167022933</v>
      </c>
      <c r="N20" s="814">
        <v>-2.2899727356984272</v>
      </c>
      <c r="O20" s="814">
        <v>-2.6316352802530787</v>
      </c>
      <c r="P20" s="814">
        <v>-2.9049167356052834</v>
      </c>
      <c r="Q20" s="814">
        <v>-3.1920173953651556</v>
      </c>
      <c r="R20" s="814">
        <v>-3.4058937866201831</v>
      </c>
      <c r="S20" s="814">
        <v>-3.7313759888807709</v>
      </c>
      <c r="T20" s="814">
        <v>-3.8679375741025268</v>
      </c>
      <c r="U20" s="814">
        <v>-4.1161533641799508</v>
      </c>
      <c r="V20" s="814">
        <v>-4.3140178328966954</v>
      </c>
      <c r="W20" s="814">
        <v>-4.4581482231955363</v>
      </c>
      <c r="X20" s="814">
        <v>-4.606435283517655</v>
      </c>
      <c r="Y20" s="814">
        <v>-4.7456019724308049</v>
      </c>
      <c r="Z20" s="814">
        <v>-4.8915888936303986</v>
      </c>
      <c r="AA20" s="814">
        <v>-4.9337570823770562</v>
      </c>
      <c r="AB20" s="814">
        <v>-4.9795230517483589</v>
      </c>
      <c r="AC20" s="814">
        <v>-4.9188026788833952</v>
      </c>
      <c r="AD20" s="814">
        <v>-4.9633071686905339</v>
      </c>
      <c r="AE20" s="814">
        <v>-4.8995651878727529</v>
      </c>
      <c r="AF20" s="814">
        <v>-4.9336714276260381</v>
      </c>
      <c r="AG20" s="814">
        <v>-4.9653210563107564</v>
      </c>
      <c r="AH20" s="814">
        <v>-4.8943800917247415</v>
      </c>
      <c r="AI20" s="814">
        <v>-4.9210304854769333</v>
      </c>
      <c r="AJ20" s="815">
        <v>-4.9247085377013775</v>
      </c>
    </row>
    <row r="21" spans="1:36" ht="25.15" customHeight="1" x14ac:dyDescent="0.2">
      <c r="A21" s="214"/>
      <c r="B21" s="955"/>
      <c r="C21" s="766" t="s">
        <v>229</v>
      </c>
      <c r="D21" s="796" t="s">
        <v>230</v>
      </c>
      <c r="E21" s="797" t="s">
        <v>231</v>
      </c>
      <c r="F21" s="816" t="s">
        <v>216</v>
      </c>
      <c r="G21" s="816">
        <v>1</v>
      </c>
      <c r="H21" s="781">
        <f t="shared" ref="H21:AJ21" si="6">ROUND((H10*1000000)/(H57*1000),1)</f>
        <v>142.69999999999999</v>
      </c>
      <c r="I21" s="715">
        <f t="shared" si="6"/>
        <v>142.6</v>
      </c>
      <c r="J21" s="715">
        <f t="shared" si="6"/>
        <v>142.5</v>
      </c>
      <c r="K21" s="715">
        <f t="shared" si="6"/>
        <v>142.5</v>
      </c>
      <c r="L21" s="456">
        <f t="shared" si="6"/>
        <v>142.30000000000001</v>
      </c>
      <c r="M21" s="456">
        <f>ROUND((M10*1000000)/(M57*1000),1)</f>
        <v>142.1</v>
      </c>
      <c r="N21" s="456">
        <f t="shared" si="6"/>
        <v>142</v>
      </c>
      <c r="O21" s="456">
        <f t="shared" si="6"/>
        <v>141.80000000000001</v>
      </c>
      <c r="P21" s="456">
        <f t="shared" si="6"/>
        <v>141.6</v>
      </c>
      <c r="Q21" s="456">
        <f t="shared" si="6"/>
        <v>141.4</v>
      </c>
      <c r="R21" s="456">
        <f t="shared" si="6"/>
        <v>141.30000000000001</v>
      </c>
      <c r="S21" s="456">
        <f t="shared" si="6"/>
        <v>141.1</v>
      </c>
      <c r="T21" s="456">
        <f t="shared" si="6"/>
        <v>140.9</v>
      </c>
      <c r="U21" s="456">
        <f t="shared" si="6"/>
        <v>140.69999999999999</v>
      </c>
      <c r="V21" s="456">
        <f t="shared" si="6"/>
        <v>140.4</v>
      </c>
      <c r="W21" s="456">
        <f t="shared" si="6"/>
        <v>140.19999999999999</v>
      </c>
      <c r="X21" s="456">
        <f t="shared" si="6"/>
        <v>140.1</v>
      </c>
      <c r="Y21" s="456">
        <f t="shared" si="6"/>
        <v>140</v>
      </c>
      <c r="Z21" s="456">
        <f t="shared" si="6"/>
        <v>139.9</v>
      </c>
      <c r="AA21" s="456">
        <f t="shared" si="6"/>
        <v>139.9</v>
      </c>
      <c r="AB21" s="456">
        <f t="shared" si="6"/>
        <v>139.9</v>
      </c>
      <c r="AC21" s="456">
        <f t="shared" si="6"/>
        <v>139.9</v>
      </c>
      <c r="AD21" s="456">
        <f t="shared" si="6"/>
        <v>139.9</v>
      </c>
      <c r="AE21" s="456">
        <f t="shared" si="6"/>
        <v>139.9</v>
      </c>
      <c r="AF21" s="456">
        <f t="shared" si="6"/>
        <v>140</v>
      </c>
      <c r="AG21" s="456">
        <f t="shared" si="6"/>
        <v>140</v>
      </c>
      <c r="AH21" s="456">
        <f t="shared" si="6"/>
        <v>140</v>
      </c>
      <c r="AI21" s="456">
        <f t="shared" si="6"/>
        <v>140</v>
      </c>
      <c r="AJ21" s="817">
        <f t="shared" si="6"/>
        <v>140.1</v>
      </c>
    </row>
    <row r="22" spans="1:36" ht="25.15" customHeight="1" x14ac:dyDescent="0.2">
      <c r="A22" s="215"/>
      <c r="B22" s="955"/>
      <c r="C22" s="673" t="s">
        <v>232</v>
      </c>
      <c r="D22" s="795" t="s">
        <v>233</v>
      </c>
      <c r="E22" s="481" t="s">
        <v>124</v>
      </c>
      <c r="F22" s="798" t="s">
        <v>216</v>
      </c>
      <c r="G22" s="798">
        <v>1</v>
      </c>
      <c r="H22" s="781">
        <v>32.12692442018708</v>
      </c>
      <c r="I22" s="715">
        <v>31.370114971218559</v>
      </c>
      <c r="J22" s="715">
        <v>30.599975274724425</v>
      </c>
      <c r="K22" s="715">
        <v>29.82626410689285</v>
      </c>
      <c r="L22" s="799">
        <v>29.036578496795691</v>
      </c>
      <c r="M22" s="799">
        <v>28.236196958015935</v>
      </c>
      <c r="N22" s="799">
        <v>27.427456069112964</v>
      </c>
      <c r="O22" s="799">
        <v>26.614280220693754</v>
      </c>
      <c r="P22" s="799">
        <v>25.796984378028082</v>
      </c>
      <c r="Q22" s="799">
        <v>24.971351593760328</v>
      </c>
      <c r="R22" s="799">
        <v>24.14543455245775</v>
      </c>
      <c r="S22" s="799">
        <v>23.312185679265017</v>
      </c>
      <c r="T22" s="799">
        <v>22.474544667555559</v>
      </c>
      <c r="U22" s="799">
        <v>21.63429265743035</v>
      </c>
      <c r="V22" s="799">
        <v>21.594360205396129</v>
      </c>
      <c r="W22" s="799">
        <v>21.578123829149543</v>
      </c>
      <c r="X22" s="799">
        <v>21.563576199740773</v>
      </c>
      <c r="Y22" s="799">
        <v>21.545888599379079</v>
      </c>
      <c r="Z22" s="799">
        <v>21.531029620147638</v>
      </c>
      <c r="AA22" s="799">
        <v>21.51508751578622</v>
      </c>
      <c r="AB22" s="799">
        <v>21.501189299048661</v>
      </c>
      <c r="AC22" s="799">
        <v>21.485236164099064</v>
      </c>
      <c r="AD22" s="799">
        <v>21.471897875305473</v>
      </c>
      <c r="AE22" s="799">
        <v>21.455832443782558</v>
      </c>
      <c r="AF22" s="799">
        <v>21.439487176516991</v>
      </c>
      <c r="AG22" s="799">
        <v>21.422759958600668</v>
      </c>
      <c r="AH22" s="799">
        <v>21.405613762915646</v>
      </c>
      <c r="AI22" s="799">
        <v>21.388146480390947</v>
      </c>
      <c r="AJ22" s="455">
        <v>21.391555014750931</v>
      </c>
    </row>
    <row r="23" spans="1:36" ht="25.15" customHeight="1" x14ac:dyDescent="0.2">
      <c r="A23" s="215"/>
      <c r="B23" s="955"/>
      <c r="C23" s="673" t="s">
        <v>234</v>
      </c>
      <c r="D23" s="795" t="s">
        <v>235</v>
      </c>
      <c r="E23" s="481" t="s">
        <v>124</v>
      </c>
      <c r="F23" s="798" t="s">
        <v>216</v>
      </c>
      <c r="G23" s="798">
        <v>1</v>
      </c>
      <c r="H23" s="781">
        <v>59.699671897632271</v>
      </c>
      <c r="I23" s="715">
        <v>60.710477936611824</v>
      </c>
      <c r="J23" s="715">
        <v>61.70611603692727</v>
      </c>
      <c r="K23" s="715">
        <v>62.704654283940222</v>
      </c>
      <c r="L23" s="799">
        <v>63.678818566777366</v>
      </c>
      <c r="M23" s="799">
        <v>64.637034002824535</v>
      </c>
      <c r="N23" s="799">
        <v>65.582397435477162</v>
      </c>
      <c r="O23" s="799">
        <v>66.522673853514277</v>
      </c>
      <c r="P23" s="799">
        <v>67.457736036615472</v>
      </c>
      <c r="Q23" s="799">
        <v>68.375075151322491</v>
      </c>
      <c r="R23" s="799">
        <v>69.295038646912317</v>
      </c>
      <c r="S23" s="799">
        <v>70.196656502234362</v>
      </c>
      <c r="T23" s="799">
        <v>71.086306052654805</v>
      </c>
      <c r="U23" s="799">
        <v>71.967980792502289</v>
      </c>
      <c r="V23" s="799">
        <v>71.953868792689619</v>
      </c>
      <c r="W23" s="799">
        <v>72.018797708190888</v>
      </c>
      <c r="X23" s="799">
        <v>72.089587639580614</v>
      </c>
      <c r="Y23" s="799">
        <v>72.150098003677059</v>
      </c>
      <c r="Z23" s="799">
        <v>72.220297598436147</v>
      </c>
      <c r="AA23" s="799">
        <v>72.287092053484102</v>
      </c>
      <c r="AB23" s="799">
        <v>72.360988093627071</v>
      </c>
      <c r="AC23" s="799">
        <v>72.42820398714592</v>
      </c>
      <c r="AD23" s="799">
        <v>72.504474630541068</v>
      </c>
      <c r="AE23" s="799">
        <v>72.571776961663772</v>
      </c>
      <c r="AF23" s="799">
        <v>72.638357398894115</v>
      </c>
      <c r="AG23" s="799">
        <v>72.703865742353727</v>
      </c>
      <c r="AH23" s="799">
        <v>72.768170695429873</v>
      </c>
      <c r="AI23" s="799">
        <v>72.831599501687108</v>
      </c>
      <c r="AJ23" s="455">
        <v>72.966450210019588</v>
      </c>
    </row>
    <row r="24" spans="1:36" ht="25.15" customHeight="1" x14ac:dyDescent="0.2">
      <c r="A24" s="215"/>
      <c r="B24" s="955"/>
      <c r="C24" s="673" t="s">
        <v>236</v>
      </c>
      <c r="D24" s="795" t="s">
        <v>237</v>
      </c>
      <c r="E24" s="481" t="s">
        <v>124</v>
      </c>
      <c r="F24" s="798" t="s">
        <v>216</v>
      </c>
      <c r="G24" s="798">
        <v>1</v>
      </c>
      <c r="H24" s="781">
        <v>17.204012547534536</v>
      </c>
      <c r="I24" s="715">
        <v>17.139898376441085</v>
      </c>
      <c r="J24" s="715">
        <v>17.07000120613046</v>
      </c>
      <c r="K24" s="715">
        <v>16.999537544755494</v>
      </c>
      <c r="L24" s="799">
        <v>16.921269070609462</v>
      </c>
      <c r="M24" s="799">
        <v>16.837827145065429</v>
      </c>
      <c r="N24" s="799">
        <v>16.750287275703553</v>
      </c>
      <c r="O24" s="799">
        <v>16.660817670105008</v>
      </c>
      <c r="P24" s="799">
        <v>16.569486429150061</v>
      </c>
      <c r="Q24" s="799">
        <v>16.473375859228501</v>
      </c>
      <c r="R24" s="799">
        <v>16.377558030867657</v>
      </c>
      <c r="S24" s="799">
        <v>16.277147625778408</v>
      </c>
      <c r="T24" s="799">
        <v>16.173847951012316</v>
      </c>
      <c r="U24" s="799">
        <v>16.068709307914556</v>
      </c>
      <c r="V24" s="799">
        <v>15.936901512278272</v>
      </c>
      <c r="W24" s="799">
        <v>15.822509449188281</v>
      </c>
      <c r="X24" s="799">
        <v>15.709162377898004</v>
      </c>
      <c r="Y24" s="799">
        <v>15.593340497788809</v>
      </c>
      <c r="Z24" s="799">
        <v>15.479378973702408</v>
      </c>
      <c r="AA24" s="799">
        <v>15.364442655186432</v>
      </c>
      <c r="AB24" s="799">
        <v>15.250764199747712</v>
      </c>
      <c r="AC24" s="799">
        <v>15.135425525257364</v>
      </c>
      <c r="AD24" s="799">
        <v>15.021722474089588</v>
      </c>
      <c r="AE24" s="799">
        <v>14.90590462234576</v>
      </c>
      <c r="AF24" s="799">
        <v>14.789699108227518</v>
      </c>
      <c r="AG24" s="799">
        <v>14.67303912700207</v>
      </c>
      <c r="AH24" s="799">
        <v>14.555904166114431</v>
      </c>
      <c r="AI24" s="799">
        <v>14.438365554516093</v>
      </c>
      <c r="AJ24" s="455">
        <v>14.334631312447895</v>
      </c>
    </row>
    <row r="25" spans="1:36" ht="25.15" customHeight="1" x14ac:dyDescent="0.2">
      <c r="A25" s="215"/>
      <c r="B25" s="955"/>
      <c r="C25" s="673" t="s">
        <v>238</v>
      </c>
      <c r="D25" s="795" t="s">
        <v>239</v>
      </c>
      <c r="E25" s="481" t="s">
        <v>124</v>
      </c>
      <c r="F25" s="798" t="s">
        <v>216</v>
      </c>
      <c r="G25" s="798">
        <v>1</v>
      </c>
      <c r="H25" s="781">
        <v>13.610988320155906</v>
      </c>
      <c r="I25" s="715">
        <v>13.631911632183725</v>
      </c>
      <c r="J25" s="715">
        <v>13.648544356393076</v>
      </c>
      <c r="K25" s="715">
        <v>13.665011584039132</v>
      </c>
      <c r="L25" s="799">
        <v>13.675461427639863</v>
      </c>
      <c r="M25" s="799">
        <v>13.681934680666814</v>
      </c>
      <c r="N25" s="799">
        <v>13.685245326905658</v>
      </c>
      <c r="O25" s="799">
        <v>13.687122753951579</v>
      </c>
      <c r="P25" s="799">
        <v>13.687599720410999</v>
      </c>
      <c r="Q25" s="799">
        <v>13.684229381684924</v>
      </c>
      <c r="R25" s="799">
        <v>13.681184093320093</v>
      </c>
      <c r="S25" s="799">
        <v>13.67436543299667</v>
      </c>
      <c r="T25" s="799">
        <v>13.665148087397851</v>
      </c>
      <c r="U25" s="799">
        <v>13.654383270313584</v>
      </c>
      <c r="V25" s="799">
        <v>13.641168726232268</v>
      </c>
      <c r="W25" s="799">
        <v>13.642931486603407</v>
      </c>
      <c r="X25" s="799">
        <v>13.645784657644505</v>
      </c>
      <c r="Y25" s="799">
        <v>13.646672789080247</v>
      </c>
      <c r="Z25" s="799">
        <v>13.649374427424117</v>
      </c>
      <c r="AA25" s="799">
        <v>13.651412444975302</v>
      </c>
      <c r="AB25" s="799">
        <v>13.654770993343304</v>
      </c>
      <c r="AC25" s="799">
        <v>13.656848309965115</v>
      </c>
      <c r="AD25" s="799">
        <v>13.660611950983773</v>
      </c>
      <c r="AE25" s="799">
        <v>13.662664841693672</v>
      </c>
      <c r="AF25" s="799">
        <v>13.664562219545756</v>
      </c>
      <c r="AG25" s="799">
        <v>13.66623857416878</v>
      </c>
      <c r="AH25" s="799">
        <v>13.667669715797826</v>
      </c>
      <c r="AI25" s="799">
        <v>13.668917589661362</v>
      </c>
      <c r="AJ25" s="455">
        <v>13.683540774846348</v>
      </c>
    </row>
    <row r="26" spans="1:36" ht="25.15" customHeight="1" x14ac:dyDescent="0.2">
      <c r="A26" s="215"/>
      <c r="B26" s="955"/>
      <c r="C26" s="673" t="s">
        <v>240</v>
      </c>
      <c r="D26" s="795" t="s">
        <v>241</v>
      </c>
      <c r="E26" s="481" t="s">
        <v>124</v>
      </c>
      <c r="F26" s="798" t="s">
        <v>216</v>
      </c>
      <c r="G26" s="798">
        <v>1</v>
      </c>
      <c r="H26" s="781">
        <v>18.589682989538016</v>
      </c>
      <c r="I26" s="715">
        <v>18.632498390688749</v>
      </c>
      <c r="J26" s="715">
        <v>18.669510339449907</v>
      </c>
      <c r="K26" s="715">
        <v>18.706352433971656</v>
      </c>
      <c r="L26" s="799">
        <v>18.735007358190249</v>
      </c>
      <c r="M26" s="799">
        <v>18.758254246449997</v>
      </c>
      <c r="N26" s="799">
        <v>18.777197491104616</v>
      </c>
      <c r="O26" s="799">
        <v>18.794201847131269</v>
      </c>
      <c r="P26" s="799">
        <v>18.809307858603805</v>
      </c>
      <c r="Q26" s="799">
        <v>18.819146136444857</v>
      </c>
      <c r="R26" s="799">
        <v>18.829446934188255</v>
      </c>
      <c r="S26" s="799">
        <v>18.834566305519537</v>
      </c>
      <c r="T26" s="799">
        <v>18.836387164847327</v>
      </c>
      <c r="U26" s="799">
        <v>18.836076114630028</v>
      </c>
      <c r="V26" s="799">
        <v>18.832382601213734</v>
      </c>
      <c r="W26" s="799">
        <v>18.849376352892666</v>
      </c>
      <c r="X26" s="799">
        <v>18.867904099831279</v>
      </c>
      <c r="Y26" s="799">
        <v>18.883741390405408</v>
      </c>
      <c r="Z26" s="799">
        <v>18.902114629386659</v>
      </c>
      <c r="AA26" s="799">
        <v>18.919596646048291</v>
      </c>
      <c r="AB26" s="799">
        <v>18.938937350363947</v>
      </c>
      <c r="AC26" s="799">
        <v>18.956529669510488</v>
      </c>
      <c r="AD26" s="799">
        <v>18.976491875320388</v>
      </c>
      <c r="AE26" s="799">
        <v>18.994106817656675</v>
      </c>
      <c r="AF26" s="799">
        <v>19.011532819742694</v>
      </c>
      <c r="AG26" s="799">
        <v>19.028678224267878</v>
      </c>
      <c r="AH26" s="799">
        <v>19.045508667158618</v>
      </c>
      <c r="AI26" s="799">
        <v>19.062109797402449</v>
      </c>
      <c r="AJ26" s="455">
        <v>19.097404079363553</v>
      </c>
    </row>
    <row r="27" spans="1:36" ht="25.15" customHeight="1" x14ac:dyDescent="0.2">
      <c r="A27" s="215"/>
      <c r="B27" s="955"/>
      <c r="C27" s="673" t="s">
        <v>242</v>
      </c>
      <c r="D27" s="795" t="s">
        <v>243</v>
      </c>
      <c r="E27" s="481" t="s">
        <v>124</v>
      </c>
      <c r="F27" s="798" t="s">
        <v>216</v>
      </c>
      <c r="G27" s="798">
        <v>1</v>
      </c>
      <c r="H27" s="781">
        <v>1.4780463728879636</v>
      </c>
      <c r="I27" s="715">
        <v>1.5275192734402618</v>
      </c>
      <c r="J27" s="715">
        <v>1.5764244541301757</v>
      </c>
      <c r="K27" s="715">
        <v>1.6252081810076002</v>
      </c>
      <c r="L27" s="799">
        <v>1.6732585647424236</v>
      </c>
      <c r="M27" s="799">
        <v>1.7208050538996238</v>
      </c>
      <c r="N27" s="799">
        <v>1.7679434018697242</v>
      </c>
      <c r="O27" s="799">
        <v>1.8148582601998045</v>
      </c>
      <c r="P27" s="799">
        <v>1.8615574025705031</v>
      </c>
      <c r="Q27" s="799">
        <v>1.9078048837322705</v>
      </c>
      <c r="R27" s="799">
        <v>1.9540195228735113</v>
      </c>
      <c r="S27" s="799">
        <v>1.9998070742104759</v>
      </c>
      <c r="T27" s="799">
        <v>2.0453113741476754</v>
      </c>
      <c r="U27" s="799">
        <v>2.0906206611103126</v>
      </c>
      <c r="V27" s="799">
        <v>2.1351827060993545</v>
      </c>
      <c r="W27" s="799">
        <v>2.1809953726143947</v>
      </c>
      <c r="X27" s="799">
        <v>2.2267543367032845</v>
      </c>
      <c r="Y27" s="799">
        <v>2.2721857809243229</v>
      </c>
      <c r="Z27" s="799">
        <v>2.3176223056552789</v>
      </c>
      <c r="AA27" s="799">
        <v>2.3628450239245002</v>
      </c>
      <c r="AB27" s="799">
        <v>2.4080194598380973</v>
      </c>
      <c r="AC27" s="799">
        <v>2.4529272989787096</v>
      </c>
      <c r="AD27" s="799">
        <v>2.4978077822368561</v>
      </c>
      <c r="AE27" s="799">
        <v>2.5423886564273861</v>
      </c>
      <c r="AF27" s="799">
        <v>2.5867946886805506</v>
      </c>
      <c r="AG27" s="799">
        <v>2.6310205007055134</v>
      </c>
      <c r="AH27" s="799">
        <v>2.6750641994230082</v>
      </c>
      <c r="AI27" s="799">
        <v>2.7189300637252911</v>
      </c>
      <c r="AJ27" s="455">
        <v>2.7635197566586274</v>
      </c>
    </row>
    <row r="28" spans="1:36" ht="25.15" customHeight="1" x14ac:dyDescent="0.2">
      <c r="A28" s="215"/>
      <c r="B28" s="955"/>
      <c r="C28" s="673" t="s">
        <v>853</v>
      </c>
      <c r="D28" s="795" t="s">
        <v>854</v>
      </c>
      <c r="E28" s="481" t="s">
        <v>124</v>
      </c>
      <c r="F28" s="798" t="s">
        <v>216</v>
      </c>
      <c r="G28" s="798">
        <v>1</v>
      </c>
      <c r="H28" s="781">
        <v>-9.3265479357853565E-3</v>
      </c>
      <c r="I28" s="715">
        <v>-0.41242058058418252</v>
      </c>
      <c r="J28" s="715">
        <v>-0.77057166775531982</v>
      </c>
      <c r="K28" s="715">
        <v>-1.027028134606951</v>
      </c>
      <c r="L28" s="799">
        <v>-1.4203934847550386</v>
      </c>
      <c r="M28" s="799">
        <v>-1.7720520869223435</v>
      </c>
      <c r="N28" s="799">
        <v>-1.9905270001736994</v>
      </c>
      <c r="O28" s="799">
        <v>-2.2939546055956725</v>
      </c>
      <c r="P28" s="799">
        <v>-2.5826718253789238</v>
      </c>
      <c r="Q28" s="799">
        <v>-2.8309830061733692</v>
      </c>
      <c r="R28" s="799">
        <v>-2.9826817806196004</v>
      </c>
      <c r="S28" s="799">
        <v>-3.1947286200044687</v>
      </c>
      <c r="T28" s="799">
        <v>-3.3815452976155314</v>
      </c>
      <c r="U28" s="799">
        <v>-3.5520628039011228</v>
      </c>
      <c r="V28" s="799">
        <v>-3.6938645439093705</v>
      </c>
      <c r="W28" s="799">
        <v>-3.8927341986392037</v>
      </c>
      <c r="X28" s="799">
        <v>-4.002769311398481</v>
      </c>
      <c r="Y28" s="799">
        <v>-4.0919270612549496</v>
      </c>
      <c r="Z28" s="799">
        <v>-4.1998175547522294</v>
      </c>
      <c r="AA28" s="799">
        <v>-4.2004763394048723</v>
      </c>
      <c r="AB28" s="799">
        <v>-4.214669395968798</v>
      </c>
      <c r="AC28" s="799">
        <v>-4.2151709549566476</v>
      </c>
      <c r="AD28" s="799">
        <v>-4.2330065884771386</v>
      </c>
      <c r="AE28" s="799">
        <v>-4.232674343569812</v>
      </c>
      <c r="AF28" s="799">
        <v>-4.1304334116076404</v>
      </c>
      <c r="AG28" s="799">
        <v>-4.1256021270986309</v>
      </c>
      <c r="AH28" s="799">
        <v>-4.1179312068394154</v>
      </c>
      <c r="AI28" s="799">
        <v>-4.1080689873832341</v>
      </c>
      <c r="AJ28" s="455">
        <v>-4.1371011480869697</v>
      </c>
    </row>
    <row r="29" spans="1:36" ht="25.15" customHeight="1" x14ac:dyDescent="0.2">
      <c r="A29" s="216"/>
      <c r="B29" s="955"/>
      <c r="C29" s="766" t="s">
        <v>244</v>
      </c>
      <c r="D29" s="796" t="s">
        <v>245</v>
      </c>
      <c r="E29" s="797" t="s">
        <v>246</v>
      </c>
      <c r="F29" s="816" t="s">
        <v>216</v>
      </c>
      <c r="G29" s="816">
        <v>1</v>
      </c>
      <c r="H29" s="781">
        <f t="shared" ref="H29:AJ29" si="7">((H9+H10)*1000000)/((H56+H57)*1000)</f>
        <v>131.32354110587784</v>
      </c>
      <c r="I29" s="715">
        <f t="shared" si="7"/>
        <v>130.65630905693902</v>
      </c>
      <c r="J29" s="715">
        <f t="shared" si="7"/>
        <v>130.02822360189955</v>
      </c>
      <c r="K29" s="715">
        <f t="shared" si="7"/>
        <v>129.53127457348691</v>
      </c>
      <c r="L29" s="456">
        <f t="shared" si="7"/>
        <v>128.88936174523155</v>
      </c>
      <c r="M29" s="456">
        <f t="shared" si="7"/>
        <v>128.36079230772452</v>
      </c>
      <c r="N29" s="456">
        <f t="shared" si="7"/>
        <v>127.89375136141925</v>
      </c>
      <c r="O29" s="456">
        <f t="shared" si="7"/>
        <v>127.44873297962398</v>
      </c>
      <c r="P29" s="456">
        <f t="shared" si="7"/>
        <v>127.05080042084714</v>
      </c>
      <c r="Q29" s="456">
        <f t="shared" si="7"/>
        <v>126.68705558495863</v>
      </c>
      <c r="R29" s="456">
        <f t="shared" si="7"/>
        <v>126.36944865714611</v>
      </c>
      <c r="S29" s="456">
        <f t="shared" si="7"/>
        <v>126.076292095798</v>
      </c>
      <c r="T29" s="456">
        <f t="shared" si="7"/>
        <v>125.81444149262892</v>
      </c>
      <c r="U29" s="456">
        <f t="shared" si="7"/>
        <v>125.58021385334999</v>
      </c>
      <c r="V29" s="456">
        <f t="shared" si="7"/>
        <v>125.06342613404544</v>
      </c>
      <c r="W29" s="456">
        <f t="shared" si="7"/>
        <v>124.62734738241234</v>
      </c>
      <c r="X29" s="456">
        <f t="shared" si="7"/>
        <v>124.2118912150796</v>
      </c>
      <c r="Y29" s="456">
        <f t="shared" si="7"/>
        <v>123.79821807430523</v>
      </c>
      <c r="Z29" s="456">
        <f t="shared" si="7"/>
        <v>123.40768980625749</v>
      </c>
      <c r="AA29" s="456">
        <f t="shared" si="7"/>
        <v>123.13842515009397</v>
      </c>
      <c r="AB29" s="456">
        <f t="shared" si="7"/>
        <v>122.89839780655853</v>
      </c>
      <c r="AC29" s="456">
        <f t="shared" si="7"/>
        <v>122.65446764902029</v>
      </c>
      <c r="AD29" s="456">
        <f t="shared" si="7"/>
        <v>122.42074299881311</v>
      </c>
      <c r="AE29" s="456">
        <f t="shared" si="7"/>
        <v>122.1809966074492</v>
      </c>
      <c r="AF29" s="456">
        <f t="shared" si="7"/>
        <v>121.94339968272068</v>
      </c>
      <c r="AG29" s="456">
        <f t="shared" si="7"/>
        <v>121.70747134637747</v>
      </c>
      <c r="AH29" s="456">
        <f t="shared" si="7"/>
        <v>121.48507524298712</v>
      </c>
      <c r="AI29" s="456">
        <f t="shared" si="7"/>
        <v>121.26355805083458</v>
      </c>
      <c r="AJ29" s="817">
        <f t="shared" si="7"/>
        <v>121.05291893321126</v>
      </c>
    </row>
    <row r="30" spans="1:36" ht="25.15" customHeight="1" x14ac:dyDescent="0.2">
      <c r="A30" s="216"/>
      <c r="B30" s="955"/>
      <c r="C30" s="673" t="s">
        <v>247</v>
      </c>
      <c r="D30" s="795" t="s">
        <v>248</v>
      </c>
      <c r="E30" s="481" t="s">
        <v>124</v>
      </c>
      <c r="F30" s="660" t="s">
        <v>75</v>
      </c>
      <c r="G30" s="660">
        <v>2</v>
      </c>
      <c r="H30" s="761">
        <v>2.83344929820209</v>
      </c>
      <c r="I30" s="713">
        <v>2.83344929820209</v>
      </c>
      <c r="J30" s="713">
        <v>2.83344929820209</v>
      </c>
      <c r="K30" s="713">
        <v>2.83344929820209</v>
      </c>
      <c r="L30" s="444">
        <v>2.83344929820209</v>
      </c>
      <c r="M30" s="444">
        <v>2.83344929820209</v>
      </c>
      <c r="N30" s="444">
        <v>2.83344929820209</v>
      </c>
      <c r="O30" s="444">
        <v>2.83344929820209</v>
      </c>
      <c r="P30" s="444">
        <v>2.83344929820209</v>
      </c>
      <c r="Q30" s="444">
        <v>2.83344929820209</v>
      </c>
      <c r="R30" s="444">
        <v>2.83344929820209</v>
      </c>
      <c r="S30" s="444">
        <v>2.83344929820209</v>
      </c>
      <c r="T30" s="444">
        <v>2.83344929820209</v>
      </c>
      <c r="U30" s="444">
        <v>2.83344929820209</v>
      </c>
      <c r="V30" s="444">
        <v>2.83344929820209</v>
      </c>
      <c r="W30" s="444">
        <v>2.83344929820209</v>
      </c>
      <c r="X30" s="444">
        <v>2.83344929820209</v>
      </c>
      <c r="Y30" s="444">
        <v>2.83344929820209</v>
      </c>
      <c r="Z30" s="444">
        <v>2.83344929820209</v>
      </c>
      <c r="AA30" s="444">
        <v>2.83344929820209</v>
      </c>
      <c r="AB30" s="444">
        <v>2.83344929820209</v>
      </c>
      <c r="AC30" s="444">
        <v>2.83344929820209</v>
      </c>
      <c r="AD30" s="444">
        <v>2.83344929820209</v>
      </c>
      <c r="AE30" s="444">
        <v>2.83344929820209</v>
      </c>
      <c r="AF30" s="444">
        <v>2.83344929820209</v>
      </c>
      <c r="AG30" s="444">
        <v>2.83344929820209</v>
      </c>
      <c r="AH30" s="444">
        <v>2.83344929820209</v>
      </c>
      <c r="AI30" s="444">
        <v>2.83344929820209</v>
      </c>
      <c r="AJ30" s="461">
        <v>2.83344929820209</v>
      </c>
    </row>
    <row r="31" spans="1:36" ht="25.15" customHeight="1" thickBot="1" x14ac:dyDescent="0.25">
      <c r="A31" s="216"/>
      <c r="B31" s="956"/>
      <c r="C31" s="818" t="s">
        <v>249</v>
      </c>
      <c r="D31" s="819" t="s">
        <v>250</v>
      </c>
      <c r="E31" s="820" t="s">
        <v>124</v>
      </c>
      <c r="F31" s="821" t="s">
        <v>75</v>
      </c>
      <c r="G31" s="821">
        <v>2</v>
      </c>
      <c r="H31" s="771">
        <v>0.31181416489118013</v>
      </c>
      <c r="I31" s="714">
        <v>0.31181416489118013</v>
      </c>
      <c r="J31" s="714">
        <v>0.31181416489118013</v>
      </c>
      <c r="K31" s="714">
        <v>0.31181416489118013</v>
      </c>
      <c r="L31" s="822">
        <v>0.31181416489118013</v>
      </c>
      <c r="M31" s="822">
        <v>0.31181416489118013</v>
      </c>
      <c r="N31" s="822">
        <v>0.31181416489118013</v>
      </c>
      <c r="O31" s="822">
        <v>0.31181416489118013</v>
      </c>
      <c r="P31" s="822">
        <v>0.31181416489118013</v>
      </c>
      <c r="Q31" s="822">
        <v>0.31181416489118013</v>
      </c>
      <c r="R31" s="822">
        <v>0.31181416489118013</v>
      </c>
      <c r="S31" s="822">
        <v>0.31181416489118013</v>
      </c>
      <c r="T31" s="822">
        <v>0.31181416489118013</v>
      </c>
      <c r="U31" s="822">
        <v>0.31181416489118013</v>
      </c>
      <c r="V31" s="822">
        <v>0.31181416489118013</v>
      </c>
      <c r="W31" s="822">
        <v>0.31181416489118013</v>
      </c>
      <c r="X31" s="822">
        <v>0.31181416489118013</v>
      </c>
      <c r="Y31" s="822">
        <v>0.31181416489118013</v>
      </c>
      <c r="Z31" s="822">
        <v>0.31181416489118013</v>
      </c>
      <c r="AA31" s="822">
        <v>0.31181416489118013</v>
      </c>
      <c r="AB31" s="822">
        <v>0.31181416489118013</v>
      </c>
      <c r="AC31" s="822">
        <v>0.31181416489118013</v>
      </c>
      <c r="AD31" s="822">
        <v>0.31181416489118013</v>
      </c>
      <c r="AE31" s="822">
        <v>0.31181416489118013</v>
      </c>
      <c r="AF31" s="822">
        <v>0.31181416489118013</v>
      </c>
      <c r="AG31" s="822">
        <v>0.31181416489118013</v>
      </c>
      <c r="AH31" s="822">
        <v>0.31181416489118013</v>
      </c>
      <c r="AI31" s="822">
        <v>0.31181416489118013</v>
      </c>
      <c r="AJ31" s="823">
        <v>0.31181416489118013</v>
      </c>
    </row>
    <row r="32" spans="1:36" ht="25.15" customHeight="1" x14ac:dyDescent="0.2">
      <c r="A32" s="216"/>
      <c r="B32" s="957" t="s">
        <v>251</v>
      </c>
      <c r="C32" s="791" t="s">
        <v>252</v>
      </c>
      <c r="D32" s="792" t="s">
        <v>253</v>
      </c>
      <c r="E32" s="754" t="s">
        <v>124</v>
      </c>
      <c r="F32" s="755" t="s">
        <v>75</v>
      </c>
      <c r="G32" s="755">
        <v>2</v>
      </c>
      <c r="H32" s="756">
        <v>0.32674120608664081</v>
      </c>
      <c r="I32" s="717">
        <v>0.32674120608664081</v>
      </c>
      <c r="J32" s="717">
        <v>0.32674120608664081</v>
      </c>
      <c r="K32" s="717">
        <v>0.32674120608664081</v>
      </c>
      <c r="L32" s="459">
        <v>0.32674120608664081</v>
      </c>
      <c r="M32" s="459">
        <v>0.32674120608664081</v>
      </c>
      <c r="N32" s="459">
        <v>0.32674120608664081</v>
      </c>
      <c r="O32" s="459">
        <v>0.32674120608664081</v>
      </c>
      <c r="P32" s="459">
        <v>0.32674120608664081</v>
      </c>
      <c r="Q32" s="459">
        <v>0.32674120608664081</v>
      </c>
      <c r="R32" s="459">
        <v>0.32674120608664081</v>
      </c>
      <c r="S32" s="459">
        <v>0.32674120608664081</v>
      </c>
      <c r="T32" s="459">
        <v>0.32674120608664081</v>
      </c>
      <c r="U32" s="459">
        <v>0.32674120608664081</v>
      </c>
      <c r="V32" s="459">
        <v>0.32674120608664081</v>
      </c>
      <c r="W32" s="459">
        <v>0.32674120608664081</v>
      </c>
      <c r="X32" s="459">
        <v>0.32674120608664081</v>
      </c>
      <c r="Y32" s="459">
        <v>0.32674120608664081</v>
      </c>
      <c r="Z32" s="459">
        <v>0.32674120608664081</v>
      </c>
      <c r="AA32" s="459">
        <v>0.32674120608664081</v>
      </c>
      <c r="AB32" s="459">
        <v>0.32674120608664081</v>
      </c>
      <c r="AC32" s="459">
        <v>0.32674120608664081</v>
      </c>
      <c r="AD32" s="459">
        <v>0.32674120608664081</v>
      </c>
      <c r="AE32" s="459">
        <v>0.32674120608664081</v>
      </c>
      <c r="AF32" s="459">
        <v>0.32674120608664081</v>
      </c>
      <c r="AG32" s="459">
        <v>0.32674120608664081</v>
      </c>
      <c r="AH32" s="459">
        <v>0.32674120608664081</v>
      </c>
      <c r="AI32" s="459">
        <v>0.32674120608664081</v>
      </c>
      <c r="AJ32" s="460">
        <v>0.32674120608664081</v>
      </c>
    </row>
    <row r="33" spans="1:36" ht="25.15" customHeight="1" x14ac:dyDescent="0.2">
      <c r="A33" s="216"/>
      <c r="B33" s="958"/>
      <c r="C33" s="673" t="s">
        <v>254</v>
      </c>
      <c r="D33" s="795" t="s">
        <v>255</v>
      </c>
      <c r="E33" s="481" t="s">
        <v>124</v>
      </c>
      <c r="F33" s="660" t="s">
        <v>75</v>
      </c>
      <c r="G33" s="660">
        <v>2</v>
      </c>
      <c r="H33" s="761">
        <v>1.1129410988421443E-2</v>
      </c>
      <c r="I33" s="713">
        <v>1.1129410988421443E-2</v>
      </c>
      <c r="J33" s="713">
        <v>1.1129410988421443E-2</v>
      </c>
      <c r="K33" s="713">
        <v>1.1129410988421443E-2</v>
      </c>
      <c r="L33" s="444">
        <v>1.1129410988421443E-2</v>
      </c>
      <c r="M33" s="444">
        <v>1.1129410988421443E-2</v>
      </c>
      <c r="N33" s="444">
        <v>1.1129410988421443E-2</v>
      </c>
      <c r="O33" s="444">
        <v>1.1129410988421443E-2</v>
      </c>
      <c r="P33" s="444">
        <v>1.1129410988421443E-2</v>
      </c>
      <c r="Q33" s="444">
        <v>1.1129410988421443E-2</v>
      </c>
      <c r="R33" s="444">
        <v>1.1129410988421443E-2</v>
      </c>
      <c r="S33" s="444">
        <v>1.1129410988421443E-2</v>
      </c>
      <c r="T33" s="444">
        <v>1.1129410988421443E-2</v>
      </c>
      <c r="U33" s="444">
        <v>1.1129410988421443E-2</v>
      </c>
      <c r="V33" s="444">
        <v>1.1129410988421443E-2</v>
      </c>
      <c r="W33" s="444">
        <v>1.1129410988421443E-2</v>
      </c>
      <c r="X33" s="444">
        <v>1.1129410988421443E-2</v>
      </c>
      <c r="Y33" s="444">
        <v>1.1129410988421443E-2</v>
      </c>
      <c r="Z33" s="444">
        <v>1.1129410988421443E-2</v>
      </c>
      <c r="AA33" s="444">
        <v>1.1129410988421443E-2</v>
      </c>
      <c r="AB33" s="444">
        <v>1.1129410988421443E-2</v>
      </c>
      <c r="AC33" s="444">
        <v>1.1129410988421443E-2</v>
      </c>
      <c r="AD33" s="444">
        <v>1.1129410988421443E-2</v>
      </c>
      <c r="AE33" s="444">
        <v>1.1129410988421443E-2</v>
      </c>
      <c r="AF33" s="444">
        <v>1.1129410988421443E-2</v>
      </c>
      <c r="AG33" s="444">
        <v>1.1129410988421443E-2</v>
      </c>
      <c r="AH33" s="444">
        <v>1.1129410988421443E-2</v>
      </c>
      <c r="AI33" s="444">
        <v>1.1129410988421443E-2</v>
      </c>
      <c r="AJ33" s="461">
        <v>1.1129410988421443E-2</v>
      </c>
    </row>
    <row r="34" spans="1:36" ht="25.15" customHeight="1" x14ac:dyDescent="0.2">
      <c r="A34" s="216"/>
      <c r="B34" s="958"/>
      <c r="C34" s="673" t="s">
        <v>256</v>
      </c>
      <c r="D34" s="795" t="s">
        <v>257</v>
      </c>
      <c r="E34" s="481" t="s">
        <v>124</v>
      </c>
      <c r="F34" s="660" t="s">
        <v>75</v>
      </c>
      <c r="G34" s="660">
        <v>2</v>
      </c>
      <c r="H34" s="761">
        <v>2.3916738193931883</v>
      </c>
      <c r="I34" s="713">
        <v>2.4344823956539883</v>
      </c>
      <c r="J34" s="713">
        <v>2.4772666583283867</v>
      </c>
      <c r="K34" s="713">
        <v>2.5200265960309856</v>
      </c>
      <c r="L34" s="444">
        <v>2.5610155700404964</v>
      </c>
      <c r="M34" s="444">
        <v>2.6012007044642309</v>
      </c>
      <c r="N34" s="444">
        <v>2.6405984519109453</v>
      </c>
      <c r="O34" s="444">
        <v>2.6792473685807487</v>
      </c>
      <c r="P34" s="444">
        <v>2.7171379015887087</v>
      </c>
      <c r="Q34" s="444">
        <v>2.7543085347609879</v>
      </c>
      <c r="R34" s="444">
        <v>2.7907716985854898</v>
      </c>
      <c r="S34" s="444">
        <v>2.826468201443987</v>
      </c>
      <c r="T34" s="444">
        <v>2.8614847109499273</v>
      </c>
      <c r="U34" s="444">
        <v>2.8958100946411731</v>
      </c>
      <c r="V34" s="444">
        <v>2.9294553848901619</v>
      </c>
      <c r="W34" s="444">
        <v>2.9624341975693369</v>
      </c>
      <c r="X34" s="444">
        <v>2.9947841231880421</v>
      </c>
      <c r="Y34" s="444">
        <v>3.0264914077671441</v>
      </c>
      <c r="Z34" s="444">
        <v>3.0575684585443179</v>
      </c>
      <c r="AA34" s="444">
        <v>3.0880510817640383</v>
      </c>
      <c r="AB34" s="444">
        <v>3.1179255231031</v>
      </c>
      <c r="AC34" s="444">
        <v>3.1472028331003608</v>
      </c>
      <c r="AD34" s="444">
        <v>3.1759188210141422</v>
      </c>
      <c r="AE34" s="444">
        <v>3.2040597328222713</v>
      </c>
      <c r="AF34" s="444">
        <v>3.2316599978992708</v>
      </c>
      <c r="AG34" s="444">
        <v>3.260465356754839</v>
      </c>
      <c r="AH34" s="444">
        <v>3.2887507442987705</v>
      </c>
      <c r="AI34" s="444">
        <v>3.3165244285762738</v>
      </c>
      <c r="AJ34" s="461">
        <v>3.3437974374403638</v>
      </c>
    </row>
    <row r="35" spans="1:36" ht="25.15" customHeight="1" x14ac:dyDescent="0.2">
      <c r="A35" s="216"/>
      <c r="B35" s="958"/>
      <c r="C35" s="673" t="s">
        <v>258</v>
      </c>
      <c r="D35" s="795" t="s">
        <v>259</v>
      </c>
      <c r="E35" s="481" t="s">
        <v>124</v>
      </c>
      <c r="F35" s="660" t="s">
        <v>75</v>
      </c>
      <c r="G35" s="660">
        <v>2</v>
      </c>
      <c r="H35" s="761">
        <v>2.951727999111327</v>
      </c>
      <c r="I35" s="713">
        <v>2.901338137229077</v>
      </c>
      <c r="J35" s="713">
        <v>2.8509739744385731</v>
      </c>
      <c r="K35" s="713">
        <v>2.8006617405274015</v>
      </c>
      <c r="L35" s="444">
        <v>2.7523361315079287</v>
      </c>
      <c r="M35" s="444">
        <v>2.7048991352487759</v>
      </c>
      <c r="N35" s="444">
        <v>2.6583325391682084</v>
      </c>
      <c r="O35" s="444">
        <v>2.612621095180256</v>
      </c>
      <c r="P35" s="444">
        <v>2.5677217283208504</v>
      </c>
      <c r="Q35" s="444">
        <v>2.5236454878042434</v>
      </c>
      <c r="R35" s="444">
        <v>2.4803786134249655</v>
      </c>
      <c r="S35" s="444">
        <v>2.4378781138033254</v>
      </c>
      <c r="T35" s="444">
        <v>2.396156565154091</v>
      </c>
      <c r="U35" s="444">
        <v>2.3551726410613667</v>
      </c>
      <c r="V35" s="444">
        <v>2.3149141289947415</v>
      </c>
      <c r="W35" s="444">
        <v>2.2754446081137294</v>
      </c>
      <c r="X35" s="444">
        <v>2.236671247772462</v>
      </c>
      <c r="Y35" s="444">
        <v>2.1986080578702092</v>
      </c>
      <c r="Z35" s="444">
        <v>2.1612413039388612</v>
      </c>
      <c r="AA35" s="444">
        <v>2.1245587820170928</v>
      </c>
      <c r="AB35" s="444">
        <v>2.0885220680165171</v>
      </c>
      <c r="AC35" s="444">
        <v>2.053145146481266</v>
      </c>
      <c r="AD35" s="444">
        <v>2.0184158101137699</v>
      </c>
      <c r="AE35" s="444">
        <v>1.9842956344924088</v>
      </c>
      <c r="AF35" s="444">
        <v>1.9508001569969842</v>
      </c>
      <c r="AG35" s="444">
        <v>1.9179171703841089</v>
      </c>
      <c r="AH35" s="444">
        <v>1.8856097775967608</v>
      </c>
      <c r="AI35" s="444">
        <v>1.8538950433223975</v>
      </c>
      <c r="AJ35" s="461">
        <v>1.8227345428492172</v>
      </c>
    </row>
    <row r="36" spans="1:36" ht="25.15" customHeight="1" x14ac:dyDescent="0.2">
      <c r="A36" s="216"/>
      <c r="B36" s="958"/>
      <c r="C36" s="673" t="s">
        <v>260</v>
      </c>
      <c r="D36" s="795" t="s">
        <v>261</v>
      </c>
      <c r="E36" s="481" t="s">
        <v>124</v>
      </c>
      <c r="F36" s="660" t="s">
        <v>75</v>
      </c>
      <c r="G36" s="660">
        <v>2</v>
      </c>
      <c r="H36" s="761">
        <v>0.33538319349435353</v>
      </c>
      <c r="I36" s="713">
        <v>0.33538319349435353</v>
      </c>
      <c r="J36" s="713">
        <v>0.33538319349435353</v>
      </c>
      <c r="K36" s="713">
        <v>0.33538319349435353</v>
      </c>
      <c r="L36" s="444">
        <v>0.33538319349435353</v>
      </c>
      <c r="M36" s="444">
        <v>0.33538319349435353</v>
      </c>
      <c r="N36" s="444">
        <v>0.33538319349435353</v>
      </c>
      <c r="O36" s="444">
        <v>0.33538319349435353</v>
      </c>
      <c r="P36" s="444">
        <v>0.33538319349435353</v>
      </c>
      <c r="Q36" s="444">
        <v>0.33538319349435353</v>
      </c>
      <c r="R36" s="444">
        <v>0.33538319349435353</v>
      </c>
      <c r="S36" s="444">
        <v>0.33538319349435353</v>
      </c>
      <c r="T36" s="444">
        <v>0.33538319349435353</v>
      </c>
      <c r="U36" s="444">
        <v>0.33538319349435353</v>
      </c>
      <c r="V36" s="444">
        <v>0.33538319349435353</v>
      </c>
      <c r="W36" s="444">
        <v>0.33538319349435353</v>
      </c>
      <c r="X36" s="444">
        <v>0.33538319349435353</v>
      </c>
      <c r="Y36" s="444">
        <v>0.33538319349435353</v>
      </c>
      <c r="Z36" s="444">
        <v>0.33538319349435353</v>
      </c>
      <c r="AA36" s="444">
        <v>0.33538319349435353</v>
      </c>
      <c r="AB36" s="444">
        <v>0.33538319349435353</v>
      </c>
      <c r="AC36" s="444">
        <v>0.33538319349435353</v>
      </c>
      <c r="AD36" s="444">
        <v>0.33538319349435353</v>
      </c>
      <c r="AE36" s="444">
        <v>0.33538319349435353</v>
      </c>
      <c r="AF36" s="444">
        <v>0.33538319349435353</v>
      </c>
      <c r="AG36" s="444">
        <v>0.33538319349435353</v>
      </c>
      <c r="AH36" s="444">
        <v>0.33538319349435353</v>
      </c>
      <c r="AI36" s="444">
        <v>0.33538319349435353</v>
      </c>
      <c r="AJ36" s="461">
        <v>0.33538319349435353</v>
      </c>
    </row>
    <row r="37" spans="1:36" ht="25.15" customHeight="1" x14ac:dyDescent="0.2">
      <c r="A37" s="216"/>
      <c r="B37" s="958"/>
      <c r="C37" s="673" t="s">
        <v>262</v>
      </c>
      <c r="D37" s="795" t="s">
        <v>263</v>
      </c>
      <c r="E37" s="481" t="s">
        <v>124</v>
      </c>
      <c r="F37" s="660" t="s">
        <v>75</v>
      </c>
      <c r="G37" s="660">
        <v>2</v>
      </c>
      <c r="H37" s="761">
        <v>18.446299922694905</v>
      </c>
      <c r="I37" s="713">
        <v>18.282748603204574</v>
      </c>
      <c r="J37" s="713">
        <v>18.119195898208893</v>
      </c>
      <c r="K37" s="713">
        <v>17.95561558930568</v>
      </c>
      <c r="L37" s="444">
        <v>17.962952224315643</v>
      </c>
      <c r="M37" s="444">
        <v>17.97020408615106</v>
      </c>
      <c r="N37" s="444">
        <v>17.977372934784913</v>
      </c>
      <c r="O37" s="444">
        <v>17.984435462103065</v>
      </c>
      <c r="P37" s="444">
        <v>17.991444295954508</v>
      </c>
      <c r="Q37" s="444">
        <v>17.998349903298838</v>
      </c>
      <c r="R37" s="444">
        <v>18.005153613853615</v>
      </c>
      <c r="S37" s="444">
        <v>18.011957610616754</v>
      </c>
      <c r="T37" s="444">
        <v>18.018662649760049</v>
      </c>
      <c r="U37" s="444">
        <v>18.025321190161527</v>
      </c>
      <c r="V37" s="444">
        <v>18.031934411979165</v>
      </c>
      <c r="W37" s="444">
        <v>18.038425120181003</v>
      </c>
      <c r="X37" s="444">
        <v>18.044848554903563</v>
      </c>
      <c r="Y37" s="444">
        <v>18.051204460226714</v>
      </c>
      <c r="Z37" s="444">
        <v>18.057494163380888</v>
      </c>
      <c r="AA37" s="444">
        <v>18.063694062082938</v>
      </c>
      <c r="AB37" s="444">
        <v>18.069856334744451</v>
      </c>
      <c r="AC37" s="444">
        <v>18.075955946282441</v>
      </c>
      <c r="AD37" s="444">
        <v>18.081969294736155</v>
      </c>
      <c r="AE37" s="444">
        <v>18.087948558549389</v>
      </c>
      <c r="AF37" s="444">
        <v>18.093843770967812</v>
      </c>
      <c r="AG37" s="444">
        <v>18.09792139872512</v>
      </c>
      <c r="AH37" s="444">
        <v>18.101943403968537</v>
      </c>
      <c r="AI37" s="444">
        <v>18.105884453965395</v>
      </c>
      <c r="AJ37" s="461">
        <v>18.109771945574487</v>
      </c>
    </row>
    <row r="38" spans="1:36" ht="25.15" customHeight="1" x14ac:dyDescent="0.2">
      <c r="A38" s="216"/>
      <c r="B38" s="958"/>
      <c r="C38" s="766" t="s">
        <v>87</v>
      </c>
      <c r="D38" s="796" t="s">
        <v>264</v>
      </c>
      <c r="E38" s="824" t="s">
        <v>265</v>
      </c>
      <c r="F38" s="760" t="s">
        <v>75</v>
      </c>
      <c r="G38" s="760">
        <v>2</v>
      </c>
      <c r="H38" s="761">
        <f t="shared" ref="H38:AJ38" si="8">H32+H33+H34+H35+H36+H37</f>
        <v>24.462955551768836</v>
      </c>
      <c r="I38" s="713">
        <f t="shared" si="8"/>
        <v>24.291822946657057</v>
      </c>
      <c r="J38" s="713">
        <f t="shared" si="8"/>
        <v>24.12069034154527</v>
      </c>
      <c r="K38" s="713">
        <f t="shared" si="8"/>
        <v>23.949557736433484</v>
      </c>
      <c r="L38" s="457">
        <f t="shared" si="8"/>
        <v>23.949557736433484</v>
      </c>
      <c r="M38" s="457">
        <f t="shared" si="8"/>
        <v>23.949557736433484</v>
      </c>
      <c r="N38" s="457">
        <f t="shared" si="8"/>
        <v>23.949557736433484</v>
      </c>
      <c r="O38" s="457">
        <f t="shared" si="8"/>
        <v>23.949557736433484</v>
      </c>
      <c r="P38" s="457">
        <f t="shared" si="8"/>
        <v>23.949557736433484</v>
      </c>
      <c r="Q38" s="457">
        <f t="shared" si="8"/>
        <v>23.949557736433484</v>
      </c>
      <c r="R38" s="457">
        <f t="shared" si="8"/>
        <v>23.949557736433484</v>
      </c>
      <c r="S38" s="457">
        <f t="shared" si="8"/>
        <v>23.949557736433484</v>
      </c>
      <c r="T38" s="457">
        <f t="shared" si="8"/>
        <v>23.949557736433484</v>
      </c>
      <c r="U38" s="457">
        <f t="shared" si="8"/>
        <v>23.949557736433484</v>
      </c>
      <c r="V38" s="457">
        <f t="shared" si="8"/>
        <v>23.949557736433484</v>
      </c>
      <c r="W38" s="457">
        <f t="shared" si="8"/>
        <v>23.949557736433484</v>
      </c>
      <c r="X38" s="457">
        <f t="shared" si="8"/>
        <v>23.949557736433484</v>
      </c>
      <c r="Y38" s="457">
        <f t="shared" si="8"/>
        <v>23.949557736433484</v>
      </c>
      <c r="Z38" s="457">
        <f t="shared" si="8"/>
        <v>23.949557736433484</v>
      </c>
      <c r="AA38" s="457">
        <f t="shared" si="8"/>
        <v>23.949557736433484</v>
      </c>
      <c r="AB38" s="457">
        <f t="shared" si="8"/>
        <v>23.949557736433484</v>
      </c>
      <c r="AC38" s="457">
        <f t="shared" si="8"/>
        <v>23.949557736433484</v>
      </c>
      <c r="AD38" s="457">
        <f t="shared" si="8"/>
        <v>23.949557736433484</v>
      </c>
      <c r="AE38" s="457">
        <f t="shared" si="8"/>
        <v>23.949557736433484</v>
      </c>
      <c r="AF38" s="457">
        <f t="shared" si="8"/>
        <v>23.949557736433484</v>
      </c>
      <c r="AG38" s="457">
        <f t="shared" si="8"/>
        <v>23.949557736433484</v>
      </c>
      <c r="AH38" s="457">
        <f t="shared" si="8"/>
        <v>23.949557736433484</v>
      </c>
      <c r="AI38" s="457">
        <f t="shared" si="8"/>
        <v>23.949557736433484</v>
      </c>
      <c r="AJ38" s="762">
        <f t="shared" si="8"/>
        <v>23.949557736433484</v>
      </c>
    </row>
    <row r="39" spans="1:36" ht="25.15" customHeight="1" thickBot="1" x14ac:dyDescent="0.25">
      <c r="A39" s="216"/>
      <c r="B39" s="959"/>
      <c r="C39" s="767" t="s">
        <v>266</v>
      </c>
      <c r="D39" s="825" t="s">
        <v>264</v>
      </c>
      <c r="E39" s="826" t="s">
        <v>267</v>
      </c>
      <c r="F39" s="770" t="s">
        <v>268</v>
      </c>
      <c r="G39" s="770">
        <v>2</v>
      </c>
      <c r="H39" s="771">
        <f>(H38*1000000)/(H53*1000)</f>
        <v>115.17640898414432</v>
      </c>
      <c r="I39" s="714">
        <f t="shared" ref="I39:AJ39" si="9">(I38*1000000)/(I53*1000)</f>
        <v>113.08735094511356</v>
      </c>
      <c r="J39" s="714">
        <f t="shared" si="9"/>
        <v>111.08669767732769</v>
      </c>
      <c r="K39" s="714">
        <f t="shared" si="9"/>
        <v>109.12084731997484</v>
      </c>
      <c r="L39" s="772">
        <f t="shared" si="9"/>
        <v>108.06382816175184</v>
      </c>
      <c r="M39" s="772">
        <f t="shared" si="9"/>
        <v>107.08571221265575</v>
      </c>
      <c r="N39" s="772">
        <f t="shared" si="9"/>
        <v>106.18203968038699</v>
      </c>
      <c r="O39" s="772">
        <f t="shared" si="9"/>
        <v>105.30073133069523</v>
      </c>
      <c r="P39" s="772">
        <f t="shared" si="9"/>
        <v>104.49126705684463</v>
      </c>
      <c r="Q39" s="772">
        <f t="shared" si="9"/>
        <v>103.7308210381058</v>
      </c>
      <c r="R39" s="772">
        <f t="shared" si="9"/>
        <v>103.00156590509987</v>
      </c>
      <c r="S39" s="772">
        <f t="shared" si="9"/>
        <v>102.35266710556887</v>
      </c>
      <c r="T39" s="772">
        <f t="shared" si="9"/>
        <v>101.75195147915993</v>
      </c>
      <c r="U39" s="772">
        <f t="shared" si="9"/>
        <v>101.18969689078845</v>
      </c>
      <c r="V39" s="772">
        <f t="shared" si="9"/>
        <v>100.68295299979168</v>
      </c>
      <c r="W39" s="827">
        <f t="shared" si="9"/>
        <v>99.950209108389302</v>
      </c>
      <c r="X39" s="827">
        <f t="shared" si="9"/>
        <v>99.228055011110015</v>
      </c>
      <c r="Y39" s="827">
        <f t="shared" si="9"/>
        <v>98.516262780435142</v>
      </c>
      <c r="Z39" s="827">
        <f t="shared" si="9"/>
        <v>97.814610983270242</v>
      </c>
      <c r="AA39" s="827">
        <f t="shared" si="9"/>
        <v>97.122884451272157</v>
      </c>
      <c r="AB39" s="827">
        <f t="shared" si="9"/>
        <v>96.432749148876354</v>
      </c>
      <c r="AC39" s="827">
        <f t="shared" si="9"/>
        <v>95.752353864134491</v>
      </c>
      <c r="AD39" s="827">
        <f t="shared" si="9"/>
        <v>95.081493843006527</v>
      </c>
      <c r="AE39" s="827">
        <f t="shared" si="9"/>
        <v>94.419970030630239</v>
      </c>
      <c r="AF39" s="827">
        <f t="shared" si="9"/>
        <v>93.767588874402392</v>
      </c>
      <c r="AG39" s="827">
        <f t="shared" si="9"/>
        <v>93.124162135167452</v>
      </c>
      <c r="AH39" s="827">
        <f t="shared" si="9"/>
        <v>92.489506706128807</v>
      </c>
      <c r="AI39" s="827">
        <f t="shared" si="9"/>
        <v>91.863444439115824</v>
      </c>
      <c r="AJ39" s="828">
        <f t="shared" si="9"/>
        <v>91.245801977860424</v>
      </c>
    </row>
    <row r="40" spans="1:36" ht="25.15" customHeight="1" x14ac:dyDescent="0.2">
      <c r="A40" s="217"/>
      <c r="B40" s="954" t="s">
        <v>269</v>
      </c>
      <c r="C40" s="752" t="s">
        <v>270</v>
      </c>
      <c r="D40" s="829" t="s">
        <v>271</v>
      </c>
      <c r="E40" s="830" t="s">
        <v>272</v>
      </c>
      <c r="F40" s="831" t="s">
        <v>273</v>
      </c>
      <c r="G40" s="831">
        <v>2</v>
      </c>
      <c r="H40" s="756">
        <v>9.5845591901658604</v>
      </c>
      <c r="I40" s="717">
        <v>9.622031749546629</v>
      </c>
      <c r="J40" s="717">
        <v>9.6595004830347477</v>
      </c>
      <c r="K40" s="717">
        <v>9.6969654083934245</v>
      </c>
      <c r="L40" s="459">
        <v>9.7344265432330221</v>
      </c>
      <c r="M40" s="459">
        <v>9.771883905012972</v>
      </c>
      <c r="N40" s="459">
        <v>9.8093375110436565</v>
      </c>
      <c r="O40" s="459">
        <v>9.8467873784882691</v>
      </c>
      <c r="P40" s="459">
        <v>9.8842335243646335</v>
      </c>
      <c r="Q40" s="459">
        <v>9.9216759655469957</v>
      </c>
      <c r="R40" s="459">
        <v>9.959114718767788</v>
      </c>
      <c r="S40" s="459">
        <v>9.9965498006193751</v>
      </c>
      <c r="T40" s="459">
        <v>10.033981227555749</v>
      </c>
      <c r="U40" s="459">
        <v>10.071409015894222</v>
      </c>
      <c r="V40" s="459">
        <v>10.10883318181707</v>
      </c>
      <c r="W40" s="459">
        <v>10.146253741373172</v>
      </c>
      <c r="X40" s="459">
        <v>10.183670710479602</v>
      </c>
      <c r="Y40" s="459">
        <v>10.221084104923213</v>
      </c>
      <c r="Z40" s="459">
        <v>10.258493940362186</v>
      </c>
      <c r="AA40" s="459">
        <v>10.295900232327559</v>
      </c>
      <c r="AB40" s="459">
        <v>10.333302996224734</v>
      </c>
      <c r="AC40" s="459">
        <v>10.370702247334952</v>
      </c>
      <c r="AD40" s="459">
        <v>10.408098000816759</v>
      </c>
      <c r="AE40" s="459">
        <v>10.445490271707431</v>
      </c>
      <c r="AF40" s="459">
        <v>10.482879074924396</v>
      </c>
      <c r="AG40" s="459">
        <v>10.520264425266628</v>
      </c>
      <c r="AH40" s="459">
        <v>10.557646337416008</v>
      </c>
      <c r="AI40" s="459">
        <v>10.59502482593868</v>
      </c>
      <c r="AJ40" s="460">
        <v>10.632399905286384</v>
      </c>
    </row>
    <row r="41" spans="1:36" ht="25.15" customHeight="1" x14ac:dyDescent="0.2">
      <c r="A41" s="217"/>
      <c r="B41" s="960"/>
      <c r="C41" s="764" t="s">
        <v>274</v>
      </c>
      <c r="D41" s="832" t="s">
        <v>275</v>
      </c>
      <c r="E41" s="833" t="s">
        <v>272</v>
      </c>
      <c r="F41" s="834" t="s">
        <v>273</v>
      </c>
      <c r="G41" s="834">
        <v>2</v>
      </c>
      <c r="H41" s="761">
        <v>0.39677070094121109</v>
      </c>
      <c r="I41" s="713">
        <v>0.39022258359516387</v>
      </c>
      <c r="J41" s="713">
        <v>0.38367446624911661</v>
      </c>
      <c r="K41" s="713">
        <v>0.37712634890306934</v>
      </c>
      <c r="L41" s="444">
        <v>0.37057823155702213</v>
      </c>
      <c r="M41" s="444">
        <v>0.36403011421097492</v>
      </c>
      <c r="N41" s="444">
        <v>0.35748199686492765</v>
      </c>
      <c r="O41" s="444">
        <v>0.35093387951888039</v>
      </c>
      <c r="P41" s="444">
        <v>0.34438576217283312</v>
      </c>
      <c r="Q41" s="444">
        <v>0.33783764482678591</v>
      </c>
      <c r="R41" s="444">
        <v>0.3312895274807387</v>
      </c>
      <c r="S41" s="444">
        <v>0.32474141013469138</v>
      </c>
      <c r="T41" s="444">
        <v>0.31819329278864417</v>
      </c>
      <c r="U41" s="444">
        <v>0.31164517544259696</v>
      </c>
      <c r="V41" s="444">
        <v>0.30509705809654969</v>
      </c>
      <c r="W41" s="444">
        <v>0.29854894075050242</v>
      </c>
      <c r="X41" s="444">
        <v>0.29200082340445521</v>
      </c>
      <c r="Y41" s="444">
        <v>0.28545270605840795</v>
      </c>
      <c r="Z41" s="444">
        <v>0.27890458871236073</v>
      </c>
      <c r="AA41" s="444">
        <v>0.27235647136631347</v>
      </c>
      <c r="AB41" s="444">
        <v>0.2658083540202662</v>
      </c>
      <c r="AC41" s="444">
        <v>0.25926023667421899</v>
      </c>
      <c r="AD41" s="444">
        <v>0.25271211932817178</v>
      </c>
      <c r="AE41" s="444">
        <v>0.24616400198212446</v>
      </c>
      <c r="AF41" s="444">
        <v>0.2396158846360773</v>
      </c>
      <c r="AG41" s="444">
        <v>0.23306776729003006</v>
      </c>
      <c r="AH41" s="444">
        <v>0.2265196499439828</v>
      </c>
      <c r="AI41" s="444">
        <v>0.21997153259793559</v>
      </c>
      <c r="AJ41" s="461">
        <v>0.2134234152518884</v>
      </c>
    </row>
    <row r="42" spans="1:36" ht="25.15" customHeight="1" x14ac:dyDescent="0.2">
      <c r="A42" s="217"/>
      <c r="B42" s="960"/>
      <c r="C42" s="764" t="s">
        <v>276</v>
      </c>
      <c r="D42" s="832" t="s">
        <v>277</v>
      </c>
      <c r="E42" s="833" t="s">
        <v>278</v>
      </c>
      <c r="F42" s="834" t="s">
        <v>273</v>
      </c>
      <c r="G42" s="834">
        <v>2</v>
      </c>
      <c r="H42" s="761">
        <v>2.2841840061439398</v>
      </c>
      <c r="I42" s="713">
        <v>2.2841840061439398</v>
      </c>
      <c r="J42" s="713">
        <v>2.2841840061439398</v>
      </c>
      <c r="K42" s="713">
        <v>2.2841840061439398</v>
      </c>
      <c r="L42" s="444">
        <v>2.2841840061439398</v>
      </c>
      <c r="M42" s="444">
        <v>2.2841840061439398</v>
      </c>
      <c r="N42" s="444">
        <v>2.2841840061439398</v>
      </c>
      <c r="O42" s="444">
        <v>2.2841840061439398</v>
      </c>
      <c r="P42" s="444">
        <v>2.2841840061439398</v>
      </c>
      <c r="Q42" s="444">
        <v>2.2841840061439398</v>
      </c>
      <c r="R42" s="444">
        <v>2.2841840061439398</v>
      </c>
      <c r="S42" s="444">
        <v>2.2841840061439398</v>
      </c>
      <c r="T42" s="444">
        <v>2.2841840061439398</v>
      </c>
      <c r="U42" s="444">
        <v>2.2841840061439398</v>
      </c>
      <c r="V42" s="444">
        <v>2.2841840061439398</v>
      </c>
      <c r="W42" s="444">
        <v>2.2841840061439398</v>
      </c>
      <c r="X42" s="444">
        <v>2.2841840061439398</v>
      </c>
      <c r="Y42" s="444">
        <v>2.2841840061439398</v>
      </c>
      <c r="Z42" s="444">
        <v>2.2841840061439398</v>
      </c>
      <c r="AA42" s="444">
        <v>2.2841840061439398</v>
      </c>
      <c r="AB42" s="444">
        <v>2.2841840061439398</v>
      </c>
      <c r="AC42" s="444">
        <v>2.2841840061439398</v>
      </c>
      <c r="AD42" s="444">
        <v>2.2841840061439398</v>
      </c>
      <c r="AE42" s="444">
        <v>2.2841840061439398</v>
      </c>
      <c r="AF42" s="444">
        <v>2.2841840061439398</v>
      </c>
      <c r="AG42" s="444">
        <v>2.2841840061439398</v>
      </c>
      <c r="AH42" s="444">
        <v>2.2841840061439398</v>
      </c>
      <c r="AI42" s="444">
        <v>2.2841840061439398</v>
      </c>
      <c r="AJ42" s="461">
        <v>2.2841840061439398</v>
      </c>
    </row>
    <row r="43" spans="1:36" ht="25.15" customHeight="1" x14ac:dyDescent="0.25">
      <c r="A43" s="218"/>
      <c r="B43" s="960"/>
      <c r="C43" s="757" t="s">
        <v>279</v>
      </c>
      <c r="D43" s="835" t="s">
        <v>280</v>
      </c>
      <c r="E43" s="759" t="s">
        <v>281</v>
      </c>
      <c r="F43" s="816" t="s">
        <v>273</v>
      </c>
      <c r="G43" s="816">
        <v>2</v>
      </c>
      <c r="H43" s="761">
        <v>87.792762074891272</v>
      </c>
      <c r="I43" s="713">
        <f>H43+SUM(I44:I49)</f>
        <v>92.042533958925588</v>
      </c>
      <c r="J43" s="713">
        <f t="shared" ref="J43:AJ43" si="10">I43+SUM(J44:J49)</f>
        <v>96.206848183996328</v>
      </c>
      <c r="K43" s="713">
        <f t="shared" si="10"/>
        <v>100.38339391690489</v>
      </c>
      <c r="L43" s="457">
        <f t="shared" si="10"/>
        <v>104.2877445769757</v>
      </c>
      <c r="M43" s="457">
        <f>L43+SUM(M44:M49)</f>
        <v>108.03499710924628</v>
      </c>
      <c r="N43" s="457">
        <f t="shared" si="10"/>
        <v>111.62760417482627</v>
      </c>
      <c r="O43" s="457">
        <f t="shared" si="10"/>
        <v>115.17143724274271</v>
      </c>
      <c r="P43" s="457">
        <f t="shared" si="10"/>
        <v>118.55723560799947</v>
      </c>
      <c r="Q43" s="457">
        <f t="shared" si="10"/>
        <v>121.82982991855987</v>
      </c>
      <c r="R43" s="457">
        <f t="shared" si="10"/>
        <v>125.02581884777192</v>
      </c>
      <c r="S43" s="457">
        <f t="shared" si="10"/>
        <v>128.03125286921085</v>
      </c>
      <c r="T43" s="457">
        <f t="shared" si="10"/>
        <v>130.91446449464362</v>
      </c>
      <c r="U43" s="457">
        <f t="shared" si="10"/>
        <v>133.69518953323509</v>
      </c>
      <c r="V43" s="457">
        <f t="shared" si="10"/>
        <v>136.33106104359007</v>
      </c>
      <c r="W43" s="457">
        <f t="shared" si="10"/>
        <v>139.49025583998923</v>
      </c>
      <c r="X43" s="457">
        <f t="shared" si="10"/>
        <v>142.62205101105457</v>
      </c>
      <c r="Y43" s="457">
        <f t="shared" si="10"/>
        <v>145.72697031885934</v>
      </c>
      <c r="Z43" s="457">
        <f t="shared" si="10"/>
        <v>148.80559068667833</v>
      </c>
      <c r="AA43" s="457">
        <f t="shared" si="10"/>
        <v>151.85842958707178</v>
      </c>
      <c r="AB43" s="457">
        <f t="shared" si="10"/>
        <v>154.90686491090943</v>
      </c>
      <c r="AC43" s="457">
        <f t="shared" si="10"/>
        <v>157.93054458113798</v>
      </c>
      <c r="AD43" s="457">
        <f t="shared" si="10"/>
        <v>160.92997828297851</v>
      </c>
      <c r="AE43" s="457">
        <f t="shared" si="10"/>
        <v>163.90567312673451</v>
      </c>
      <c r="AF43" s="457">
        <f t="shared" si="10"/>
        <v>166.85807759581323</v>
      </c>
      <c r="AG43" s="457">
        <f t="shared" si="10"/>
        <v>169.7876940125133</v>
      </c>
      <c r="AH43" s="457">
        <f t="shared" si="10"/>
        <v>172.6949662998328</v>
      </c>
      <c r="AI43" s="457">
        <f t="shared" si="10"/>
        <v>175.58028016655396</v>
      </c>
      <c r="AJ43" s="762">
        <f t="shared" si="10"/>
        <v>178.44413151453489</v>
      </c>
    </row>
    <row r="44" spans="1:36" ht="25.15" customHeight="1" x14ac:dyDescent="0.2">
      <c r="A44" s="219"/>
      <c r="B44" s="960"/>
      <c r="C44" s="764" t="s">
        <v>282</v>
      </c>
      <c r="D44" s="836" t="s">
        <v>283</v>
      </c>
      <c r="E44" s="833" t="s">
        <v>284</v>
      </c>
      <c r="F44" s="834" t="s">
        <v>273</v>
      </c>
      <c r="G44" s="834">
        <v>2</v>
      </c>
      <c r="H44" s="761">
        <v>2.5749725311925964</v>
      </c>
      <c r="I44" s="713">
        <v>2.4807727595663085</v>
      </c>
      <c r="J44" s="713">
        <v>2.396077404682158</v>
      </c>
      <c r="K44" s="713">
        <v>2.4090321842374101</v>
      </c>
      <c r="L44" s="444">
        <v>2.2104383672974559</v>
      </c>
      <c r="M44" s="444">
        <v>2.0861635955799454</v>
      </c>
      <c r="N44" s="444">
        <v>1.9636814347817722</v>
      </c>
      <c r="O44" s="444">
        <v>1.946349289960374</v>
      </c>
      <c r="P44" s="444">
        <v>1.8192896018511571</v>
      </c>
      <c r="Q44" s="444">
        <v>1.7364328277348304</v>
      </c>
      <c r="R44" s="444">
        <v>1.6895795518213423</v>
      </c>
      <c r="S44" s="444">
        <v>1.5284332767393722</v>
      </c>
      <c r="T44" s="444">
        <v>1.4349825837126007</v>
      </c>
      <c r="U44" s="444">
        <v>1.3606651652425923</v>
      </c>
      <c r="V44" s="444">
        <v>1.2436768057565089</v>
      </c>
      <c r="W44" s="444">
        <v>1.7919519621523265</v>
      </c>
      <c r="X44" s="444">
        <v>1.7906528667668105</v>
      </c>
      <c r="Y44" s="444">
        <v>1.7893855689720144</v>
      </c>
      <c r="Z44" s="444">
        <v>1.7881490394320336</v>
      </c>
      <c r="AA44" s="444">
        <v>1.786942290127939</v>
      </c>
      <c r="AB44" s="444">
        <v>1.8065301895017507</v>
      </c>
      <c r="AC44" s="444">
        <v>1.8053696786680895</v>
      </c>
      <c r="AD44" s="444">
        <v>1.8042367667459374</v>
      </c>
      <c r="AE44" s="444">
        <v>1.8031305854863939</v>
      </c>
      <c r="AF44" s="444">
        <v>1.8020503005173614</v>
      </c>
      <c r="AG44" s="444">
        <v>1.800995109769985</v>
      </c>
      <c r="AH44" s="444">
        <v>1.7999642419891675</v>
      </c>
      <c r="AI44" s="444">
        <v>1.7989569553239908</v>
      </c>
      <c r="AJ44" s="461">
        <v>1.7979725359924861</v>
      </c>
    </row>
    <row r="45" spans="1:36" ht="25.15" customHeight="1" x14ac:dyDescent="0.2">
      <c r="A45" s="219"/>
      <c r="B45" s="960"/>
      <c r="C45" s="764" t="s">
        <v>285</v>
      </c>
      <c r="D45" s="836" t="s">
        <v>286</v>
      </c>
      <c r="E45" s="833" t="s">
        <v>287</v>
      </c>
      <c r="F45" s="834" t="s">
        <v>273</v>
      </c>
      <c r="G45" s="834">
        <v>2</v>
      </c>
      <c r="H45" s="761">
        <v>2.1734046657142922</v>
      </c>
      <c r="I45" s="713">
        <v>1.8137458931168147</v>
      </c>
      <c r="J45" s="713">
        <v>1.8118851828067433</v>
      </c>
      <c r="K45" s="713">
        <v>1.8100932899544748</v>
      </c>
      <c r="L45" s="444">
        <v>1.735634888726082</v>
      </c>
      <c r="M45" s="444">
        <v>1.7020259646646911</v>
      </c>
      <c r="N45" s="444">
        <v>1.66917293793891</v>
      </c>
      <c r="O45" s="444">
        <v>1.6369822104953207</v>
      </c>
      <c r="P45" s="444">
        <v>1.605464212059597</v>
      </c>
      <c r="Q45" s="444">
        <v>1.5745801963809356</v>
      </c>
      <c r="R45" s="444">
        <v>1.5442795884445939</v>
      </c>
      <c r="S45" s="444">
        <v>1.5146003700753217</v>
      </c>
      <c r="T45" s="444">
        <v>1.4854954630601955</v>
      </c>
      <c r="U45" s="444">
        <v>1.4570017490481282</v>
      </c>
      <c r="V45" s="444">
        <v>1.4289660585260122</v>
      </c>
      <c r="W45" s="444">
        <v>1.4020914101065629</v>
      </c>
      <c r="X45" s="444">
        <v>1.3754175499135033</v>
      </c>
      <c r="Y45" s="444">
        <v>1.3492496874454554</v>
      </c>
      <c r="Z45" s="444">
        <v>1.3236415589624524</v>
      </c>
      <c r="AA45" s="444">
        <v>1.2985342657264114</v>
      </c>
      <c r="AB45" s="444">
        <v>1.2739534378275303</v>
      </c>
      <c r="AC45" s="444">
        <v>1.249846126378604</v>
      </c>
      <c r="AD45" s="444">
        <v>1.2262330814771099</v>
      </c>
      <c r="AE45" s="444">
        <v>1.2031122132695267</v>
      </c>
      <c r="AF45" s="444">
        <v>1.180425360998187</v>
      </c>
      <c r="AG45" s="444">
        <v>1.1582268116459704</v>
      </c>
      <c r="AH45" s="444">
        <v>1.1364585967889915</v>
      </c>
      <c r="AI45" s="444">
        <v>1.1150629166609607</v>
      </c>
      <c r="AJ45" s="461">
        <v>1.0941503631062657</v>
      </c>
    </row>
    <row r="46" spans="1:36" ht="25.15" customHeight="1" x14ac:dyDescent="0.2">
      <c r="A46" s="219"/>
      <c r="B46" s="960"/>
      <c r="C46" s="764" t="s">
        <v>288</v>
      </c>
      <c r="D46" s="832" t="s">
        <v>289</v>
      </c>
      <c r="E46" s="833" t="s">
        <v>290</v>
      </c>
      <c r="F46" s="834" t="s">
        <v>273</v>
      </c>
      <c r="G46" s="834">
        <v>2</v>
      </c>
      <c r="H46" s="761">
        <v>0</v>
      </c>
      <c r="I46" s="713">
        <v>0</v>
      </c>
      <c r="J46" s="713">
        <v>0</v>
      </c>
      <c r="K46" s="713">
        <v>0</v>
      </c>
      <c r="L46" s="444">
        <v>0</v>
      </c>
      <c r="M46" s="444">
        <v>0</v>
      </c>
      <c r="N46" s="444">
        <v>0</v>
      </c>
      <c r="O46" s="444">
        <v>0</v>
      </c>
      <c r="P46" s="444">
        <v>0</v>
      </c>
      <c r="Q46" s="444">
        <v>0</v>
      </c>
      <c r="R46" s="444">
        <v>0</v>
      </c>
      <c r="S46" s="444">
        <v>0</v>
      </c>
      <c r="T46" s="444">
        <v>0</v>
      </c>
      <c r="U46" s="444">
        <v>0</v>
      </c>
      <c r="V46" s="444">
        <v>0</v>
      </c>
      <c r="W46" s="444">
        <v>0</v>
      </c>
      <c r="X46" s="444">
        <v>0</v>
      </c>
      <c r="Y46" s="444">
        <v>0</v>
      </c>
      <c r="Z46" s="444">
        <v>0</v>
      </c>
      <c r="AA46" s="444">
        <v>0</v>
      </c>
      <c r="AB46" s="444">
        <v>0</v>
      </c>
      <c r="AC46" s="444">
        <v>0</v>
      </c>
      <c r="AD46" s="444">
        <v>0</v>
      </c>
      <c r="AE46" s="444">
        <v>0</v>
      </c>
      <c r="AF46" s="444">
        <v>0</v>
      </c>
      <c r="AG46" s="444">
        <v>0</v>
      </c>
      <c r="AH46" s="444">
        <v>0</v>
      </c>
      <c r="AI46" s="444">
        <v>0</v>
      </c>
      <c r="AJ46" s="461">
        <v>0</v>
      </c>
    </row>
    <row r="47" spans="1:36" ht="25.15" customHeight="1" x14ac:dyDescent="0.2">
      <c r="A47" s="219"/>
      <c r="B47" s="960"/>
      <c r="C47" s="764" t="s">
        <v>291</v>
      </c>
      <c r="D47" s="832" t="s">
        <v>292</v>
      </c>
      <c r="E47" s="833" t="s">
        <v>293</v>
      </c>
      <c r="F47" s="834" t="s">
        <v>273</v>
      </c>
      <c r="G47" s="834">
        <v>2</v>
      </c>
      <c r="H47" s="761">
        <v>0</v>
      </c>
      <c r="I47" s="713">
        <v>0</v>
      </c>
      <c r="J47" s="713">
        <v>0</v>
      </c>
      <c r="K47" s="713">
        <v>0</v>
      </c>
      <c r="L47" s="444">
        <v>0</v>
      </c>
      <c r="M47" s="444">
        <v>0</v>
      </c>
      <c r="N47" s="444">
        <v>0</v>
      </c>
      <c r="O47" s="444">
        <v>0</v>
      </c>
      <c r="P47" s="444">
        <v>0</v>
      </c>
      <c r="Q47" s="444">
        <v>0</v>
      </c>
      <c r="R47" s="444">
        <v>0</v>
      </c>
      <c r="S47" s="444">
        <v>0</v>
      </c>
      <c r="T47" s="444">
        <v>0</v>
      </c>
      <c r="U47" s="444">
        <v>0</v>
      </c>
      <c r="V47" s="444">
        <v>0</v>
      </c>
      <c r="W47" s="444">
        <v>0</v>
      </c>
      <c r="X47" s="444">
        <v>0</v>
      </c>
      <c r="Y47" s="444">
        <v>0</v>
      </c>
      <c r="Z47" s="444">
        <v>0</v>
      </c>
      <c r="AA47" s="444">
        <v>0</v>
      </c>
      <c r="AB47" s="444">
        <v>0</v>
      </c>
      <c r="AC47" s="444">
        <v>0</v>
      </c>
      <c r="AD47" s="444">
        <v>0</v>
      </c>
      <c r="AE47" s="444">
        <v>0</v>
      </c>
      <c r="AF47" s="444">
        <v>0</v>
      </c>
      <c r="AG47" s="444">
        <v>0</v>
      </c>
      <c r="AH47" s="444">
        <v>0</v>
      </c>
      <c r="AI47" s="444">
        <v>0</v>
      </c>
      <c r="AJ47" s="461">
        <v>0</v>
      </c>
    </row>
    <row r="48" spans="1:36" ht="25.15" customHeight="1" x14ac:dyDescent="0.2">
      <c r="A48" s="219"/>
      <c r="B48" s="960"/>
      <c r="C48" s="764" t="s">
        <v>294</v>
      </c>
      <c r="D48" s="832" t="s">
        <v>295</v>
      </c>
      <c r="E48" s="833" t="s">
        <v>296</v>
      </c>
      <c r="F48" s="834" t="s">
        <v>273</v>
      </c>
      <c r="G48" s="834">
        <v>2</v>
      </c>
      <c r="H48" s="761">
        <v>0</v>
      </c>
      <c r="I48" s="713">
        <v>0</v>
      </c>
      <c r="J48" s="713">
        <v>0</v>
      </c>
      <c r="K48" s="713">
        <v>0</v>
      </c>
      <c r="L48" s="444">
        <v>0</v>
      </c>
      <c r="M48" s="444">
        <v>0</v>
      </c>
      <c r="N48" s="444">
        <v>0</v>
      </c>
      <c r="O48" s="444">
        <v>0</v>
      </c>
      <c r="P48" s="444">
        <v>0</v>
      </c>
      <c r="Q48" s="444">
        <v>0</v>
      </c>
      <c r="R48" s="444">
        <v>0</v>
      </c>
      <c r="S48" s="444">
        <v>0</v>
      </c>
      <c r="T48" s="444">
        <v>0</v>
      </c>
      <c r="U48" s="444">
        <v>0</v>
      </c>
      <c r="V48" s="444">
        <v>0</v>
      </c>
      <c r="W48" s="444">
        <v>0</v>
      </c>
      <c r="X48" s="444">
        <v>0</v>
      </c>
      <c r="Y48" s="444">
        <v>0</v>
      </c>
      <c r="Z48" s="444">
        <v>0</v>
      </c>
      <c r="AA48" s="444">
        <v>0</v>
      </c>
      <c r="AB48" s="444">
        <v>0</v>
      </c>
      <c r="AC48" s="444">
        <v>0</v>
      </c>
      <c r="AD48" s="444">
        <v>0</v>
      </c>
      <c r="AE48" s="444">
        <v>0</v>
      </c>
      <c r="AF48" s="444">
        <v>0</v>
      </c>
      <c r="AG48" s="444">
        <v>0</v>
      </c>
      <c r="AH48" s="444">
        <v>0</v>
      </c>
      <c r="AI48" s="444">
        <v>0</v>
      </c>
      <c r="AJ48" s="461">
        <v>0</v>
      </c>
    </row>
    <row r="49" spans="1:36" ht="25.15" customHeight="1" x14ac:dyDescent="0.2">
      <c r="A49" s="219"/>
      <c r="B49" s="960"/>
      <c r="C49" s="764" t="s">
        <v>297</v>
      </c>
      <c r="D49" s="832" t="s">
        <v>298</v>
      </c>
      <c r="E49" s="833" t="s">
        <v>299</v>
      </c>
      <c r="F49" s="834" t="s">
        <v>273</v>
      </c>
      <c r="G49" s="834">
        <v>2</v>
      </c>
      <c r="H49" s="761">
        <v>0</v>
      </c>
      <c r="I49" s="713">
        <v>-4.474676864880766E-2</v>
      </c>
      <c r="J49" s="713">
        <v>-4.3648362418158344E-2</v>
      </c>
      <c r="K49" s="713">
        <v>-4.2579741283326589E-2</v>
      </c>
      <c r="L49" s="444">
        <v>-4.1722595952739971E-2</v>
      </c>
      <c r="M49" s="444">
        <v>-4.0937027974063837E-2</v>
      </c>
      <c r="N49" s="444">
        <v>-4.0247307140680436E-2</v>
      </c>
      <c r="O49" s="444">
        <v>-3.9498432539255876E-2</v>
      </c>
      <c r="P49" s="444">
        <v>-3.8955448653997297E-2</v>
      </c>
      <c r="Q49" s="444">
        <v>-3.8418713555370548E-2</v>
      </c>
      <c r="R49" s="444">
        <v>-3.7870211053887902E-2</v>
      </c>
      <c r="S49" s="444">
        <v>-3.7599625375750907E-2</v>
      </c>
      <c r="T49" s="444">
        <v>-3.7266421340021789E-2</v>
      </c>
      <c r="U49" s="444">
        <v>-3.6941875699246091E-2</v>
      </c>
      <c r="V49" s="444">
        <v>-3.6771353927535749E-2</v>
      </c>
      <c r="W49" s="444">
        <v>-3.48485758597398E-2</v>
      </c>
      <c r="X49" s="444">
        <v>-3.4275245614990686E-2</v>
      </c>
      <c r="Y49" s="444">
        <v>-3.371594861268825E-2</v>
      </c>
      <c r="Z49" s="444">
        <v>-3.3170230575515415E-2</v>
      </c>
      <c r="AA49" s="444">
        <v>-3.2637655460895712E-2</v>
      </c>
      <c r="AB49" s="444">
        <v>-3.2048303491641623E-2</v>
      </c>
      <c r="AC49" s="444">
        <v>-3.1536134818142075E-2</v>
      </c>
      <c r="AD49" s="444">
        <v>-3.1036146382508685E-2</v>
      </c>
      <c r="AE49" s="444">
        <v>-3.054795499992467E-2</v>
      </c>
      <c r="AF49" s="444">
        <v>-3.0071192436831568E-2</v>
      </c>
      <c r="AG49" s="444">
        <v>-2.9605504715873785E-2</v>
      </c>
      <c r="AH49" s="444">
        <v>-2.9150551458659087E-2</v>
      </c>
      <c r="AI49" s="444">
        <v>-2.8706005263775321E-2</v>
      </c>
      <c r="AJ49" s="461">
        <v>-2.827155111782893E-2</v>
      </c>
    </row>
    <row r="50" spans="1:36" ht="25.15" customHeight="1" x14ac:dyDescent="0.2">
      <c r="A50" s="219"/>
      <c r="B50" s="960"/>
      <c r="C50" s="764" t="s">
        <v>300</v>
      </c>
      <c r="D50" s="832" t="s">
        <v>301</v>
      </c>
      <c r="E50" s="833" t="s">
        <v>278</v>
      </c>
      <c r="F50" s="834" t="s">
        <v>273</v>
      </c>
      <c r="G50" s="834">
        <v>2</v>
      </c>
      <c r="H50" s="761">
        <v>4.3466410440038414</v>
      </c>
      <c r="I50" s="713">
        <v>4.3466410440038414</v>
      </c>
      <c r="J50" s="713">
        <v>4.3466410440038414</v>
      </c>
      <c r="K50" s="713">
        <v>4.3466410440038414</v>
      </c>
      <c r="L50" s="444">
        <v>4.3466410440038414</v>
      </c>
      <c r="M50" s="444">
        <v>4.3466410440038414</v>
      </c>
      <c r="N50" s="444">
        <v>4.3466410440038414</v>
      </c>
      <c r="O50" s="444">
        <v>4.3466410440038414</v>
      </c>
      <c r="P50" s="444">
        <v>4.3466410440038414</v>
      </c>
      <c r="Q50" s="444">
        <v>4.3466410440038414</v>
      </c>
      <c r="R50" s="444">
        <v>4.3466410440038414</v>
      </c>
      <c r="S50" s="444">
        <v>4.3466410440038414</v>
      </c>
      <c r="T50" s="444">
        <v>4.3466410440038414</v>
      </c>
      <c r="U50" s="444">
        <v>4.3466410440038414</v>
      </c>
      <c r="V50" s="444">
        <v>4.3466410440038414</v>
      </c>
      <c r="W50" s="444">
        <v>4.3466410440038414</v>
      </c>
      <c r="X50" s="444">
        <v>4.3466410440038414</v>
      </c>
      <c r="Y50" s="444">
        <v>4.3466410440038414</v>
      </c>
      <c r="Z50" s="444">
        <v>4.3466410440038414</v>
      </c>
      <c r="AA50" s="444">
        <v>4.3466410440038414</v>
      </c>
      <c r="AB50" s="444">
        <v>4.3466410440038414</v>
      </c>
      <c r="AC50" s="444">
        <v>4.3466410440038414</v>
      </c>
      <c r="AD50" s="444">
        <v>4.3466410440038414</v>
      </c>
      <c r="AE50" s="444">
        <v>4.3466410440038414</v>
      </c>
      <c r="AF50" s="444">
        <v>4.3466410440038414</v>
      </c>
      <c r="AG50" s="444">
        <v>4.3466410440038414</v>
      </c>
      <c r="AH50" s="444">
        <v>4.3466410440038414</v>
      </c>
      <c r="AI50" s="444">
        <v>4.3466410440038414</v>
      </c>
      <c r="AJ50" s="461">
        <v>4.3466410440038414</v>
      </c>
    </row>
    <row r="51" spans="1:36" ht="25.15" customHeight="1" x14ac:dyDescent="0.2">
      <c r="A51" s="219"/>
      <c r="B51" s="960"/>
      <c r="C51" s="764" t="s">
        <v>302</v>
      </c>
      <c r="D51" s="832" t="s">
        <v>303</v>
      </c>
      <c r="E51" s="833" t="s">
        <v>304</v>
      </c>
      <c r="F51" s="834" t="s">
        <v>273</v>
      </c>
      <c r="G51" s="834">
        <v>2</v>
      </c>
      <c r="H51" s="761">
        <v>102.98054710838115</v>
      </c>
      <c r="I51" s="713">
        <v>101.11014691502001</v>
      </c>
      <c r="J51" s="713">
        <v>99.242998134320501</v>
      </c>
      <c r="K51" s="713">
        <v>97.378994237637713</v>
      </c>
      <c r="L51" s="444">
        <v>95.590533981863786</v>
      </c>
      <c r="M51" s="444">
        <v>93.836677265080411</v>
      </c>
      <c r="N51" s="444">
        <v>92.11654683698913</v>
      </c>
      <c r="O51" s="444">
        <v>90.429555293444039</v>
      </c>
      <c r="P51" s="444">
        <v>88.774769225285354</v>
      </c>
      <c r="Q51" s="444">
        <v>87.151546738109104</v>
      </c>
      <c r="R51" s="444">
        <v>85.559319322991257</v>
      </c>
      <c r="S51" s="444">
        <v>83.997113717288059</v>
      </c>
      <c r="T51" s="444">
        <v>82.464434891330825</v>
      </c>
      <c r="U51" s="444">
        <v>80.960660689641969</v>
      </c>
      <c r="V51" s="444">
        <v>79.485138077677448</v>
      </c>
      <c r="W51" s="444">
        <v>78.038924561339201</v>
      </c>
      <c r="X51" s="444">
        <v>76.620110803952969</v>
      </c>
      <c r="Y51" s="444">
        <v>75.228173040174809</v>
      </c>
      <c r="Z51" s="444">
        <v>73.862534343565457</v>
      </c>
      <c r="AA51" s="444">
        <v>72.52267723850143</v>
      </c>
      <c r="AB51" s="444">
        <v>71.208147145349685</v>
      </c>
      <c r="AC51" s="444">
        <v>69.91837282517109</v>
      </c>
      <c r="AD51" s="444">
        <v>68.652844589905754</v>
      </c>
      <c r="AE51" s="444">
        <v>67.411055326501128</v>
      </c>
      <c r="AF51" s="444">
        <v>66.192556548886117</v>
      </c>
      <c r="AG51" s="444">
        <v>64.996845932181088</v>
      </c>
      <c r="AH51" s="444">
        <v>63.823479550886198</v>
      </c>
      <c r="AI51" s="444">
        <v>62.672071693794045</v>
      </c>
      <c r="AJ51" s="461">
        <v>61.542126456694227</v>
      </c>
    </row>
    <row r="52" spans="1:36" ht="25.15" customHeight="1" x14ac:dyDescent="0.2">
      <c r="A52" s="219"/>
      <c r="B52" s="960"/>
      <c r="C52" s="764" t="s">
        <v>305</v>
      </c>
      <c r="D52" s="832" t="s">
        <v>306</v>
      </c>
      <c r="E52" s="833" t="s">
        <v>278</v>
      </c>
      <c r="F52" s="834" t="s">
        <v>273</v>
      </c>
      <c r="G52" s="834">
        <v>2</v>
      </c>
      <c r="H52" s="761">
        <v>5.0100756177866828</v>
      </c>
      <c r="I52" s="713">
        <v>5.0100756177866828</v>
      </c>
      <c r="J52" s="713">
        <v>5.0100756177866828</v>
      </c>
      <c r="K52" s="713">
        <v>5.0100756177866828</v>
      </c>
      <c r="L52" s="444">
        <v>5.0100756177866828</v>
      </c>
      <c r="M52" s="444">
        <v>5.0100756177866828</v>
      </c>
      <c r="N52" s="444">
        <v>5.0100756177866828</v>
      </c>
      <c r="O52" s="444">
        <v>5.0100756177866828</v>
      </c>
      <c r="P52" s="444">
        <v>5.0100756177866828</v>
      </c>
      <c r="Q52" s="444">
        <v>5.0100756177866828</v>
      </c>
      <c r="R52" s="444">
        <v>5.0100756177866828</v>
      </c>
      <c r="S52" s="444">
        <v>5.0100756177866828</v>
      </c>
      <c r="T52" s="444">
        <v>5.0100756177866828</v>
      </c>
      <c r="U52" s="444">
        <v>5.0100756177866828</v>
      </c>
      <c r="V52" s="444">
        <v>5.0100756177866828</v>
      </c>
      <c r="W52" s="444">
        <v>5.0100756177866828</v>
      </c>
      <c r="X52" s="444">
        <v>5.0100756177866828</v>
      </c>
      <c r="Y52" s="444">
        <v>5.0100756177866828</v>
      </c>
      <c r="Z52" s="444">
        <v>5.0100756177866828</v>
      </c>
      <c r="AA52" s="444">
        <v>5.0100756177866828</v>
      </c>
      <c r="AB52" s="444">
        <v>5.0100756177866828</v>
      </c>
      <c r="AC52" s="444">
        <v>5.0100756177866828</v>
      </c>
      <c r="AD52" s="444">
        <v>5.0100756177866828</v>
      </c>
      <c r="AE52" s="444">
        <v>5.0100756177866828</v>
      </c>
      <c r="AF52" s="444">
        <v>5.0100756177866828</v>
      </c>
      <c r="AG52" s="444">
        <v>5.0100756177866828</v>
      </c>
      <c r="AH52" s="444">
        <v>5.0100756177866828</v>
      </c>
      <c r="AI52" s="444">
        <v>5.0100756177866828</v>
      </c>
      <c r="AJ52" s="461">
        <v>5.0100756177866828</v>
      </c>
    </row>
    <row r="53" spans="1:36" ht="25.15" customHeight="1" thickBot="1" x14ac:dyDescent="0.25">
      <c r="A53" s="219"/>
      <c r="B53" s="961"/>
      <c r="C53" s="837" t="s">
        <v>307</v>
      </c>
      <c r="D53" s="838" t="s">
        <v>308</v>
      </c>
      <c r="E53" s="839" t="s">
        <v>309</v>
      </c>
      <c r="F53" s="840" t="s">
        <v>273</v>
      </c>
      <c r="G53" s="840">
        <v>2</v>
      </c>
      <c r="H53" s="771">
        <f>SUM(H40+H41+H42+H43+H50+H51+H52)</f>
        <v>212.39553974231399</v>
      </c>
      <c r="I53" s="714">
        <f t="shared" ref="I53:AJ53" si="11">SUM(I40+I41+I42+I43+I50+I51+I52)</f>
        <v>214.80583587502184</v>
      </c>
      <c r="J53" s="714">
        <f t="shared" si="11"/>
        <v>217.13392193553517</v>
      </c>
      <c r="K53" s="714">
        <f t="shared" si="11"/>
        <v>219.47738057977358</v>
      </c>
      <c r="L53" s="772">
        <f t="shared" si="11"/>
        <v>221.624184001564</v>
      </c>
      <c r="M53" s="772">
        <f t="shared" si="11"/>
        <v>223.64848906148512</v>
      </c>
      <c r="N53" s="772">
        <f t="shared" si="11"/>
        <v>225.55187118765843</v>
      </c>
      <c r="O53" s="772">
        <f t="shared" si="11"/>
        <v>227.43961446212836</v>
      </c>
      <c r="P53" s="772">
        <f t="shared" si="11"/>
        <v>229.20152478775674</v>
      </c>
      <c r="Q53" s="772">
        <f t="shared" si="11"/>
        <v>230.88179093497723</v>
      </c>
      <c r="R53" s="772">
        <f t="shared" si="11"/>
        <v>232.51644308494616</v>
      </c>
      <c r="S53" s="772">
        <f t="shared" si="11"/>
        <v>233.99055846518746</v>
      </c>
      <c r="T53" s="772">
        <f t="shared" si="11"/>
        <v>235.37197457425327</v>
      </c>
      <c r="U53" s="772">
        <f t="shared" si="11"/>
        <v>236.67980508214833</v>
      </c>
      <c r="V53" s="772">
        <f t="shared" si="11"/>
        <v>237.87103002911562</v>
      </c>
      <c r="W53" s="772">
        <f t="shared" si="11"/>
        <v>239.61488375138657</v>
      </c>
      <c r="X53" s="772">
        <f t="shared" si="11"/>
        <v>241.35873401682602</v>
      </c>
      <c r="Y53" s="772">
        <f t="shared" si="11"/>
        <v>243.10258083795026</v>
      </c>
      <c r="Z53" s="772">
        <f t="shared" si="11"/>
        <v>244.84642422725278</v>
      </c>
      <c r="AA53" s="772">
        <f t="shared" si="11"/>
        <v>246.59026419720158</v>
      </c>
      <c r="AB53" s="772">
        <f t="shared" si="11"/>
        <v>248.35502407443857</v>
      </c>
      <c r="AC53" s="772">
        <f t="shared" si="11"/>
        <v>250.11978055825273</v>
      </c>
      <c r="AD53" s="772">
        <f t="shared" si="11"/>
        <v>251.88453366096365</v>
      </c>
      <c r="AE53" s="772">
        <f t="shared" si="11"/>
        <v>253.64928339485965</v>
      </c>
      <c r="AF53" s="772">
        <f t="shared" si="11"/>
        <v>255.41402977219428</v>
      </c>
      <c r="AG53" s="772">
        <f t="shared" si="11"/>
        <v>257.17877280518547</v>
      </c>
      <c r="AH53" s="772">
        <f t="shared" si="11"/>
        <v>258.94351250601346</v>
      </c>
      <c r="AI53" s="772">
        <f t="shared" si="11"/>
        <v>260.70824888681909</v>
      </c>
      <c r="AJ53" s="773">
        <f t="shared" si="11"/>
        <v>262.47298195970183</v>
      </c>
    </row>
    <row r="54" spans="1:36" ht="25.15" customHeight="1" x14ac:dyDescent="0.2">
      <c r="A54" s="219"/>
      <c r="B54" s="951" t="s">
        <v>310</v>
      </c>
      <c r="C54" s="752" t="s">
        <v>311</v>
      </c>
      <c r="D54" s="841" t="s">
        <v>312</v>
      </c>
      <c r="E54" s="830" t="s">
        <v>304</v>
      </c>
      <c r="F54" s="831" t="s">
        <v>273</v>
      </c>
      <c r="G54" s="831">
        <v>2</v>
      </c>
      <c r="H54" s="756">
        <v>7.3875605942173319</v>
      </c>
      <c r="I54" s="717">
        <v>7.3875605942173319</v>
      </c>
      <c r="J54" s="717">
        <v>7.3875605942173319</v>
      </c>
      <c r="K54" s="717">
        <v>7.3875605942173319</v>
      </c>
      <c r="L54" s="459">
        <v>7.3875605942173319</v>
      </c>
      <c r="M54" s="459">
        <v>7.3875605942173319</v>
      </c>
      <c r="N54" s="459">
        <v>7.3875605942173319</v>
      </c>
      <c r="O54" s="459">
        <v>7.3875605942173319</v>
      </c>
      <c r="P54" s="459">
        <v>7.3875605942173319</v>
      </c>
      <c r="Q54" s="459">
        <v>7.3875605942173319</v>
      </c>
      <c r="R54" s="459">
        <v>7.3875605942173319</v>
      </c>
      <c r="S54" s="459">
        <v>7.3875605942173319</v>
      </c>
      <c r="T54" s="459">
        <v>7.3875605942173319</v>
      </c>
      <c r="U54" s="459">
        <v>7.3875605942173319</v>
      </c>
      <c r="V54" s="459">
        <v>7.3875605942173319</v>
      </c>
      <c r="W54" s="459">
        <v>7.3875605942173319</v>
      </c>
      <c r="X54" s="459">
        <v>7.3875605942173319</v>
      </c>
      <c r="Y54" s="459">
        <v>7.3875605942173319</v>
      </c>
      <c r="Z54" s="459">
        <v>7.3875605942173319</v>
      </c>
      <c r="AA54" s="459">
        <v>7.3875605942173319</v>
      </c>
      <c r="AB54" s="459">
        <v>7.3875605942173319</v>
      </c>
      <c r="AC54" s="459">
        <v>7.3875605942173319</v>
      </c>
      <c r="AD54" s="459">
        <v>7.3875605942173319</v>
      </c>
      <c r="AE54" s="459">
        <v>7.3875605942173319</v>
      </c>
      <c r="AF54" s="459">
        <v>7.3875605942173319</v>
      </c>
      <c r="AG54" s="459">
        <v>7.3875605942173319</v>
      </c>
      <c r="AH54" s="459">
        <v>7.3875605942173319</v>
      </c>
      <c r="AI54" s="459">
        <v>7.3875605942173319</v>
      </c>
      <c r="AJ54" s="460">
        <v>7.3875605942173319</v>
      </c>
    </row>
    <row r="55" spans="1:36" ht="25.15" customHeight="1" x14ac:dyDescent="0.2">
      <c r="A55" s="219"/>
      <c r="B55" s="960"/>
      <c r="C55" s="764" t="s">
        <v>313</v>
      </c>
      <c r="D55" s="842" t="s">
        <v>314</v>
      </c>
      <c r="E55" s="833" t="s">
        <v>304</v>
      </c>
      <c r="F55" s="834" t="s">
        <v>273</v>
      </c>
      <c r="G55" s="834">
        <v>2</v>
      </c>
      <c r="H55" s="761">
        <v>0</v>
      </c>
      <c r="I55" s="713">
        <v>0</v>
      </c>
      <c r="J55" s="713">
        <v>0</v>
      </c>
      <c r="K55" s="713">
        <v>0</v>
      </c>
      <c r="L55" s="444">
        <v>0</v>
      </c>
      <c r="M55" s="444">
        <v>0</v>
      </c>
      <c r="N55" s="444">
        <v>0</v>
      </c>
      <c r="O55" s="444">
        <v>0</v>
      </c>
      <c r="P55" s="444">
        <v>0</v>
      </c>
      <c r="Q55" s="444">
        <v>0</v>
      </c>
      <c r="R55" s="444">
        <v>0</v>
      </c>
      <c r="S55" s="444">
        <v>0</v>
      </c>
      <c r="T55" s="444">
        <v>0</v>
      </c>
      <c r="U55" s="444">
        <v>0</v>
      </c>
      <c r="V55" s="444">
        <v>0</v>
      </c>
      <c r="W55" s="444">
        <v>0</v>
      </c>
      <c r="X55" s="444">
        <v>0</v>
      </c>
      <c r="Y55" s="444">
        <v>0</v>
      </c>
      <c r="Z55" s="444">
        <v>0</v>
      </c>
      <c r="AA55" s="444">
        <v>0</v>
      </c>
      <c r="AB55" s="444">
        <v>0</v>
      </c>
      <c r="AC55" s="444">
        <v>0</v>
      </c>
      <c r="AD55" s="444">
        <v>0</v>
      </c>
      <c r="AE55" s="444">
        <v>0</v>
      </c>
      <c r="AF55" s="444">
        <v>0</v>
      </c>
      <c r="AG55" s="444">
        <v>0</v>
      </c>
      <c r="AH55" s="444">
        <v>0</v>
      </c>
      <c r="AI55" s="444">
        <v>0</v>
      </c>
      <c r="AJ55" s="461">
        <v>0</v>
      </c>
    </row>
    <row r="56" spans="1:36" ht="25.15" customHeight="1" x14ac:dyDescent="0.2">
      <c r="A56" s="191"/>
      <c r="B56" s="960"/>
      <c r="C56" s="764" t="s">
        <v>315</v>
      </c>
      <c r="D56" s="842" t="s">
        <v>316</v>
      </c>
      <c r="E56" s="833" t="s">
        <v>304</v>
      </c>
      <c r="F56" s="834" t="s">
        <v>273</v>
      </c>
      <c r="G56" s="834">
        <v>2</v>
      </c>
      <c r="H56" s="761">
        <v>195.86157262714303</v>
      </c>
      <c r="I56" s="713">
        <v>203.82949602974966</v>
      </c>
      <c r="J56" s="713">
        <v>211.60637599146514</v>
      </c>
      <c r="K56" s="713">
        <v>219.28558443365978</v>
      </c>
      <c r="L56" s="444">
        <v>226.49147448721882</v>
      </c>
      <c r="M56" s="444">
        <v>233.41397006495058</v>
      </c>
      <c r="N56" s="444">
        <v>240.04618622654789</v>
      </c>
      <c r="O56" s="444">
        <v>246.57190335023984</v>
      </c>
      <c r="P56" s="444">
        <v>252.74958510072958</v>
      </c>
      <c r="Q56" s="444">
        <v>258.79910509455584</v>
      </c>
      <c r="R56" s="444">
        <v>264.62732279490371</v>
      </c>
      <c r="S56" s="444">
        <v>270.17257267843638</v>
      </c>
      <c r="T56" s="444">
        <v>275.53716964062932</v>
      </c>
      <c r="U56" s="444">
        <v>280.73288479160766</v>
      </c>
      <c r="V56" s="444">
        <v>285.70839967885235</v>
      </c>
      <c r="W56" s="444">
        <v>291.0735211927261</v>
      </c>
      <c r="X56" s="444">
        <v>296.27695538892175</v>
      </c>
      <c r="Y56" s="444">
        <v>301.47882061449377</v>
      </c>
      <c r="Z56" s="444">
        <v>306.4839110115314</v>
      </c>
      <c r="AA56" s="444">
        <v>311.42466133978229</v>
      </c>
      <c r="AB56" s="444">
        <v>316.23916129776586</v>
      </c>
      <c r="AC56" s="444">
        <v>321.02817127145511</v>
      </c>
      <c r="AD56" s="444">
        <v>325.62583169749735</v>
      </c>
      <c r="AE56" s="444">
        <v>330.22911487986573</v>
      </c>
      <c r="AF56" s="444">
        <v>334.75195811231657</v>
      </c>
      <c r="AG56" s="444">
        <v>339.20076366245206</v>
      </c>
      <c r="AH56" s="444">
        <v>343.57955936701785</v>
      </c>
      <c r="AI56" s="444">
        <v>347.8869968609506</v>
      </c>
      <c r="AJ56" s="461">
        <v>352.49971229874649</v>
      </c>
    </row>
    <row r="57" spans="1:36" ht="25.15" customHeight="1" x14ac:dyDescent="0.2">
      <c r="A57" s="191"/>
      <c r="B57" s="960"/>
      <c r="C57" s="764" t="s">
        <v>317</v>
      </c>
      <c r="D57" s="832" t="s">
        <v>318</v>
      </c>
      <c r="E57" s="833" t="s">
        <v>304</v>
      </c>
      <c r="F57" s="834" t="s">
        <v>273</v>
      </c>
      <c r="G57" s="834">
        <v>2</v>
      </c>
      <c r="H57" s="761">
        <v>257.67547321044276</v>
      </c>
      <c r="I57" s="713">
        <v>251.64913915372924</v>
      </c>
      <c r="J57" s="713">
        <v>245.86375229686521</v>
      </c>
      <c r="K57" s="713">
        <v>240.13761071422618</v>
      </c>
      <c r="L57" s="444">
        <v>234.8832148955982</v>
      </c>
      <c r="M57" s="444">
        <v>229.90266818687499</v>
      </c>
      <c r="N57" s="444">
        <v>225.15214531815565</v>
      </c>
      <c r="O57" s="444">
        <v>220.55676597940749</v>
      </c>
      <c r="P57" s="444">
        <v>216.10937361329559</v>
      </c>
      <c r="Q57" s="444">
        <v>211.89450263077356</v>
      </c>
      <c r="R57" s="444">
        <v>207.75273756442257</v>
      </c>
      <c r="S57" s="444">
        <v>203.82667597040393</v>
      </c>
      <c r="T57" s="444">
        <v>200.06010637127716</v>
      </c>
      <c r="U57" s="444">
        <v>196.41804479829295</v>
      </c>
      <c r="V57" s="444">
        <v>192.92062043751062</v>
      </c>
      <c r="W57" s="444">
        <v>188.99781225304699</v>
      </c>
      <c r="X57" s="444">
        <v>185.12020554544739</v>
      </c>
      <c r="Y57" s="444">
        <v>181.38512229504042</v>
      </c>
      <c r="Z57" s="444">
        <v>177.66947450719371</v>
      </c>
      <c r="AA57" s="444">
        <v>174.05063541518129</v>
      </c>
      <c r="AB57" s="444">
        <v>170.46626527195542</v>
      </c>
      <c r="AC57" s="444">
        <v>166.9937162426001</v>
      </c>
      <c r="AD57" s="444">
        <v>163.543100395842</v>
      </c>
      <c r="AE57" s="444">
        <v>160.21244048705097</v>
      </c>
      <c r="AF57" s="444">
        <v>156.95406582974448</v>
      </c>
      <c r="AG57" s="444">
        <v>153.76801767337469</v>
      </c>
      <c r="AH57" s="444">
        <v>150.65324940137344</v>
      </c>
      <c r="AI57" s="444">
        <v>147.60653446696011</v>
      </c>
      <c r="AJ57" s="461">
        <v>144.2716949677932</v>
      </c>
    </row>
    <row r="58" spans="1:36" ht="25.15" customHeight="1" thickBot="1" x14ac:dyDescent="0.25">
      <c r="A58" s="191"/>
      <c r="B58" s="960"/>
      <c r="C58" s="843" t="s">
        <v>319</v>
      </c>
      <c r="D58" s="844" t="s">
        <v>320</v>
      </c>
      <c r="E58" s="845" t="s">
        <v>321</v>
      </c>
      <c r="F58" s="846" t="s">
        <v>273</v>
      </c>
      <c r="G58" s="846">
        <v>2</v>
      </c>
      <c r="H58" s="787">
        <f>SUM(H54:H57)</f>
        <v>460.92460643180311</v>
      </c>
      <c r="I58" s="716">
        <f t="shared" ref="I58:AJ58" si="12">SUM(I54:I57)</f>
        <v>462.86619577769625</v>
      </c>
      <c r="J58" s="716">
        <f t="shared" si="12"/>
        <v>464.85768888254768</v>
      </c>
      <c r="K58" s="716">
        <f t="shared" si="12"/>
        <v>466.81075574210331</v>
      </c>
      <c r="L58" s="463">
        <f t="shared" si="12"/>
        <v>468.76224997703434</v>
      </c>
      <c r="M58" s="463">
        <f t="shared" si="12"/>
        <v>470.70419884604291</v>
      </c>
      <c r="N58" s="463">
        <f t="shared" si="12"/>
        <v>472.58589213892083</v>
      </c>
      <c r="O58" s="463">
        <f t="shared" si="12"/>
        <v>474.51622992386467</v>
      </c>
      <c r="P58" s="463">
        <f t="shared" si="12"/>
        <v>476.24651930824251</v>
      </c>
      <c r="Q58" s="463">
        <f t="shared" si="12"/>
        <v>478.08116831954675</v>
      </c>
      <c r="R58" s="463">
        <f t="shared" si="12"/>
        <v>479.76762095354366</v>
      </c>
      <c r="S58" s="463">
        <f t="shared" si="12"/>
        <v>481.38680924305766</v>
      </c>
      <c r="T58" s="463">
        <f t="shared" si="12"/>
        <v>482.98483660612385</v>
      </c>
      <c r="U58" s="463">
        <f t="shared" si="12"/>
        <v>484.53849018411796</v>
      </c>
      <c r="V58" s="463">
        <f t="shared" si="12"/>
        <v>486.01658071058034</v>
      </c>
      <c r="W58" s="463">
        <f t="shared" si="12"/>
        <v>487.45889403999047</v>
      </c>
      <c r="X58" s="463">
        <f t="shared" si="12"/>
        <v>488.78472152858649</v>
      </c>
      <c r="Y58" s="463">
        <f t="shared" si="12"/>
        <v>490.25150350375156</v>
      </c>
      <c r="Z58" s="463">
        <f t="shared" si="12"/>
        <v>491.54094611294249</v>
      </c>
      <c r="AA58" s="463">
        <f t="shared" si="12"/>
        <v>492.8628573491809</v>
      </c>
      <c r="AB58" s="463">
        <f t="shared" si="12"/>
        <v>494.09298716393863</v>
      </c>
      <c r="AC58" s="463">
        <f t="shared" si="12"/>
        <v>495.40944810827256</v>
      </c>
      <c r="AD58" s="463">
        <f t="shared" si="12"/>
        <v>496.55649268755667</v>
      </c>
      <c r="AE58" s="463">
        <f t="shared" si="12"/>
        <v>497.82911596113405</v>
      </c>
      <c r="AF58" s="463">
        <f t="shared" si="12"/>
        <v>499.0935845362784</v>
      </c>
      <c r="AG58" s="463">
        <f t="shared" si="12"/>
        <v>500.3563419300441</v>
      </c>
      <c r="AH58" s="463">
        <f t="shared" si="12"/>
        <v>501.62036936260864</v>
      </c>
      <c r="AI58" s="463">
        <f t="shared" si="12"/>
        <v>502.88109192212806</v>
      </c>
      <c r="AJ58" s="458">
        <f t="shared" si="12"/>
        <v>504.158967860757</v>
      </c>
    </row>
    <row r="59" spans="1:36" ht="25.15" customHeight="1" x14ac:dyDescent="0.2">
      <c r="A59" s="191"/>
      <c r="B59" s="949" t="s">
        <v>322</v>
      </c>
      <c r="C59" s="847" t="s">
        <v>323</v>
      </c>
      <c r="D59" s="848" t="s">
        <v>324</v>
      </c>
      <c r="E59" s="849" t="s">
        <v>325</v>
      </c>
      <c r="F59" s="810" t="s">
        <v>326</v>
      </c>
      <c r="G59" s="850">
        <v>1</v>
      </c>
      <c r="H59" s="851">
        <f>H56/H43</f>
        <v>2.2309535319103424</v>
      </c>
      <c r="I59" s="718">
        <f t="shared" ref="I59:AJ59" si="13">I56/I43</f>
        <v>2.2145141736396514</v>
      </c>
      <c r="J59" s="718">
        <f t="shared" si="13"/>
        <v>2.1994939028328457</v>
      </c>
      <c r="K59" s="718">
        <f t="shared" si="13"/>
        <v>2.1844806783000328</v>
      </c>
      <c r="L59" s="852">
        <f t="shared" si="13"/>
        <v>2.1717937750590002</v>
      </c>
      <c r="M59" s="852">
        <f t="shared" si="13"/>
        <v>2.1605403462816737</v>
      </c>
      <c r="N59" s="852">
        <f t="shared" si="13"/>
        <v>2.1504195848420973</v>
      </c>
      <c r="O59" s="852">
        <f t="shared" si="13"/>
        <v>2.1409119244604811</v>
      </c>
      <c r="P59" s="852">
        <f t="shared" si="13"/>
        <v>2.1318781920356757</v>
      </c>
      <c r="Q59" s="852">
        <f t="shared" si="13"/>
        <v>2.1242671459654541</v>
      </c>
      <c r="R59" s="852">
        <f t="shared" si="13"/>
        <v>2.1165814008153534</v>
      </c>
      <c r="S59" s="852">
        <f t="shared" si="13"/>
        <v>2.1102079892510988</v>
      </c>
      <c r="T59" s="852">
        <f t="shared" si="13"/>
        <v>2.1047114289796673</v>
      </c>
      <c r="U59" s="852">
        <f t="shared" si="13"/>
        <v>2.099797949138781</v>
      </c>
      <c r="V59" s="852">
        <f t="shared" si="13"/>
        <v>2.0956955626385159</v>
      </c>
      <c r="W59" s="852">
        <f t="shared" si="13"/>
        <v>2.0866942958841488</v>
      </c>
      <c r="X59" s="852">
        <f t="shared" si="13"/>
        <v>2.0773572760214862</v>
      </c>
      <c r="Y59" s="852">
        <f t="shared" si="13"/>
        <v>2.0687922074742926</v>
      </c>
      <c r="Z59" s="852">
        <f t="shared" si="13"/>
        <v>2.0596263191270614</v>
      </c>
      <c r="AA59" s="852">
        <f t="shared" si="13"/>
        <v>2.0507564985796147</v>
      </c>
      <c r="AB59" s="852">
        <f t="shared" si="13"/>
        <v>2.0414793203622215</v>
      </c>
      <c r="AC59" s="852">
        <f t="shared" si="13"/>
        <v>2.0327174336217433</v>
      </c>
      <c r="AD59" s="852">
        <f t="shared" si="13"/>
        <v>2.0234007061438759</v>
      </c>
      <c r="AE59" s="852">
        <f t="shared" si="13"/>
        <v>2.0147509758526008</v>
      </c>
      <c r="AF59" s="852">
        <f t="shared" si="13"/>
        <v>2.0062076882079345</v>
      </c>
      <c r="AG59" s="852">
        <f t="shared" si="13"/>
        <v>1.9977935717617619</v>
      </c>
      <c r="AH59" s="852">
        <f t="shared" si="13"/>
        <v>1.9895169310870093</v>
      </c>
      <c r="AI59" s="852">
        <f t="shared" si="13"/>
        <v>1.9813557452519608</v>
      </c>
      <c r="AJ59" s="853">
        <f t="shared" si="13"/>
        <v>1.9754065841612403</v>
      </c>
    </row>
    <row r="60" spans="1:36" ht="25.15" customHeight="1" thickBot="1" x14ac:dyDescent="0.25">
      <c r="A60" s="191"/>
      <c r="B60" s="950"/>
      <c r="C60" s="843" t="s">
        <v>327</v>
      </c>
      <c r="D60" s="844" t="s">
        <v>328</v>
      </c>
      <c r="E60" s="845" t="s">
        <v>329</v>
      </c>
      <c r="F60" s="854" t="s">
        <v>326</v>
      </c>
      <c r="G60" s="846">
        <v>1</v>
      </c>
      <c r="H60" s="855">
        <f>H57/H51</f>
        <v>2.5021761919681205</v>
      </c>
      <c r="I60" s="719">
        <f t="shared" ref="I60:AJ60" si="14">I57/I51</f>
        <v>2.4888613737771803</v>
      </c>
      <c r="J60" s="719">
        <f t="shared" si="14"/>
        <v>2.4773914222553088</v>
      </c>
      <c r="K60" s="719">
        <f t="shared" si="14"/>
        <v>2.466010381337572</v>
      </c>
      <c r="L60" s="465">
        <f>L57/L51</f>
        <v>2.4571806967849157</v>
      </c>
      <c r="M60" s="465">
        <f t="shared" si="14"/>
        <v>2.4500299337903884</v>
      </c>
      <c r="N60" s="465">
        <f t="shared" si="14"/>
        <v>2.4442095698245003</v>
      </c>
      <c r="O60" s="465">
        <f t="shared" si="14"/>
        <v>2.4389898331767799</v>
      </c>
      <c r="P60" s="465">
        <f t="shared" si="14"/>
        <v>2.4343557916199239</v>
      </c>
      <c r="Q60" s="465">
        <f t="shared" si="14"/>
        <v>2.4313338151934096</v>
      </c>
      <c r="R60" s="465">
        <f t="shared" si="14"/>
        <v>2.4281719304023945</v>
      </c>
      <c r="S60" s="465">
        <f t="shared" si="14"/>
        <v>2.4265914261819792</v>
      </c>
      <c r="T60" s="465">
        <f t="shared" si="14"/>
        <v>2.4260168233118971</v>
      </c>
      <c r="U60" s="465">
        <f t="shared" si="14"/>
        <v>2.4260924148241605</v>
      </c>
      <c r="V60" s="465">
        <f t="shared" si="14"/>
        <v>2.4271282041301543</v>
      </c>
      <c r="W60" s="465">
        <f t="shared" si="14"/>
        <v>2.4218402972031381</v>
      </c>
      <c r="X60" s="465">
        <f t="shared" si="14"/>
        <v>2.4160785412998478</v>
      </c>
      <c r="Y60" s="465">
        <f t="shared" si="14"/>
        <v>2.4111328903092413</v>
      </c>
      <c r="Z60" s="465">
        <f t="shared" si="14"/>
        <v>2.4054072350236302</v>
      </c>
      <c r="AA60" s="465">
        <f t="shared" si="14"/>
        <v>2.3999477410740138</v>
      </c>
      <c r="AB60" s="465">
        <f t="shared" si="14"/>
        <v>2.3939151923725892</v>
      </c>
      <c r="AC60" s="465">
        <f t="shared" si="14"/>
        <v>2.3884096482073911</v>
      </c>
      <c r="AD60" s="465">
        <f t="shared" si="14"/>
        <v>2.3821751505383109</v>
      </c>
      <c r="AE60" s="465">
        <f t="shared" si="14"/>
        <v>2.3766493449935218</v>
      </c>
      <c r="AF60" s="465">
        <f t="shared" si="14"/>
        <v>2.3711739508629948</v>
      </c>
      <c r="AG60" s="465">
        <f t="shared" si="14"/>
        <v>2.3657766075882987</v>
      </c>
      <c r="AH60" s="465">
        <f t="shared" si="14"/>
        <v>2.3604675028922268</v>
      </c>
      <c r="AI60" s="465">
        <f t="shared" si="14"/>
        <v>2.3552202835761133</v>
      </c>
      <c r="AJ60" s="856">
        <f t="shared" si="14"/>
        <v>2.3442754300879391</v>
      </c>
    </row>
    <row r="61" spans="1:36" ht="25.15" customHeight="1" x14ac:dyDescent="0.2">
      <c r="A61" s="191"/>
      <c r="B61" s="951" t="s">
        <v>330</v>
      </c>
      <c r="C61" s="857" t="s">
        <v>331</v>
      </c>
      <c r="D61" s="858" t="s">
        <v>332</v>
      </c>
      <c r="E61" s="859" t="s">
        <v>333</v>
      </c>
      <c r="F61" s="860" t="s">
        <v>209</v>
      </c>
      <c r="G61" s="860">
        <v>0</v>
      </c>
      <c r="H61" s="861">
        <f>H43/(H43+H51)</f>
        <v>0.46019415635627714</v>
      </c>
      <c r="I61" s="720">
        <f t="shared" ref="I61:AJ61" si="15">I43/(I43+I51)</f>
        <v>0.47652734377005079</v>
      </c>
      <c r="J61" s="720">
        <f t="shared" si="15"/>
        <v>0.4922329180413389</v>
      </c>
      <c r="K61" s="720">
        <f t="shared" si="15"/>
        <v>0.50759598351158508</v>
      </c>
      <c r="L61" s="466">
        <f t="shared" si="15"/>
        <v>0.52175626750895709</v>
      </c>
      <c r="M61" s="466">
        <f t="shared" si="15"/>
        <v>0.53516669658626348</v>
      </c>
      <c r="N61" s="466">
        <f t="shared" si="15"/>
        <v>0.54788126982036822</v>
      </c>
      <c r="O61" s="466">
        <f t="shared" si="15"/>
        <v>0.56016965590509971</v>
      </c>
      <c r="P61" s="466">
        <f t="shared" si="15"/>
        <v>0.57182312833626947</v>
      </c>
      <c r="Q61" s="466">
        <f t="shared" si="15"/>
        <v>0.58296979313478003</v>
      </c>
      <c r="R61" s="466">
        <f t="shared" si="15"/>
        <v>0.59370675411285989</v>
      </c>
      <c r="S61" s="466">
        <f t="shared" si="15"/>
        <v>0.60384020747044387</v>
      </c>
      <c r="T61" s="466">
        <f t="shared" si="15"/>
        <v>0.61353050780263196</v>
      </c>
      <c r="U61" s="466">
        <f t="shared" si="15"/>
        <v>0.62283506084003504</v>
      </c>
      <c r="V61" s="466">
        <f t="shared" si="15"/>
        <v>0.6316998519976037</v>
      </c>
      <c r="W61" s="466">
        <f t="shared" si="15"/>
        <v>0.64124847794046747</v>
      </c>
      <c r="X61" s="466">
        <f t="shared" si="15"/>
        <v>0.65052291872307122</v>
      </c>
      <c r="Y61" s="466">
        <f t="shared" si="15"/>
        <v>0.6595319217442468</v>
      </c>
      <c r="Z61" s="466">
        <f t="shared" si="15"/>
        <v>0.66828420397606025</v>
      </c>
      <c r="AA61" s="466">
        <f t="shared" si="15"/>
        <v>0.67678795124725777</v>
      </c>
      <c r="AB61" s="466">
        <f t="shared" si="15"/>
        <v>0.68507996661613713</v>
      </c>
      <c r="AC61" s="466">
        <f t="shared" si="15"/>
        <v>0.69313712954584761</v>
      </c>
      <c r="AD61" s="466">
        <f t="shared" si="15"/>
        <v>0.70096698119302436</v>
      </c>
      <c r="AE61" s="466">
        <f t="shared" si="15"/>
        <v>0.70857682547533807</v>
      </c>
      <c r="AF61" s="466">
        <f t="shared" si="15"/>
        <v>0.71597349738260019</v>
      </c>
      <c r="AG61" s="466">
        <f t="shared" si="15"/>
        <v>0.72316385930908533</v>
      </c>
      <c r="AH61" s="466">
        <f t="shared" si="15"/>
        <v>0.73015432550588877</v>
      </c>
      <c r="AI61" s="466">
        <f t="shared" si="15"/>
        <v>0.73695087916475477</v>
      </c>
      <c r="AJ61" s="862">
        <f t="shared" si="15"/>
        <v>0.74355978972732584</v>
      </c>
    </row>
    <row r="62" spans="1:36" ht="25.15" customHeight="1" thickBot="1" x14ac:dyDescent="0.25">
      <c r="A62" s="191"/>
      <c r="B62" s="952"/>
      <c r="C62" s="843" t="s">
        <v>334</v>
      </c>
      <c r="D62" s="863" t="s">
        <v>335</v>
      </c>
      <c r="E62" s="845" t="s">
        <v>336</v>
      </c>
      <c r="F62" s="846" t="s">
        <v>209</v>
      </c>
      <c r="G62" s="854">
        <v>0</v>
      </c>
      <c r="H62" s="864">
        <f>H43/(H43+H50+H51+H52)</f>
        <v>0.43867861258789242</v>
      </c>
      <c r="I62" s="721">
        <f t="shared" ref="I62:AJ62" si="16">I43/(I43+I50+I51+I52)</f>
        <v>0.45450993918780069</v>
      </c>
      <c r="J62" s="721">
        <f t="shared" si="16"/>
        <v>0.46974494754516632</v>
      </c>
      <c r="K62" s="721">
        <f t="shared" si="16"/>
        <v>0.48466506267455045</v>
      </c>
      <c r="L62" s="467">
        <f>L43/(L43+L50+L51+L52)</f>
        <v>0.49842400630453043</v>
      </c>
      <c r="M62" s="467">
        <f t="shared" si="16"/>
        <v>0.51146058813075812</v>
      </c>
      <c r="N62" s="467">
        <f t="shared" si="16"/>
        <v>0.52382519786732973</v>
      </c>
      <c r="O62" s="467">
        <f t="shared" si="16"/>
        <v>0.53578649341052087</v>
      </c>
      <c r="P62" s="467">
        <f t="shared" si="16"/>
        <v>0.54713154791812224</v>
      </c>
      <c r="Q62" s="467">
        <f t="shared" si="16"/>
        <v>0.55798705606933907</v>
      </c>
      <c r="R62" s="467">
        <f t="shared" si="16"/>
        <v>0.56844941561012419</v>
      </c>
      <c r="S62" s="467">
        <f t="shared" si="16"/>
        <v>0.57831923899597282</v>
      </c>
      <c r="T62" s="467">
        <f t="shared" si="16"/>
        <v>0.58775721107202461</v>
      </c>
      <c r="U62" s="467">
        <f t="shared" si="16"/>
        <v>0.59682004180626069</v>
      </c>
      <c r="V62" s="467">
        <f t="shared" si="16"/>
        <v>0.60545052929428556</v>
      </c>
      <c r="W62" s="467">
        <f t="shared" si="16"/>
        <v>0.61480355388146268</v>
      </c>
      <c r="X62" s="467">
        <f t="shared" si="16"/>
        <v>0.62389654735567823</v>
      </c>
      <c r="Y62" s="467">
        <f t="shared" si="16"/>
        <v>0.63273758592233498</v>
      </c>
      <c r="Z62" s="467">
        <f t="shared" si="16"/>
        <v>0.64133473640804117</v>
      </c>
      <c r="AA62" s="467">
        <f t="shared" si="16"/>
        <v>0.64969557481689089</v>
      </c>
      <c r="AB62" s="467">
        <f t="shared" si="16"/>
        <v>0.6578575940060839</v>
      </c>
      <c r="AC62" s="467">
        <f t="shared" si="16"/>
        <v>0.66579592513303265</v>
      </c>
      <c r="AD62" s="467">
        <f t="shared" si="16"/>
        <v>0.67351757099885279</v>
      </c>
      <c r="AE62" s="467">
        <f t="shared" si="16"/>
        <v>0.68102932190295584</v>
      </c>
      <c r="AF62" s="467">
        <f t="shared" si="16"/>
        <v>0.68833753201244097</v>
      </c>
      <c r="AG62" s="467">
        <f t="shared" si="16"/>
        <v>0.69544859550789828</v>
      </c>
      <c r="AH62" s="467">
        <f t="shared" si="16"/>
        <v>0.70236848868802071</v>
      </c>
      <c r="AI62" s="467">
        <f t="shared" si="16"/>
        <v>0.70910278534833016</v>
      </c>
      <c r="AJ62" s="468">
        <f t="shared" si="16"/>
        <v>0.71565734618016441</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61" t="str">
        <f>'TITLE PAGE'!B10</f>
        <v>Resource Zone Name:</v>
      </c>
      <c r="E65" s="163" t="str">
        <f>'TITLE PAGE'!D10</f>
        <v>Shelton</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61" t="str">
        <f>'TITLE PAGE'!B11</f>
        <v>Resource Zone Number:</v>
      </c>
      <c r="E66" s="165">
        <f>'TITLE PAGE'!D11</f>
        <v>11</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61" t="str">
        <f>'TITLE PAGE'!B12</f>
        <v xml:space="preserve">Planning Scenario Name:                                                                     </v>
      </c>
      <c r="E67" s="163"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8" t="str">
        <f>'TITLE PAGE'!B13</f>
        <v xml:space="preserve">Chosen Level of Service:  </v>
      </c>
      <c r="E68" s="195" t="str">
        <f>'TITLE PAGE'!D13</f>
        <v>No more than 3 in 100 Temporary Use Bans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CQcpodc5HTcyYbR/ObW30ObAFeZCSLrkVcwI7gcIkNLdE0jKk3zUrrZmMhnX5QEQ2C8MzQOALzrJiq3kyGPTFQ==" saltValue="yXB7G3jRSRKUu0puGhNSbw=="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2" priority="4" stopIfTrue="1" operator="equal">
      <formula>""</formula>
    </cfRule>
  </conditionalFormatting>
  <conditionalFormatting sqref="D60">
    <cfRule type="cellIs" dxfId="11" priority="3" stopIfTrue="1" operator="notEqual">
      <formula>"Unmeasured Household - Occupancy Rate"</formula>
    </cfRule>
  </conditionalFormatting>
  <conditionalFormatting sqref="F60">
    <cfRule type="cellIs" dxfId="10" priority="2" stopIfTrue="1" operator="notEqual">
      <formula>"h/prop"</formula>
    </cfRule>
  </conditionalFormatting>
  <conditionalFormatting sqref="E60">
    <cfRule type="cellIs" dxfId="9" priority="1" stopIfTrue="1" operator="notEqual">
      <formula>"52BL/46BL"</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
  <sheetViews>
    <sheetView zoomScale="80" zoomScaleNormal="80" workbookViewId="0">
      <selection activeCell="D19" sqref="C19:D19"/>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38" max="38" width="9.88671875" bestFit="1" customWidth="1"/>
    <col min="40" max="40" width="36.109375" customWidth="1"/>
    <col min="244" max="244" width="1.33203125" customWidth="1"/>
    <col min="245" max="245" width="7.88671875" customWidth="1"/>
    <col min="246" max="246" width="8.33203125" customWidth="1"/>
    <col min="247" max="247" width="54.33203125" customWidth="1"/>
    <col min="248" max="248" width="39.77734375" customWidth="1"/>
    <col min="249" max="250" width="9.33203125" customWidth="1"/>
    <col min="251" max="251" width="15.88671875" customWidth="1"/>
    <col min="252" max="279" width="11.44140625" customWidth="1"/>
    <col min="500" max="500" width="1.33203125" customWidth="1"/>
    <col min="501" max="501" width="7.88671875" customWidth="1"/>
    <col min="502" max="502" width="8.33203125" customWidth="1"/>
    <col min="503" max="503" width="54.33203125" customWidth="1"/>
    <col min="504" max="504" width="39.77734375" customWidth="1"/>
    <col min="505" max="506" width="9.33203125" customWidth="1"/>
    <col min="507" max="507" width="15.88671875" customWidth="1"/>
    <col min="508" max="535" width="11.44140625" customWidth="1"/>
    <col min="756" max="756" width="1.33203125" customWidth="1"/>
    <col min="757" max="757" width="7.88671875" customWidth="1"/>
    <col min="758" max="758" width="8.33203125" customWidth="1"/>
    <col min="759" max="759" width="54.33203125" customWidth="1"/>
    <col min="760" max="760" width="39.77734375" customWidth="1"/>
    <col min="761" max="762" width="9.33203125" customWidth="1"/>
    <col min="763" max="763" width="15.88671875" customWidth="1"/>
    <col min="764" max="791" width="11.44140625" customWidth="1"/>
    <col min="1012" max="1012" width="1.33203125" customWidth="1"/>
    <col min="1013" max="1013" width="7.88671875" customWidth="1"/>
    <col min="1014" max="1014" width="8.33203125" customWidth="1"/>
    <col min="1015" max="1015" width="54.33203125" customWidth="1"/>
    <col min="1016" max="1016" width="39.77734375" customWidth="1"/>
    <col min="1017" max="1018" width="9.33203125" customWidth="1"/>
    <col min="1019" max="1019" width="15.88671875" customWidth="1"/>
    <col min="1020" max="1047" width="11.44140625" customWidth="1"/>
    <col min="1268" max="1268" width="1.33203125" customWidth="1"/>
    <col min="1269" max="1269" width="7.88671875" customWidth="1"/>
    <col min="1270" max="1270" width="8.33203125" customWidth="1"/>
    <col min="1271" max="1271" width="54.33203125" customWidth="1"/>
    <col min="1272" max="1272" width="39.77734375" customWidth="1"/>
    <col min="1273" max="1274" width="9.33203125" customWidth="1"/>
    <col min="1275" max="1275" width="15.88671875" customWidth="1"/>
    <col min="1276" max="1303" width="11.44140625" customWidth="1"/>
    <col min="1524" max="1524" width="1.33203125" customWidth="1"/>
    <col min="1525" max="1525" width="7.88671875" customWidth="1"/>
    <col min="1526" max="1526" width="8.33203125" customWidth="1"/>
    <col min="1527" max="1527" width="54.33203125" customWidth="1"/>
    <col min="1528" max="1528" width="39.77734375" customWidth="1"/>
    <col min="1529" max="1530" width="9.33203125" customWidth="1"/>
    <col min="1531" max="1531" width="15.88671875" customWidth="1"/>
    <col min="1532" max="1559" width="11.44140625" customWidth="1"/>
    <col min="1780" max="1780" width="1.33203125" customWidth="1"/>
    <col min="1781" max="1781" width="7.88671875" customWidth="1"/>
    <col min="1782" max="1782" width="8.33203125" customWidth="1"/>
    <col min="1783" max="1783" width="54.33203125" customWidth="1"/>
    <col min="1784" max="1784" width="39.77734375" customWidth="1"/>
    <col min="1785" max="1786" width="9.33203125" customWidth="1"/>
    <col min="1787" max="1787" width="15.88671875" customWidth="1"/>
    <col min="1788" max="1815" width="11.44140625" customWidth="1"/>
    <col min="2036" max="2036" width="1.33203125" customWidth="1"/>
    <col min="2037" max="2037" width="7.88671875" customWidth="1"/>
    <col min="2038" max="2038" width="8.33203125" customWidth="1"/>
    <col min="2039" max="2039" width="54.33203125" customWidth="1"/>
    <col min="2040" max="2040" width="39.77734375" customWidth="1"/>
    <col min="2041" max="2042" width="9.33203125" customWidth="1"/>
    <col min="2043" max="2043" width="15.88671875" customWidth="1"/>
    <col min="2044" max="2071" width="11.44140625" customWidth="1"/>
    <col min="2292" max="2292" width="1.33203125" customWidth="1"/>
    <col min="2293" max="2293" width="7.88671875" customWidth="1"/>
    <col min="2294" max="2294" width="8.33203125" customWidth="1"/>
    <col min="2295" max="2295" width="54.33203125" customWidth="1"/>
    <col min="2296" max="2296" width="39.77734375" customWidth="1"/>
    <col min="2297" max="2298" width="9.33203125" customWidth="1"/>
    <col min="2299" max="2299" width="15.88671875" customWidth="1"/>
    <col min="2300" max="2327" width="11.44140625" customWidth="1"/>
    <col min="2548" max="2548" width="1.33203125" customWidth="1"/>
    <col min="2549" max="2549" width="7.88671875" customWidth="1"/>
    <col min="2550" max="2550" width="8.33203125" customWidth="1"/>
    <col min="2551" max="2551" width="54.33203125" customWidth="1"/>
    <col min="2552" max="2552" width="39.77734375" customWidth="1"/>
    <col min="2553" max="2554" width="9.33203125" customWidth="1"/>
    <col min="2555" max="2555" width="15.88671875" customWidth="1"/>
    <col min="2556" max="2583" width="11.44140625" customWidth="1"/>
    <col min="2804" max="2804" width="1.33203125" customWidth="1"/>
    <col min="2805" max="2805" width="7.88671875" customWidth="1"/>
    <col min="2806" max="2806" width="8.33203125" customWidth="1"/>
    <col min="2807" max="2807" width="54.33203125" customWidth="1"/>
    <col min="2808" max="2808" width="39.77734375" customWidth="1"/>
    <col min="2809" max="2810" width="9.33203125" customWidth="1"/>
    <col min="2811" max="2811" width="15.88671875" customWidth="1"/>
    <col min="2812" max="2839" width="11.44140625" customWidth="1"/>
    <col min="3060" max="3060" width="1.33203125" customWidth="1"/>
    <col min="3061" max="3061" width="7.88671875" customWidth="1"/>
    <col min="3062" max="3062" width="8.33203125" customWidth="1"/>
    <col min="3063" max="3063" width="54.33203125" customWidth="1"/>
    <col min="3064" max="3064" width="39.77734375" customWidth="1"/>
    <col min="3065" max="3066" width="9.33203125" customWidth="1"/>
    <col min="3067" max="3067" width="15.88671875" customWidth="1"/>
    <col min="3068" max="3095" width="11.44140625" customWidth="1"/>
    <col min="3316" max="3316" width="1.33203125" customWidth="1"/>
    <col min="3317" max="3317" width="7.88671875" customWidth="1"/>
    <col min="3318" max="3318" width="8.33203125" customWidth="1"/>
    <col min="3319" max="3319" width="54.33203125" customWidth="1"/>
    <col min="3320" max="3320" width="39.77734375" customWidth="1"/>
    <col min="3321" max="3322" width="9.33203125" customWidth="1"/>
    <col min="3323" max="3323" width="15.88671875" customWidth="1"/>
    <col min="3324" max="3351" width="11.44140625" customWidth="1"/>
    <col min="3572" max="3572" width="1.33203125" customWidth="1"/>
    <col min="3573" max="3573" width="7.88671875" customWidth="1"/>
    <col min="3574" max="3574" width="8.33203125" customWidth="1"/>
    <col min="3575" max="3575" width="54.33203125" customWidth="1"/>
    <col min="3576" max="3576" width="39.77734375" customWidth="1"/>
    <col min="3577" max="3578" width="9.33203125" customWidth="1"/>
    <col min="3579" max="3579" width="15.88671875" customWidth="1"/>
    <col min="3580" max="3607" width="11.44140625" customWidth="1"/>
    <col min="3828" max="3828" width="1.33203125" customWidth="1"/>
    <col min="3829" max="3829" width="7.88671875" customWidth="1"/>
    <col min="3830" max="3830" width="8.33203125" customWidth="1"/>
    <col min="3831" max="3831" width="54.33203125" customWidth="1"/>
    <col min="3832" max="3832" width="39.77734375" customWidth="1"/>
    <col min="3833" max="3834" width="9.33203125" customWidth="1"/>
    <col min="3835" max="3835" width="15.88671875" customWidth="1"/>
    <col min="3836" max="3863" width="11.44140625" customWidth="1"/>
    <col min="4084" max="4084" width="1.33203125" customWidth="1"/>
    <col min="4085" max="4085" width="7.88671875" customWidth="1"/>
    <col min="4086" max="4086" width="8.33203125" customWidth="1"/>
    <col min="4087" max="4087" width="54.33203125" customWidth="1"/>
    <col min="4088" max="4088" width="39.77734375" customWidth="1"/>
    <col min="4089" max="4090" width="9.33203125" customWidth="1"/>
    <col min="4091" max="4091" width="15.88671875" customWidth="1"/>
    <col min="4092" max="4119" width="11.44140625" customWidth="1"/>
    <col min="4340" max="4340" width="1.33203125" customWidth="1"/>
    <col min="4341" max="4341" width="7.88671875" customWidth="1"/>
    <col min="4342" max="4342" width="8.33203125" customWidth="1"/>
    <col min="4343" max="4343" width="54.33203125" customWidth="1"/>
    <col min="4344" max="4344" width="39.77734375" customWidth="1"/>
    <col min="4345" max="4346" width="9.33203125" customWidth="1"/>
    <col min="4347" max="4347" width="15.88671875" customWidth="1"/>
    <col min="4348" max="4375" width="11.44140625" customWidth="1"/>
    <col min="4596" max="4596" width="1.33203125" customWidth="1"/>
    <col min="4597" max="4597" width="7.88671875" customWidth="1"/>
    <col min="4598" max="4598" width="8.33203125" customWidth="1"/>
    <col min="4599" max="4599" width="54.33203125" customWidth="1"/>
    <col min="4600" max="4600" width="39.77734375" customWidth="1"/>
    <col min="4601" max="4602" width="9.33203125" customWidth="1"/>
    <col min="4603" max="4603" width="15.88671875" customWidth="1"/>
    <col min="4604" max="4631" width="11.44140625" customWidth="1"/>
    <col min="4852" max="4852" width="1.33203125" customWidth="1"/>
    <col min="4853" max="4853" width="7.88671875" customWidth="1"/>
    <col min="4854" max="4854" width="8.33203125" customWidth="1"/>
    <col min="4855" max="4855" width="54.33203125" customWidth="1"/>
    <col min="4856" max="4856" width="39.77734375" customWidth="1"/>
    <col min="4857" max="4858" width="9.33203125" customWidth="1"/>
    <col min="4859" max="4859" width="15.88671875" customWidth="1"/>
    <col min="4860" max="4887" width="11.44140625" customWidth="1"/>
    <col min="5108" max="5108" width="1.33203125" customWidth="1"/>
    <col min="5109" max="5109" width="7.88671875" customWidth="1"/>
    <col min="5110" max="5110" width="8.33203125" customWidth="1"/>
    <col min="5111" max="5111" width="54.33203125" customWidth="1"/>
    <col min="5112" max="5112" width="39.77734375" customWidth="1"/>
    <col min="5113" max="5114" width="9.33203125" customWidth="1"/>
    <col min="5115" max="5115" width="15.88671875" customWidth="1"/>
    <col min="5116" max="5143" width="11.44140625" customWidth="1"/>
    <col min="5364" max="5364" width="1.33203125" customWidth="1"/>
    <col min="5365" max="5365" width="7.88671875" customWidth="1"/>
    <col min="5366" max="5366" width="8.33203125" customWidth="1"/>
    <col min="5367" max="5367" width="54.33203125" customWidth="1"/>
    <col min="5368" max="5368" width="39.77734375" customWidth="1"/>
    <col min="5369" max="5370" width="9.33203125" customWidth="1"/>
    <col min="5371" max="5371" width="15.88671875" customWidth="1"/>
    <col min="5372" max="5399" width="11.44140625" customWidth="1"/>
    <col min="5620" max="5620" width="1.33203125" customWidth="1"/>
    <col min="5621" max="5621" width="7.88671875" customWidth="1"/>
    <col min="5622" max="5622" width="8.33203125" customWidth="1"/>
    <col min="5623" max="5623" width="54.33203125" customWidth="1"/>
    <col min="5624" max="5624" width="39.77734375" customWidth="1"/>
    <col min="5625" max="5626" width="9.33203125" customWidth="1"/>
    <col min="5627" max="5627" width="15.88671875" customWidth="1"/>
    <col min="5628" max="5655" width="11.44140625" customWidth="1"/>
    <col min="5876" max="5876" width="1.33203125" customWidth="1"/>
    <col min="5877" max="5877" width="7.88671875" customWidth="1"/>
    <col min="5878" max="5878" width="8.33203125" customWidth="1"/>
    <col min="5879" max="5879" width="54.33203125" customWidth="1"/>
    <col min="5880" max="5880" width="39.77734375" customWidth="1"/>
    <col min="5881" max="5882" width="9.33203125" customWidth="1"/>
    <col min="5883" max="5883" width="15.88671875" customWidth="1"/>
    <col min="5884" max="5911" width="11.44140625" customWidth="1"/>
    <col min="6132" max="6132" width="1.33203125" customWidth="1"/>
    <col min="6133" max="6133" width="7.88671875" customWidth="1"/>
    <col min="6134" max="6134" width="8.33203125" customWidth="1"/>
    <col min="6135" max="6135" width="54.33203125" customWidth="1"/>
    <col min="6136" max="6136" width="39.77734375" customWidth="1"/>
    <col min="6137" max="6138" width="9.33203125" customWidth="1"/>
    <col min="6139" max="6139" width="15.88671875" customWidth="1"/>
    <col min="6140" max="6167" width="11.44140625" customWidth="1"/>
    <col min="6388" max="6388" width="1.33203125" customWidth="1"/>
    <col min="6389" max="6389" width="7.88671875" customWidth="1"/>
    <col min="6390" max="6390" width="8.33203125" customWidth="1"/>
    <col min="6391" max="6391" width="54.33203125" customWidth="1"/>
    <col min="6392" max="6392" width="39.77734375" customWidth="1"/>
    <col min="6393" max="6394" width="9.33203125" customWidth="1"/>
    <col min="6395" max="6395" width="15.88671875" customWidth="1"/>
    <col min="6396" max="6423" width="11.44140625" customWidth="1"/>
    <col min="6644" max="6644" width="1.33203125" customWidth="1"/>
    <col min="6645" max="6645" width="7.88671875" customWidth="1"/>
    <col min="6646" max="6646" width="8.33203125" customWidth="1"/>
    <col min="6647" max="6647" width="54.33203125" customWidth="1"/>
    <col min="6648" max="6648" width="39.77734375" customWidth="1"/>
    <col min="6649" max="6650" width="9.33203125" customWidth="1"/>
    <col min="6651" max="6651" width="15.88671875" customWidth="1"/>
    <col min="6652" max="6679" width="11.44140625" customWidth="1"/>
    <col min="6900" max="6900" width="1.33203125" customWidth="1"/>
    <col min="6901" max="6901" width="7.88671875" customWidth="1"/>
    <col min="6902" max="6902" width="8.33203125" customWidth="1"/>
    <col min="6903" max="6903" width="54.33203125" customWidth="1"/>
    <col min="6904" max="6904" width="39.77734375" customWidth="1"/>
    <col min="6905" max="6906" width="9.33203125" customWidth="1"/>
    <col min="6907" max="6907" width="15.88671875" customWidth="1"/>
    <col min="6908" max="6935" width="11.44140625" customWidth="1"/>
    <col min="7156" max="7156" width="1.33203125" customWidth="1"/>
    <col min="7157" max="7157" width="7.88671875" customWidth="1"/>
    <col min="7158" max="7158" width="8.33203125" customWidth="1"/>
    <col min="7159" max="7159" width="54.33203125" customWidth="1"/>
    <col min="7160" max="7160" width="39.77734375" customWidth="1"/>
    <col min="7161" max="7162" width="9.33203125" customWidth="1"/>
    <col min="7163" max="7163" width="15.88671875" customWidth="1"/>
    <col min="7164" max="7191" width="11.44140625" customWidth="1"/>
    <col min="7412" max="7412" width="1.33203125" customWidth="1"/>
    <col min="7413" max="7413" width="7.88671875" customWidth="1"/>
    <col min="7414" max="7414" width="8.33203125" customWidth="1"/>
    <col min="7415" max="7415" width="54.33203125" customWidth="1"/>
    <col min="7416" max="7416" width="39.77734375" customWidth="1"/>
    <col min="7417" max="7418" width="9.33203125" customWidth="1"/>
    <col min="7419" max="7419" width="15.88671875" customWidth="1"/>
    <col min="7420" max="7447" width="11.44140625" customWidth="1"/>
    <col min="7668" max="7668" width="1.33203125" customWidth="1"/>
    <col min="7669" max="7669" width="7.88671875" customWidth="1"/>
    <col min="7670" max="7670" width="8.33203125" customWidth="1"/>
    <col min="7671" max="7671" width="54.33203125" customWidth="1"/>
    <col min="7672" max="7672" width="39.77734375" customWidth="1"/>
    <col min="7673" max="7674" width="9.33203125" customWidth="1"/>
    <col min="7675" max="7675" width="15.88671875" customWidth="1"/>
    <col min="7676" max="7703" width="11.44140625" customWidth="1"/>
    <col min="7924" max="7924" width="1.33203125" customWidth="1"/>
    <col min="7925" max="7925" width="7.88671875" customWidth="1"/>
    <col min="7926" max="7926" width="8.33203125" customWidth="1"/>
    <col min="7927" max="7927" width="54.33203125" customWidth="1"/>
    <col min="7928" max="7928" width="39.77734375" customWidth="1"/>
    <col min="7929" max="7930" width="9.33203125" customWidth="1"/>
    <col min="7931" max="7931" width="15.88671875" customWidth="1"/>
    <col min="7932" max="7959" width="11.44140625" customWidth="1"/>
    <col min="8180" max="8180" width="1.33203125" customWidth="1"/>
    <col min="8181" max="8181" width="7.88671875" customWidth="1"/>
    <col min="8182" max="8182" width="8.33203125" customWidth="1"/>
    <col min="8183" max="8183" width="54.33203125" customWidth="1"/>
    <col min="8184" max="8184" width="39.77734375" customWidth="1"/>
    <col min="8185" max="8186" width="9.33203125" customWidth="1"/>
    <col min="8187" max="8187" width="15.88671875" customWidth="1"/>
    <col min="8188" max="8215" width="11.44140625" customWidth="1"/>
    <col min="8436" max="8436" width="1.33203125" customWidth="1"/>
    <col min="8437" max="8437" width="7.88671875" customWidth="1"/>
    <col min="8438" max="8438" width="8.33203125" customWidth="1"/>
    <col min="8439" max="8439" width="54.33203125" customWidth="1"/>
    <col min="8440" max="8440" width="39.77734375" customWidth="1"/>
    <col min="8441" max="8442" width="9.33203125" customWidth="1"/>
    <col min="8443" max="8443" width="15.88671875" customWidth="1"/>
    <col min="8444" max="8471" width="11.44140625" customWidth="1"/>
    <col min="8692" max="8692" width="1.33203125" customWidth="1"/>
    <col min="8693" max="8693" width="7.88671875" customWidth="1"/>
    <col min="8694" max="8694" width="8.33203125" customWidth="1"/>
    <col min="8695" max="8695" width="54.33203125" customWidth="1"/>
    <col min="8696" max="8696" width="39.77734375" customWidth="1"/>
    <col min="8697" max="8698" width="9.33203125" customWidth="1"/>
    <col min="8699" max="8699" width="15.88671875" customWidth="1"/>
    <col min="8700" max="8727" width="11.44140625" customWidth="1"/>
    <col min="8948" max="8948" width="1.33203125" customWidth="1"/>
    <col min="8949" max="8949" width="7.88671875" customWidth="1"/>
    <col min="8950" max="8950" width="8.33203125" customWidth="1"/>
    <col min="8951" max="8951" width="54.33203125" customWidth="1"/>
    <col min="8952" max="8952" width="39.77734375" customWidth="1"/>
    <col min="8953" max="8954" width="9.33203125" customWidth="1"/>
    <col min="8955" max="8955" width="15.88671875" customWidth="1"/>
    <col min="8956" max="8983" width="11.44140625" customWidth="1"/>
    <col min="9204" max="9204" width="1.33203125" customWidth="1"/>
    <col min="9205" max="9205" width="7.88671875" customWidth="1"/>
    <col min="9206" max="9206" width="8.33203125" customWidth="1"/>
    <col min="9207" max="9207" width="54.33203125" customWidth="1"/>
    <col min="9208" max="9208" width="39.77734375" customWidth="1"/>
    <col min="9209" max="9210" width="9.33203125" customWidth="1"/>
    <col min="9211" max="9211" width="15.88671875" customWidth="1"/>
    <col min="9212" max="9239" width="11.44140625" customWidth="1"/>
    <col min="9460" max="9460" width="1.33203125" customWidth="1"/>
    <col min="9461" max="9461" width="7.88671875" customWidth="1"/>
    <col min="9462" max="9462" width="8.33203125" customWidth="1"/>
    <col min="9463" max="9463" width="54.33203125" customWidth="1"/>
    <col min="9464" max="9464" width="39.77734375" customWidth="1"/>
    <col min="9465" max="9466" width="9.33203125" customWidth="1"/>
    <col min="9467" max="9467" width="15.88671875" customWidth="1"/>
    <col min="9468" max="9495" width="11.44140625" customWidth="1"/>
    <col min="9716" max="9716" width="1.33203125" customWidth="1"/>
    <col min="9717" max="9717" width="7.88671875" customWidth="1"/>
    <col min="9718" max="9718" width="8.33203125" customWidth="1"/>
    <col min="9719" max="9719" width="54.33203125" customWidth="1"/>
    <col min="9720" max="9720" width="39.77734375" customWidth="1"/>
    <col min="9721" max="9722" width="9.33203125" customWidth="1"/>
    <col min="9723" max="9723" width="15.88671875" customWidth="1"/>
    <col min="9724" max="9751" width="11.44140625" customWidth="1"/>
    <col min="9972" max="9972" width="1.33203125" customWidth="1"/>
    <col min="9973" max="9973" width="7.88671875" customWidth="1"/>
    <col min="9974" max="9974" width="8.33203125" customWidth="1"/>
    <col min="9975" max="9975" width="54.33203125" customWidth="1"/>
    <col min="9976" max="9976" width="39.77734375" customWidth="1"/>
    <col min="9977" max="9978" width="9.33203125" customWidth="1"/>
    <col min="9979" max="9979" width="15.88671875" customWidth="1"/>
    <col min="9980" max="10007" width="11.44140625" customWidth="1"/>
    <col min="10228" max="10228" width="1.33203125" customWidth="1"/>
    <col min="10229" max="10229" width="7.88671875" customWidth="1"/>
    <col min="10230" max="10230" width="8.33203125" customWidth="1"/>
    <col min="10231" max="10231" width="54.33203125" customWidth="1"/>
    <col min="10232" max="10232" width="39.77734375" customWidth="1"/>
    <col min="10233" max="10234" width="9.33203125" customWidth="1"/>
    <col min="10235" max="10235" width="15.88671875" customWidth="1"/>
    <col min="10236" max="10263" width="11.44140625" customWidth="1"/>
    <col min="10484" max="10484" width="1.33203125" customWidth="1"/>
    <col min="10485" max="10485" width="7.88671875" customWidth="1"/>
    <col min="10486" max="10486" width="8.33203125" customWidth="1"/>
    <col min="10487" max="10487" width="54.33203125" customWidth="1"/>
    <col min="10488" max="10488" width="39.77734375" customWidth="1"/>
    <col min="10489" max="10490" width="9.33203125" customWidth="1"/>
    <col min="10491" max="10491" width="15.88671875" customWidth="1"/>
    <col min="10492" max="10519" width="11.44140625" customWidth="1"/>
    <col min="10740" max="10740" width="1.33203125" customWidth="1"/>
    <col min="10741" max="10741" width="7.88671875" customWidth="1"/>
    <col min="10742" max="10742" width="8.33203125" customWidth="1"/>
    <col min="10743" max="10743" width="54.33203125" customWidth="1"/>
    <col min="10744" max="10744" width="39.77734375" customWidth="1"/>
    <col min="10745" max="10746" width="9.33203125" customWidth="1"/>
    <col min="10747" max="10747" width="15.88671875" customWidth="1"/>
    <col min="10748" max="10775" width="11.44140625" customWidth="1"/>
    <col min="10996" max="10996" width="1.33203125" customWidth="1"/>
    <col min="10997" max="10997" width="7.88671875" customWidth="1"/>
    <col min="10998" max="10998" width="8.33203125" customWidth="1"/>
    <col min="10999" max="10999" width="54.33203125" customWidth="1"/>
    <col min="11000" max="11000" width="39.77734375" customWidth="1"/>
    <col min="11001" max="11002" width="9.33203125" customWidth="1"/>
    <col min="11003" max="11003" width="15.88671875" customWidth="1"/>
    <col min="11004" max="11031" width="11.44140625" customWidth="1"/>
    <col min="11252" max="11252" width="1.33203125" customWidth="1"/>
    <col min="11253" max="11253" width="7.88671875" customWidth="1"/>
    <col min="11254" max="11254" width="8.33203125" customWidth="1"/>
    <col min="11255" max="11255" width="54.33203125" customWidth="1"/>
    <col min="11256" max="11256" width="39.77734375" customWidth="1"/>
    <col min="11257" max="11258" width="9.33203125" customWidth="1"/>
    <col min="11259" max="11259" width="15.88671875" customWidth="1"/>
    <col min="11260" max="11287" width="11.44140625" customWidth="1"/>
    <col min="11508" max="11508" width="1.33203125" customWidth="1"/>
    <col min="11509" max="11509" width="7.88671875" customWidth="1"/>
    <col min="11510" max="11510" width="8.33203125" customWidth="1"/>
    <col min="11511" max="11511" width="54.33203125" customWidth="1"/>
    <col min="11512" max="11512" width="39.77734375" customWidth="1"/>
    <col min="11513" max="11514" width="9.33203125" customWidth="1"/>
    <col min="11515" max="11515" width="15.88671875" customWidth="1"/>
    <col min="11516" max="11543" width="11.44140625" customWidth="1"/>
    <col min="11764" max="11764" width="1.33203125" customWidth="1"/>
    <col min="11765" max="11765" width="7.88671875" customWidth="1"/>
    <col min="11766" max="11766" width="8.33203125" customWidth="1"/>
    <col min="11767" max="11767" width="54.33203125" customWidth="1"/>
    <col min="11768" max="11768" width="39.77734375" customWidth="1"/>
    <col min="11769" max="11770" width="9.33203125" customWidth="1"/>
    <col min="11771" max="11771" width="15.88671875" customWidth="1"/>
    <col min="11772" max="11799" width="11.44140625" customWidth="1"/>
    <col min="12020" max="12020" width="1.33203125" customWidth="1"/>
    <col min="12021" max="12021" width="7.88671875" customWidth="1"/>
    <col min="12022" max="12022" width="8.33203125" customWidth="1"/>
    <col min="12023" max="12023" width="54.33203125" customWidth="1"/>
    <col min="12024" max="12024" width="39.77734375" customWidth="1"/>
    <col min="12025" max="12026" width="9.33203125" customWidth="1"/>
    <col min="12027" max="12027" width="15.88671875" customWidth="1"/>
    <col min="12028" max="12055" width="11.44140625" customWidth="1"/>
    <col min="12276" max="12276" width="1.33203125" customWidth="1"/>
    <col min="12277" max="12277" width="7.88671875" customWidth="1"/>
    <col min="12278" max="12278" width="8.33203125" customWidth="1"/>
    <col min="12279" max="12279" width="54.33203125" customWidth="1"/>
    <col min="12280" max="12280" width="39.77734375" customWidth="1"/>
    <col min="12281" max="12282" width="9.33203125" customWidth="1"/>
    <col min="12283" max="12283" width="15.88671875" customWidth="1"/>
    <col min="12284" max="12311" width="11.44140625" customWidth="1"/>
    <col min="12532" max="12532" width="1.33203125" customWidth="1"/>
    <col min="12533" max="12533" width="7.88671875" customWidth="1"/>
    <col min="12534" max="12534" width="8.33203125" customWidth="1"/>
    <col min="12535" max="12535" width="54.33203125" customWidth="1"/>
    <col min="12536" max="12536" width="39.77734375" customWidth="1"/>
    <col min="12537" max="12538" width="9.33203125" customWidth="1"/>
    <col min="12539" max="12539" width="15.88671875" customWidth="1"/>
    <col min="12540" max="12567" width="11.44140625" customWidth="1"/>
    <col min="12788" max="12788" width="1.33203125" customWidth="1"/>
    <col min="12789" max="12789" width="7.88671875" customWidth="1"/>
    <col min="12790" max="12790" width="8.33203125" customWidth="1"/>
    <col min="12791" max="12791" width="54.33203125" customWidth="1"/>
    <col min="12792" max="12792" width="39.77734375" customWidth="1"/>
    <col min="12793" max="12794" width="9.33203125" customWidth="1"/>
    <col min="12795" max="12795" width="15.88671875" customWidth="1"/>
    <col min="12796" max="12823" width="11.44140625" customWidth="1"/>
    <col min="13044" max="13044" width="1.33203125" customWidth="1"/>
    <col min="13045" max="13045" width="7.88671875" customWidth="1"/>
    <col min="13046" max="13046" width="8.33203125" customWidth="1"/>
    <col min="13047" max="13047" width="54.33203125" customWidth="1"/>
    <col min="13048" max="13048" width="39.77734375" customWidth="1"/>
    <col min="13049" max="13050" width="9.33203125" customWidth="1"/>
    <col min="13051" max="13051" width="15.88671875" customWidth="1"/>
    <col min="13052" max="13079" width="11.44140625" customWidth="1"/>
    <col min="13300" max="13300" width="1.33203125" customWidth="1"/>
    <col min="13301" max="13301" width="7.88671875" customWidth="1"/>
    <col min="13302" max="13302" width="8.33203125" customWidth="1"/>
    <col min="13303" max="13303" width="54.33203125" customWidth="1"/>
    <col min="13304" max="13304" width="39.77734375" customWidth="1"/>
    <col min="13305" max="13306" width="9.33203125" customWidth="1"/>
    <col min="13307" max="13307" width="15.88671875" customWidth="1"/>
    <col min="13308" max="13335" width="11.44140625" customWidth="1"/>
    <col min="13556" max="13556" width="1.33203125" customWidth="1"/>
    <col min="13557" max="13557" width="7.88671875" customWidth="1"/>
    <col min="13558" max="13558" width="8.33203125" customWidth="1"/>
    <col min="13559" max="13559" width="54.33203125" customWidth="1"/>
    <col min="13560" max="13560" width="39.77734375" customWidth="1"/>
    <col min="13561" max="13562" width="9.33203125" customWidth="1"/>
    <col min="13563" max="13563" width="15.88671875" customWidth="1"/>
    <col min="13564" max="13591" width="11.44140625" customWidth="1"/>
    <col min="13812" max="13812" width="1.33203125" customWidth="1"/>
    <col min="13813" max="13813" width="7.88671875" customWidth="1"/>
    <col min="13814" max="13814" width="8.33203125" customWidth="1"/>
    <col min="13815" max="13815" width="54.33203125" customWidth="1"/>
    <col min="13816" max="13816" width="39.77734375" customWidth="1"/>
    <col min="13817" max="13818" width="9.33203125" customWidth="1"/>
    <col min="13819" max="13819" width="15.88671875" customWidth="1"/>
    <col min="13820" max="13847" width="11.44140625" customWidth="1"/>
    <col min="14068" max="14068" width="1.33203125" customWidth="1"/>
    <col min="14069" max="14069" width="7.88671875" customWidth="1"/>
    <col min="14070" max="14070" width="8.33203125" customWidth="1"/>
    <col min="14071" max="14071" width="54.33203125" customWidth="1"/>
    <col min="14072" max="14072" width="39.77734375" customWidth="1"/>
    <col min="14073" max="14074" width="9.33203125" customWidth="1"/>
    <col min="14075" max="14075" width="15.88671875" customWidth="1"/>
    <col min="14076" max="14103" width="11.44140625" customWidth="1"/>
    <col min="14324" max="14324" width="1.33203125" customWidth="1"/>
    <col min="14325" max="14325" width="7.88671875" customWidth="1"/>
    <col min="14326" max="14326" width="8.33203125" customWidth="1"/>
    <col min="14327" max="14327" width="54.33203125" customWidth="1"/>
    <col min="14328" max="14328" width="39.77734375" customWidth="1"/>
    <col min="14329" max="14330" width="9.33203125" customWidth="1"/>
    <col min="14331" max="14331" width="15.88671875" customWidth="1"/>
    <col min="14332" max="14359" width="11.44140625" customWidth="1"/>
    <col min="14580" max="14580" width="1.33203125" customWidth="1"/>
    <col min="14581" max="14581" width="7.88671875" customWidth="1"/>
    <col min="14582" max="14582" width="8.33203125" customWidth="1"/>
    <col min="14583" max="14583" width="54.33203125" customWidth="1"/>
    <col min="14584" max="14584" width="39.77734375" customWidth="1"/>
    <col min="14585" max="14586" width="9.33203125" customWidth="1"/>
    <col min="14587" max="14587" width="15.88671875" customWidth="1"/>
    <col min="14588" max="14615" width="11.44140625" customWidth="1"/>
    <col min="14836" max="14836" width="1.33203125" customWidth="1"/>
    <col min="14837" max="14837" width="7.88671875" customWidth="1"/>
    <col min="14838" max="14838" width="8.33203125" customWidth="1"/>
    <col min="14839" max="14839" width="54.33203125" customWidth="1"/>
    <col min="14840" max="14840" width="39.77734375" customWidth="1"/>
    <col min="14841" max="14842" width="9.33203125" customWidth="1"/>
    <col min="14843" max="14843" width="15.88671875" customWidth="1"/>
    <col min="14844" max="14871" width="11.44140625" customWidth="1"/>
    <col min="15092" max="15092" width="1.33203125" customWidth="1"/>
    <col min="15093" max="15093" width="7.88671875" customWidth="1"/>
    <col min="15094" max="15094" width="8.33203125" customWidth="1"/>
    <col min="15095" max="15095" width="54.33203125" customWidth="1"/>
    <col min="15096" max="15096" width="39.77734375" customWidth="1"/>
    <col min="15097" max="15098" width="9.33203125" customWidth="1"/>
    <col min="15099" max="15099" width="15.88671875" customWidth="1"/>
    <col min="15100" max="15127" width="11.44140625" customWidth="1"/>
    <col min="15348" max="15348" width="1.33203125" customWidth="1"/>
    <col min="15349" max="15349" width="7.88671875" customWidth="1"/>
    <col min="15350" max="15350" width="8.33203125" customWidth="1"/>
    <col min="15351" max="15351" width="54.33203125" customWidth="1"/>
    <col min="15352" max="15352" width="39.77734375" customWidth="1"/>
    <col min="15353" max="15354" width="9.33203125" customWidth="1"/>
    <col min="15355" max="15355" width="15.88671875" customWidth="1"/>
    <col min="15356" max="15383" width="11.44140625" customWidth="1"/>
    <col min="15604" max="15604" width="1.33203125" customWidth="1"/>
    <col min="15605" max="15605" width="7.88671875" customWidth="1"/>
    <col min="15606" max="15606" width="8.33203125" customWidth="1"/>
    <col min="15607" max="15607" width="54.33203125" customWidth="1"/>
    <col min="15608" max="15608" width="39.77734375" customWidth="1"/>
    <col min="15609" max="15610" width="9.33203125" customWidth="1"/>
    <col min="15611" max="15611" width="15.88671875" customWidth="1"/>
    <col min="15612" max="15639" width="11.44140625" customWidth="1"/>
    <col min="15860" max="15860" width="1.33203125" customWidth="1"/>
    <col min="15861" max="15861" width="7.88671875" customWidth="1"/>
    <col min="15862" max="15862" width="8.33203125" customWidth="1"/>
    <col min="15863" max="15863" width="54.33203125" customWidth="1"/>
    <col min="15864" max="15864" width="39.77734375" customWidth="1"/>
    <col min="15865" max="15866" width="9.33203125" customWidth="1"/>
    <col min="15867" max="15867" width="15.88671875" customWidth="1"/>
    <col min="15868" max="15895" width="11.44140625" customWidth="1"/>
    <col min="16116" max="16116" width="1.33203125" customWidth="1"/>
    <col min="16117" max="16117" width="7.88671875" customWidth="1"/>
    <col min="16118" max="16118" width="8.33203125" customWidth="1"/>
    <col min="16119" max="16119" width="54.33203125" customWidth="1"/>
    <col min="16120" max="16120" width="39.77734375" customWidth="1"/>
    <col min="16121" max="16122" width="9.33203125" customWidth="1"/>
    <col min="16123" max="16123" width="15.88671875" customWidth="1"/>
    <col min="16124" max="16151" width="11.44140625" customWidth="1"/>
  </cols>
  <sheetData>
    <row r="1" spans="1:45" ht="18.75" customHeight="1" thickBot="1" x14ac:dyDescent="0.3">
      <c r="A1" s="135"/>
      <c r="B1" s="178"/>
      <c r="C1" s="179" t="s">
        <v>337</v>
      </c>
      <c r="D1" s="180"/>
      <c r="E1" s="181"/>
      <c r="F1" s="182"/>
      <c r="G1" s="182"/>
      <c r="H1" s="183"/>
      <c r="I1" s="942"/>
      <c r="J1" s="943"/>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Q1" s="932"/>
      <c r="AR1" s="932"/>
      <c r="AS1" s="932"/>
    </row>
    <row r="2" spans="1:45" ht="32.25" thickBot="1" x14ac:dyDescent="0.25">
      <c r="A2" s="187"/>
      <c r="B2" s="188"/>
      <c r="C2" s="276" t="s">
        <v>112</v>
      </c>
      <c r="D2" s="189" t="s">
        <v>139</v>
      </c>
      <c r="E2" s="750" t="s">
        <v>113</v>
      </c>
      <c r="F2" s="189" t="s">
        <v>140</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62"/>
      <c r="AM2" s="662"/>
      <c r="AN2" s="662"/>
      <c r="AO2" s="662"/>
      <c r="AQ2" s="662"/>
      <c r="AR2" s="662"/>
      <c r="AS2" s="662"/>
    </row>
    <row r="3" spans="1:45" x14ac:dyDescent="0.2">
      <c r="A3" s="152"/>
      <c r="B3" s="962" t="s">
        <v>338</v>
      </c>
      <c r="C3" s="774" t="s">
        <v>339</v>
      </c>
      <c r="D3" s="775" t="s">
        <v>340</v>
      </c>
      <c r="E3" s="775" t="s">
        <v>341</v>
      </c>
      <c r="F3" s="777" t="s">
        <v>75</v>
      </c>
      <c r="G3" s="777">
        <v>2</v>
      </c>
      <c r="H3" s="756">
        <f>'3. BL Demand'!H3+'3. BL Demand'!H4+'3. BL Demand'!H5+'3. BL Demand'!H6+'3. BL Demand'!H30+'3. BL Demand'!H31+'3. BL Demand'!H36+'3. BL Demand'!H37</f>
        <v>107.9440787261552</v>
      </c>
      <c r="I3" s="323">
        <f>'3. BL Demand'!I3+'3. BL Demand'!I4+'3. BL Demand'!I5+'3. BL Demand'!I6+'3. BL Demand'!I30+'3. BL Demand'!I31+'3. BL Demand'!I36+'3. BL Demand'!I37</f>
        <v>107.75153994587228</v>
      </c>
      <c r="J3" s="323">
        <f>'3. BL Demand'!J3+'3. BL Demand'!J4+'3. BL Demand'!J5+'3. BL Demand'!J6+'3. BL Demand'!J30+'3. BL Demand'!J31+'3. BL Demand'!J36+'3. BL Demand'!J37</f>
        <v>107.54251534418512</v>
      </c>
      <c r="K3" s="323">
        <f>'3. BL Demand'!K3+'3. BL Demand'!K4+'3. BL Demand'!K5+'3. BL Demand'!K6+'3. BL Demand'!K30+'3. BL Demand'!K31+'3. BL Demand'!K36+'3. BL Demand'!K37</f>
        <v>107.42762636368576</v>
      </c>
      <c r="L3" s="865">
        <f>'3. BL Demand'!L3+'3. BL Demand'!L4+'3. BL Demand'!L5+'3. BL Demand'!L6+'3. BL Demand'!L30+'3. BL Demand'!L31+'3. BL Demand'!L36+'3. BL Demand'!L37</f>
        <v>107.37067552359031</v>
      </c>
      <c r="M3" s="778">
        <f>'3. BL Demand'!M3+'3. BL Demand'!M4+'3. BL Demand'!M5+'3. BL Demand'!M6+'3. BL Demand'!M30+'3. BL Demand'!M31+'3. BL Demand'!M36+'3. BL Demand'!M37</f>
        <v>107.48861832587603</v>
      </c>
      <c r="N3" s="778">
        <f>'3. BL Demand'!N3+'3. BL Demand'!N4+'3. BL Demand'!N5+'3. BL Demand'!N6+'3. BL Demand'!N30+'3. BL Demand'!N31+'3. BL Demand'!N36+'3. BL Demand'!N37</f>
        <v>107.58681900571996</v>
      </c>
      <c r="O3" s="778">
        <f>'3. BL Demand'!O3+'3. BL Demand'!O4+'3. BL Demand'!O5+'3. BL Demand'!O6+'3. BL Demand'!O30+'3. BL Demand'!O31+'3. BL Demand'!O36+'3. BL Demand'!O37</f>
        <v>107.6957663215419</v>
      </c>
      <c r="P3" s="778">
        <f>'3. BL Demand'!P3+'3. BL Demand'!P4+'3. BL Demand'!P5+'3. BL Demand'!P6+'3. BL Demand'!P30+'3. BL Demand'!P31+'3. BL Demand'!P36+'3. BL Demand'!P37</f>
        <v>107.72497151395017</v>
      </c>
      <c r="Q3" s="778">
        <f>'3. BL Demand'!Q3+'3. BL Demand'!Q4+'3. BL Demand'!Q5+'3. BL Demand'!Q6+'3. BL Demand'!Q30+'3. BL Demand'!Q31+'3. BL Demand'!Q36+'3. BL Demand'!Q37</f>
        <v>107.87085522355741</v>
      </c>
      <c r="R3" s="778">
        <f>'3. BL Demand'!R3+'3. BL Demand'!R4+'3. BL Demand'!R5+'3. BL Demand'!R6+'3. BL Demand'!R30+'3. BL Demand'!R31+'3. BL Demand'!R36+'3. BL Demand'!R37</f>
        <v>107.95751617344465</v>
      </c>
      <c r="S3" s="778">
        <f>'3. BL Demand'!S3+'3. BL Demand'!S4+'3. BL Demand'!S5+'3. BL Demand'!S6+'3. BL Demand'!S30+'3. BL Demand'!S31+'3. BL Demand'!S36+'3. BL Demand'!S37</f>
        <v>108.04561517703786</v>
      </c>
      <c r="T3" s="778">
        <f>'3. BL Demand'!T3+'3. BL Demand'!T4+'3. BL Demand'!T5+'3. BL Demand'!T6+'3. BL Demand'!T30+'3. BL Demand'!T31+'3. BL Demand'!T36+'3. BL Demand'!T37</f>
        <v>108.08738908020611</v>
      </c>
      <c r="U3" s="778">
        <f>'3. BL Demand'!U3+'3. BL Demand'!U4+'3. BL Demand'!U5+'3. BL Demand'!U6+'3. BL Demand'!U30+'3. BL Demand'!U31+'3. BL Demand'!U36+'3. BL Demand'!U37</f>
        <v>108.24871290074515</v>
      </c>
      <c r="V3" s="778">
        <f>'3. BL Demand'!V3+'3. BL Demand'!V4+'3. BL Demand'!V5+'3. BL Demand'!V6+'3. BL Demand'!V30+'3. BL Demand'!V31+'3. BL Demand'!V36+'3. BL Demand'!V37</f>
        <v>108.21229918497841</v>
      </c>
      <c r="W3" s="778">
        <f>'3. BL Demand'!W3+'3. BL Demand'!W4+'3. BL Demand'!W5+'3. BL Demand'!W6+'3. BL Demand'!W30+'3. BL Demand'!W31+'3. BL Demand'!W36+'3. BL Demand'!W37</f>
        <v>108.20990361909499</v>
      </c>
      <c r="X3" s="778">
        <f>'3. BL Demand'!X3+'3. BL Demand'!X4+'3. BL Demand'!X5+'3. BL Demand'!X6+'3. BL Demand'!X30+'3. BL Demand'!X31+'3. BL Demand'!X36+'3. BL Demand'!X37</f>
        <v>108.14251484890332</v>
      </c>
      <c r="Y3" s="778">
        <f>'3. BL Demand'!Y3+'3. BL Demand'!Y4+'3. BL Demand'!Y5+'3. BL Demand'!Y6+'3. BL Demand'!Y30+'3. BL Demand'!Y31+'3. BL Demand'!Y36+'3. BL Demand'!Y37</f>
        <v>108.20322857261861</v>
      </c>
      <c r="Z3" s="778">
        <f>'3. BL Demand'!Z3+'3. BL Demand'!Z4+'3. BL Demand'!Z5+'3. BL Demand'!Z6+'3. BL Demand'!Z30+'3. BL Demand'!Z31+'3. BL Demand'!Z36+'3. BL Demand'!Z37</f>
        <v>108.19209028890194</v>
      </c>
      <c r="AA3" s="778">
        <f>'3. BL Demand'!AA3+'3. BL Demand'!AA4+'3. BL Demand'!AA5+'3. BL Demand'!AA6+'3. BL Demand'!AA30+'3. BL Demand'!AA31+'3. BL Demand'!AA36+'3. BL Demand'!AA37</f>
        <v>108.24206260608028</v>
      </c>
      <c r="AB3" s="778">
        <f>'3. BL Demand'!AB3+'3. BL Demand'!AB4+'3. BL Demand'!AB5+'3. BL Demand'!AB6+'3. BL Demand'!AB30+'3. BL Demand'!AB31+'3. BL Demand'!AB36+'3. BL Demand'!AB37</f>
        <v>108.23523728630414</v>
      </c>
      <c r="AC3" s="778">
        <f>'3. BL Demand'!AC3+'3. BL Demand'!AC4+'3. BL Demand'!AC5+'3. BL Demand'!AC6+'3. BL Demand'!AC30+'3. BL Demand'!AC31+'3. BL Demand'!AC36+'3. BL Demand'!AC37</f>
        <v>108.35536512034128</v>
      </c>
      <c r="AD3" s="778">
        <f>'3. BL Demand'!AD3+'3. BL Demand'!AD4+'3. BL Demand'!AD5+'3. BL Demand'!AD6+'3. BL Demand'!AD30+'3. BL Demand'!AD31+'3. BL Demand'!AD36+'3. BL Demand'!AD37</f>
        <v>108.40326713971042</v>
      </c>
      <c r="AE3" s="778">
        <f>'3. BL Demand'!AE3+'3. BL Demand'!AE4+'3. BL Demand'!AE5+'3. BL Demand'!AE6+'3. BL Demand'!AE30+'3. BL Demand'!AE31+'3. BL Demand'!AE36+'3. BL Demand'!AE37</f>
        <v>108.46377395233721</v>
      </c>
      <c r="AF3" s="778">
        <f>'3. BL Demand'!AF3+'3. BL Demand'!AF4+'3. BL Demand'!AF5+'3. BL Demand'!AF6+'3. BL Demand'!AF30+'3. BL Demand'!AF31+'3. BL Demand'!AF36+'3. BL Demand'!AF37</f>
        <v>108.46664738283891</v>
      </c>
      <c r="AG3" s="778">
        <f>'3. BL Demand'!AG3+'3. BL Demand'!AG4+'3. BL Demand'!AG5+'3. BL Demand'!AG6+'3. BL Demand'!AG30+'3. BL Demand'!AG31+'3. BL Demand'!AG36+'3. BL Demand'!AG37</f>
        <v>108.58611291197191</v>
      </c>
      <c r="AH3" s="778">
        <f>'3. BL Demand'!AH3+'3. BL Demand'!AH4+'3. BL Demand'!AH5+'3. BL Demand'!AH6+'3. BL Demand'!AH30+'3. BL Demand'!AH31+'3. BL Demand'!AH36+'3. BL Demand'!AH37</f>
        <v>108.65475516045832</v>
      </c>
      <c r="AI3" s="778">
        <f>'3. BL Demand'!AI3+'3. BL Demand'!AI4+'3. BL Demand'!AI5+'3. BL Demand'!AI6+'3. BL Demand'!AI30+'3. BL Demand'!AI31+'3. BL Demand'!AI36+'3. BL Demand'!AI37</f>
        <v>108.72344878543439</v>
      </c>
      <c r="AJ3" s="779">
        <f>'3. BL Demand'!AJ3+'3. BL Demand'!AJ4+'3. BL Demand'!AJ5+'3. BL Demand'!AJ6+'3. BL Demand'!AJ30+'3. BL Demand'!AJ31+'3. BL Demand'!AJ36+'3. BL Demand'!AJ37</f>
        <v>108.74160555697978</v>
      </c>
      <c r="AL3" s="663"/>
      <c r="AM3" s="664"/>
      <c r="AN3" s="665"/>
      <c r="AO3" s="666"/>
    </row>
    <row r="4" spans="1:45" x14ac:dyDescent="0.2">
      <c r="A4" s="152"/>
      <c r="B4" s="963"/>
      <c r="C4" s="766" t="s">
        <v>342</v>
      </c>
      <c r="D4" s="758" t="s">
        <v>343</v>
      </c>
      <c r="E4" s="383" t="s">
        <v>794</v>
      </c>
      <c r="F4" s="760" t="s">
        <v>75</v>
      </c>
      <c r="G4" s="760">
        <v>2</v>
      </c>
      <c r="H4" s="761">
        <f>('2. BL Supply'!H17+'2. BL Supply'!H18)-('2. BL Supply'!H25)</f>
        <v>133.631</v>
      </c>
      <c r="I4" s="322">
        <f>('2. BL Supply'!I17+'2. BL Supply'!I18)-('2. BL Supply'!I25)</f>
        <v>133.631</v>
      </c>
      <c r="J4" s="322">
        <f>('2. BL Supply'!J17+'2. BL Supply'!J18)-('2. BL Supply'!J25)</f>
        <v>133.631</v>
      </c>
      <c r="K4" s="322">
        <f>('2. BL Supply'!K17+'2. BL Supply'!K18)-('2. BL Supply'!K25)</f>
        <v>133.631</v>
      </c>
      <c r="L4" s="457">
        <f>('2. BL Supply'!L17+'2. BL Supply'!L18)-('2. BL Supply'!L25)</f>
        <v>133.631</v>
      </c>
      <c r="M4" s="457">
        <f>('2. BL Supply'!M17+'2. BL Supply'!M18)-('2. BL Supply'!M25)</f>
        <v>133.631</v>
      </c>
      <c r="N4" s="457">
        <f>('2. BL Supply'!N17+'2. BL Supply'!N18)-('2. BL Supply'!N25)</f>
        <v>133.631</v>
      </c>
      <c r="O4" s="457">
        <f>('2. BL Supply'!O17+'2. BL Supply'!O18)-('2. BL Supply'!O25)</f>
        <v>133.631</v>
      </c>
      <c r="P4" s="457">
        <f>('2. BL Supply'!P17+'2. BL Supply'!P18)-('2. BL Supply'!P25)</f>
        <v>133.631</v>
      </c>
      <c r="Q4" s="457">
        <f>('2. BL Supply'!Q17+'2. BL Supply'!Q18)-('2. BL Supply'!Q25)</f>
        <v>131.631</v>
      </c>
      <c r="R4" s="457">
        <f>('2. BL Supply'!R17+'2. BL Supply'!R18)-('2. BL Supply'!R25)</f>
        <v>131.631</v>
      </c>
      <c r="S4" s="457">
        <f>('2. BL Supply'!S17+'2. BL Supply'!S18)-('2. BL Supply'!S25)</f>
        <v>131.631</v>
      </c>
      <c r="T4" s="457">
        <f>('2. BL Supply'!T17+'2. BL Supply'!T18)-('2. BL Supply'!T25)</f>
        <v>131.631</v>
      </c>
      <c r="U4" s="457">
        <f>('2. BL Supply'!U17+'2. BL Supply'!U18)-('2. BL Supply'!U25)</f>
        <v>131.631</v>
      </c>
      <c r="V4" s="457">
        <f>('2. BL Supply'!V17+'2. BL Supply'!V18)-('2. BL Supply'!V25)</f>
        <v>122.63100000000001</v>
      </c>
      <c r="W4" s="457">
        <f>('2. BL Supply'!W17+'2. BL Supply'!W18)-('2. BL Supply'!W25)</f>
        <v>122.63100000000001</v>
      </c>
      <c r="X4" s="457">
        <f>('2. BL Supply'!X17+'2. BL Supply'!X18)-('2. BL Supply'!X25)</f>
        <v>122.63100000000001</v>
      </c>
      <c r="Y4" s="457">
        <f>('2. BL Supply'!Y17+'2. BL Supply'!Y18)-('2. BL Supply'!Y25)</f>
        <v>122.63100000000001</v>
      </c>
      <c r="Z4" s="457">
        <f>('2. BL Supply'!Z17+'2. BL Supply'!Z18)-('2. BL Supply'!Z25)</f>
        <v>122.63100000000001</v>
      </c>
      <c r="AA4" s="457">
        <f>('2. BL Supply'!AA17+'2. BL Supply'!AA18)-('2. BL Supply'!AA25)</f>
        <v>122.63100000000001</v>
      </c>
      <c r="AB4" s="457">
        <f>('2. BL Supply'!AB17+'2. BL Supply'!AB18)-('2. BL Supply'!AB25)</f>
        <v>122.63100000000001</v>
      </c>
      <c r="AC4" s="457">
        <f>('2. BL Supply'!AC17+'2. BL Supply'!AC18)-('2. BL Supply'!AC25)</f>
        <v>122.63100000000001</v>
      </c>
      <c r="AD4" s="457">
        <f>('2. BL Supply'!AD17+'2. BL Supply'!AD18)-('2. BL Supply'!AD25)</f>
        <v>122.63100000000001</v>
      </c>
      <c r="AE4" s="457">
        <f>('2. BL Supply'!AE17+'2. BL Supply'!AE18)-('2. BL Supply'!AE25)</f>
        <v>122.63100000000001</v>
      </c>
      <c r="AF4" s="457">
        <f>('2. BL Supply'!AF17+'2. BL Supply'!AF18)-('2. BL Supply'!AF25)</f>
        <v>122.63100000000001</v>
      </c>
      <c r="AG4" s="457">
        <f>('2. BL Supply'!AG17+'2. BL Supply'!AG18)-('2. BL Supply'!AG25)</f>
        <v>122.63100000000001</v>
      </c>
      <c r="AH4" s="457">
        <f>('2. BL Supply'!AH17+'2. BL Supply'!AH18)-('2. BL Supply'!AH25)</f>
        <v>122.63100000000001</v>
      </c>
      <c r="AI4" s="457">
        <f>('2. BL Supply'!AI17+'2. BL Supply'!AI18)-('2. BL Supply'!AI25)</f>
        <v>122.63100000000001</v>
      </c>
      <c r="AJ4" s="762">
        <f>('2. BL Supply'!AJ17+'2. BL Supply'!AJ18)-('2. BL Supply'!AJ25)</f>
        <v>122.63100000000001</v>
      </c>
      <c r="AL4" s="661"/>
      <c r="AN4" s="670"/>
    </row>
    <row r="5" spans="1:45" x14ac:dyDescent="0.2">
      <c r="A5" s="152"/>
      <c r="B5" s="963"/>
      <c r="C5" s="766" t="s">
        <v>73</v>
      </c>
      <c r="D5" s="758" t="s">
        <v>344</v>
      </c>
      <c r="E5" s="383" t="s">
        <v>345</v>
      </c>
      <c r="F5" s="760" t="s">
        <v>75</v>
      </c>
      <c r="G5" s="760">
        <v>2</v>
      </c>
      <c r="H5" s="761">
        <f>H4+('2. BL Supply'!H4+'2. BL Supply'!H7)-('2. BL Supply'!H10+'2. BL Supply'!H14)</f>
        <v>126.88145</v>
      </c>
      <c r="I5" s="322">
        <f>I4+('2. BL Supply'!I4+'2. BL Supply'!I7)-('2. BL Supply'!I10+'2. BL Supply'!I14)</f>
        <v>126.88145</v>
      </c>
      <c r="J5" s="322">
        <f>J4+('2. BL Supply'!J4+'2. BL Supply'!J7)-('2. BL Supply'!J10+'2. BL Supply'!J14)</f>
        <v>126.88145</v>
      </c>
      <c r="K5" s="322">
        <f>K4+('2. BL Supply'!K4+'2. BL Supply'!K7)-('2. BL Supply'!K10+'2. BL Supply'!K14)</f>
        <v>126.88145</v>
      </c>
      <c r="L5" s="457">
        <f>L4+('2. BL Supply'!L4+'2. BL Supply'!L7)-('2. BL Supply'!L10+'2. BL Supply'!L14)</f>
        <v>126.88145</v>
      </c>
      <c r="M5" s="457">
        <f>M4+('2. BL Supply'!M4+'2. BL Supply'!M7)-('2. BL Supply'!M10+'2. BL Supply'!M14)</f>
        <v>126.88145</v>
      </c>
      <c r="N5" s="457">
        <f>N4+('2. BL Supply'!N4+'2. BL Supply'!N7)-('2. BL Supply'!N10+'2. BL Supply'!N14)</f>
        <v>126.88145</v>
      </c>
      <c r="O5" s="457">
        <f>O4+('2. BL Supply'!O4+'2. BL Supply'!O7)-('2. BL Supply'!O10+'2. BL Supply'!O14)</f>
        <v>126.88145</v>
      </c>
      <c r="P5" s="457">
        <f>P4+('2. BL Supply'!P4+'2. BL Supply'!P7)-('2. BL Supply'!P10+'2. BL Supply'!P14)</f>
        <v>126.88145</v>
      </c>
      <c r="Q5" s="457">
        <f>Q4+('2. BL Supply'!Q4+'2. BL Supply'!Q7)-('2. BL Supply'!Q10+'2. BL Supply'!Q14)</f>
        <v>124.88145</v>
      </c>
      <c r="R5" s="457">
        <f>R4+('2. BL Supply'!R4+'2. BL Supply'!R7)-('2. BL Supply'!R10+'2. BL Supply'!R14)</f>
        <v>124.88145</v>
      </c>
      <c r="S5" s="457">
        <f>S4+('2. BL Supply'!S4+'2. BL Supply'!S7)-('2. BL Supply'!S10+'2. BL Supply'!S14)</f>
        <v>124.88145</v>
      </c>
      <c r="T5" s="457">
        <f>T4+('2. BL Supply'!T4+'2. BL Supply'!T7)-('2. BL Supply'!T10+'2. BL Supply'!T14)</f>
        <v>124.88145</v>
      </c>
      <c r="U5" s="457">
        <f>U4+('2. BL Supply'!U4+'2. BL Supply'!U7)-('2. BL Supply'!U10+'2. BL Supply'!U14)</f>
        <v>124.88145</v>
      </c>
      <c r="V5" s="457">
        <f>V4+('2. BL Supply'!V4+'2. BL Supply'!V7)-('2. BL Supply'!V10+'2. BL Supply'!V14)</f>
        <v>115.88145000000002</v>
      </c>
      <c r="W5" s="457">
        <f>W4+('2. BL Supply'!W4+'2. BL Supply'!W7)-('2. BL Supply'!W10+'2. BL Supply'!W14)</f>
        <v>115.88145000000002</v>
      </c>
      <c r="X5" s="457">
        <f>X4+('2. BL Supply'!X4+'2. BL Supply'!X7)-('2. BL Supply'!X10+'2. BL Supply'!X14)</f>
        <v>115.88145000000002</v>
      </c>
      <c r="Y5" s="457">
        <f>Y4+('2. BL Supply'!Y4+'2. BL Supply'!Y7)-('2. BL Supply'!Y10+'2. BL Supply'!Y14)</f>
        <v>115.88145000000002</v>
      </c>
      <c r="Z5" s="457">
        <f>Z4+('2. BL Supply'!Z4+'2. BL Supply'!Z7)-('2. BL Supply'!Z10+'2. BL Supply'!Z14)</f>
        <v>115.88145000000002</v>
      </c>
      <c r="AA5" s="457">
        <f>AA4+('2. BL Supply'!AA4+'2. BL Supply'!AA7)-('2. BL Supply'!AA10+'2. BL Supply'!AA14)</f>
        <v>115.88145000000002</v>
      </c>
      <c r="AB5" s="457">
        <f>AB4+('2. BL Supply'!AB4+'2. BL Supply'!AB7)-('2. BL Supply'!AB10+'2. BL Supply'!AB14)</f>
        <v>115.88145000000002</v>
      </c>
      <c r="AC5" s="457">
        <f>AC4+('2. BL Supply'!AC4+'2. BL Supply'!AC7)-('2. BL Supply'!AC10+'2. BL Supply'!AC14)</f>
        <v>115.88145000000002</v>
      </c>
      <c r="AD5" s="457">
        <f>AD4+('2. BL Supply'!AD4+'2. BL Supply'!AD7)-('2. BL Supply'!AD10+'2. BL Supply'!AD14)</f>
        <v>115.88145000000002</v>
      </c>
      <c r="AE5" s="457">
        <f>AE4+('2. BL Supply'!AE4+'2. BL Supply'!AE7)-('2. BL Supply'!AE10+'2. BL Supply'!AE14)</f>
        <v>115.88145000000002</v>
      </c>
      <c r="AF5" s="457">
        <f>AF4+('2. BL Supply'!AF4+'2. BL Supply'!AF7)-('2. BL Supply'!AF10+'2. BL Supply'!AF14)</f>
        <v>115.88145000000002</v>
      </c>
      <c r="AG5" s="457">
        <f>AG4+('2. BL Supply'!AG4+'2. BL Supply'!AG7)-('2. BL Supply'!AG10+'2. BL Supply'!AG14)</f>
        <v>115.88145000000002</v>
      </c>
      <c r="AH5" s="457">
        <f>AH4+('2. BL Supply'!AH4+'2. BL Supply'!AH7)-('2. BL Supply'!AH10+'2. BL Supply'!AH14)</f>
        <v>115.88145000000002</v>
      </c>
      <c r="AI5" s="457">
        <f>AI4+('2. BL Supply'!AI4+'2. BL Supply'!AI7)-('2. BL Supply'!AI10+'2. BL Supply'!AI14)</f>
        <v>115.88145000000002</v>
      </c>
      <c r="AJ5" s="762">
        <f>AJ4+('2. BL Supply'!AJ4+'2. BL Supply'!AJ7)-('2. BL Supply'!AJ10+'2. BL Supply'!AJ14)</f>
        <v>115.88145000000002</v>
      </c>
      <c r="AN5" s="667"/>
    </row>
    <row r="6" spans="1:45" x14ac:dyDescent="0.2">
      <c r="A6" s="152"/>
      <c r="B6" s="963"/>
      <c r="C6" s="673" t="s">
        <v>346</v>
      </c>
      <c r="D6" s="780" t="s">
        <v>347</v>
      </c>
      <c r="E6" s="659" t="s">
        <v>124</v>
      </c>
      <c r="F6" s="660" t="s">
        <v>75</v>
      </c>
      <c r="G6" s="660">
        <v>2</v>
      </c>
      <c r="H6" s="761">
        <v>-1.4218416230972724E-10</v>
      </c>
      <c r="I6" s="322">
        <v>6.0092216699024606E-2</v>
      </c>
      <c r="J6" s="322">
        <v>0.12053256197338778</v>
      </c>
      <c r="K6" s="322">
        <v>0.17416728854226476</v>
      </c>
      <c r="L6" s="444">
        <v>0.2228284504166802</v>
      </c>
      <c r="M6" s="444">
        <v>0.26892602751728173</v>
      </c>
      <c r="N6" s="444">
        <v>0.31916016780776202</v>
      </c>
      <c r="O6" s="444">
        <v>0.3742901967041809</v>
      </c>
      <c r="P6" s="444">
        <v>0.42109520507161485</v>
      </c>
      <c r="Q6" s="444">
        <v>0.40231239673650365</v>
      </c>
      <c r="R6" s="444">
        <v>0.43642972908173322</v>
      </c>
      <c r="S6" s="444">
        <v>0.47787084948638159</v>
      </c>
      <c r="T6" s="444">
        <v>0.52262597960215418</v>
      </c>
      <c r="U6" s="444">
        <v>0.56410841386941846</v>
      </c>
      <c r="V6" s="444">
        <v>0.56534049494538841</v>
      </c>
      <c r="W6" s="444">
        <v>0.57176592443288465</v>
      </c>
      <c r="X6" s="444">
        <v>0.57090834605036767</v>
      </c>
      <c r="Y6" s="444">
        <v>0.59356407873025474</v>
      </c>
      <c r="Z6" s="444">
        <v>0.60394122088901636</v>
      </c>
      <c r="AA6" s="444">
        <v>0.62179322855150176</v>
      </c>
      <c r="AB6" s="444">
        <v>0.59732214790284988</v>
      </c>
      <c r="AC6" s="444">
        <v>0.63794079674226489</v>
      </c>
      <c r="AD6" s="444">
        <v>0.63887999583143273</v>
      </c>
      <c r="AE6" s="444">
        <v>0.64916547899685861</v>
      </c>
      <c r="AF6" s="444">
        <v>0.65725479312653567</v>
      </c>
      <c r="AG6" s="444">
        <v>0.66776536190096913</v>
      </c>
      <c r="AH6" s="444">
        <v>0.6774627756396171</v>
      </c>
      <c r="AI6" s="444">
        <v>0.6909372313096408</v>
      </c>
      <c r="AJ6" s="461">
        <v>0.70231167559326835</v>
      </c>
      <c r="AL6" s="663"/>
      <c r="AM6" s="664"/>
      <c r="AN6" s="668"/>
      <c r="AO6" s="669"/>
      <c r="AR6" s="661"/>
    </row>
    <row r="7" spans="1:45" x14ac:dyDescent="0.2">
      <c r="A7" s="152"/>
      <c r="B7" s="963"/>
      <c r="C7" s="673" t="s">
        <v>348</v>
      </c>
      <c r="D7" s="780" t="s">
        <v>349</v>
      </c>
      <c r="E7" s="659" t="s">
        <v>124</v>
      </c>
      <c r="F7" s="660" t="s">
        <v>75</v>
      </c>
      <c r="G7" s="660">
        <v>2</v>
      </c>
      <c r="H7" s="761">
        <v>5.8720651681855109</v>
      </c>
      <c r="I7" s="322">
        <v>5.5462021254348581</v>
      </c>
      <c r="J7" s="322">
        <v>5.5507467723435955</v>
      </c>
      <c r="K7" s="322">
        <v>5.2023111673322475</v>
      </c>
      <c r="L7" s="444">
        <v>5.0807551175649319</v>
      </c>
      <c r="M7" s="444">
        <v>4.9312455067595931</v>
      </c>
      <c r="N7" s="444">
        <v>4.8658241602740091</v>
      </c>
      <c r="O7" s="444">
        <v>4.7376373542226666</v>
      </c>
      <c r="P7" s="444">
        <v>4.7744362494247365</v>
      </c>
      <c r="Q7" s="444">
        <v>3.5114131344029094</v>
      </c>
      <c r="R7" s="444">
        <v>3.423097798783258</v>
      </c>
      <c r="S7" s="444">
        <v>3.4408691128259323</v>
      </c>
      <c r="T7" s="444">
        <v>3.4887495113340274</v>
      </c>
      <c r="U7" s="444">
        <v>3.5288166025702252</v>
      </c>
      <c r="V7" s="444">
        <v>3.5154721876773491</v>
      </c>
      <c r="W7" s="444">
        <v>3.5459530040982004</v>
      </c>
      <c r="X7" s="444">
        <v>3.4797629688135774</v>
      </c>
      <c r="Y7" s="444">
        <v>3.5732187521121253</v>
      </c>
      <c r="Z7" s="444">
        <v>3.625360803098336</v>
      </c>
      <c r="AA7" s="444">
        <v>3.6921997132715081</v>
      </c>
      <c r="AB7" s="444">
        <v>3.6091691828409962</v>
      </c>
      <c r="AC7" s="444">
        <v>3.8554365754111726</v>
      </c>
      <c r="AD7" s="444">
        <v>3.8895585674063158</v>
      </c>
      <c r="AE7" s="444">
        <v>3.8845816433013494</v>
      </c>
      <c r="AF7" s="444">
        <v>4.026690303115994</v>
      </c>
      <c r="AG7" s="444">
        <v>3.9550147672992768</v>
      </c>
      <c r="AH7" s="444">
        <v>4.0611624205865722</v>
      </c>
      <c r="AI7" s="444">
        <v>4.1047063294733181</v>
      </c>
      <c r="AJ7" s="461">
        <v>4.1621618179162923</v>
      </c>
      <c r="AL7" s="663"/>
      <c r="AM7" s="664"/>
      <c r="AN7" s="668"/>
      <c r="AO7" s="669"/>
      <c r="AR7" s="661"/>
    </row>
    <row r="8" spans="1:45" x14ac:dyDescent="0.2">
      <c r="A8" s="152"/>
      <c r="B8" s="963"/>
      <c r="C8" s="766" t="s">
        <v>96</v>
      </c>
      <c r="D8" s="758" t="s">
        <v>350</v>
      </c>
      <c r="E8" s="383" t="s">
        <v>351</v>
      </c>
      <c r="F8" s="760" t="s">
        <v>75</v>
      </c>
      <c r="G8" s="760">
        <v>2</v>
      </c>
      <c r="H8" s="761">
        <f>H6+H7</f>
        <v>5.8720651680433269</v>
      </c>
      <c r="I8" s="322">
        <f>I6+I7</f>
        <v>5.6062943421338831</v>
      </c>
      <c r="J8" s="322">
        <f>J6+J7</f>
        <v>5.6712793343169832</v>
      </c>
      <c r="K8" s="322">
        <f>K6+K7</f>
        <v>5.376478455874512</v>
      </c>
      <c r="L8" s="457">
        <f t="shared" ref="L8:AJ8" si="0">L6+L7</f>
        <v>5.3035835679816117</v>
      </c>
      <c r="M8" s="457">
        <f t="shared" si="0"/>
        <v>5.2001715342768744</v>
      </c>
      <c r="N8" s="457">
        <f t="shared" si="0"/>
        <v>5.1849843280817716</v>
      </c>
      <c r="O8" s="457">
        <f t="shared" si="0"/>
        <v>5.1119275509268478</v>
      </c>
      <c r="P8" s="457">
        <f t="shared" si="0"/>
        <v>5.1955314544963516</v>
      </c>
      <c r="Q8" s="457">
        <f t="shared" si="0"/>
        <v>3.9137255311394128</v>
      </c>
      <c r="R8" s="457">
        <f t="shared" si="0"/>
        <v>3.8595275278649912</v>
      </c>
      <c r="S8" s="457">
        <f t="shared" si="0"/>
        <v>3.9187399623123138</v>
      </c>
      <c r="T8" s="457">
        <f t="shared" si="0"/>
        <v>4.0113754909361816</v>
      </c>
      <c r="U8" s="457">
        <f t="shared" si="0"/>
        <v>4.0929250164396436</v>
      </c>
      <c r="V8" s="457">
        <f t="shared" si="0"/>
        <v>4.0808126826227378</v>
      </c>
      <c r="W8" s="457">
        <f t="shared" si="0"/>
        <v>4.1177189285310849</v>
      </c>
      <c r="X8" s="457">
        <f t="shared" si="0"/>
        <v>4.050671314863945</v>
      </c>
      <c r="Y8" s="457">
        <f t="shared" si="0"/>
        <v>4.1667828308423802</v>
      </c>
      <c r="Z8" s="457">
        <f t="shared" si="0"/>
        <v>4.2293020239873522</v>
      </c>
      <c r="AA8" s="457">
        <f t="shared" si="0"/>
        <v>4.3139929418230096</v>
      </c>
      <c r="AB8" s="457">
        <f t="shared" si="0"/>
        <v>4.2064913307438463</v>
      </c>
      <c r="AC8" s="457">
        <f t="shared" si="0"/>
        <v>4.4933773721534376</v>
      </c>
      <c r="AD8" s="457">
        <f t="shared" si="0"/>
        <v>4.5284385632377484</v>
      </c>
      <c r="AE8" s="457">
        <f t="shared" si="0"/>
        <v>4.533747122298208</v>
      </c>
      <c r="AF8" s="457">
        <f t="shared" si="0"/>
        <v>4.68394509624253</v>
      </c>
      <c r="AG8" s="457">
        <f t="shared" si="0"/>
        <v>4.6227801292002457</v>
      </c>
      <c r="AH8" s="457">
        <f t="shared" si="0"/>
        <v>4.7386251962261889</v>
      </c>
      <c r="AI8" s="457">
        <f t="shared" si="0"/>
        <v>4.7956435607829588</v>
      </c>
      <c r="AJ8" s="762">
        <f t="shared" si="0"/>
        <v>4.8644734935095606</v>
      </c>
    </row>
    <row r="9" spans="1:45" x14ac:dyDescent="0.2">
      <c r="A9" s="152"/>
      <c r="B9" s="963"/>
      <c r="C9" s="766" t="s">
        <v>99</v>
      </c>
      <c r="D9" s="758" t="s">
        <v>352</v>
      </c>
      <c r="E9" s="383" t="s">
        <v>353</v>
      </c>
      <c r="F9" s="760" t="s">
        <v>75</v>
      </c>
      <c r="G9" s="760">
        <v>2</v>
      </c>
      <c r="H9" s="761">
        <f>H5-H3</f>
        <v>18.937371273844803</v>
      </c>
      <c r="I9" s="322">
        <f t="shared" ref="I9:P9" si="1">I5-I3</f>
        <v>19.12991005412772</v>
      </c>
      <c r="J9" s="322">
        <f t="shared" si="1"/>
        <v>19.338934655814882</v>
      </c>
      <c r="K9" s="322">
        <f t="shared" si="1"/>
        <v>19.45382363631424</v>
      </c>
      <c r="L9" s="457">
        <f t="shared" si="1"/>
        <v>19.510774476409694</v>
      </c>
      <c r="M9" s="457">
        <f t="shared" si="1"/>
        <v>19.392831674123968</v>
      </c>
      <c r="N9" s="457">
        <f t="shared" si="1"/>
        <v>19.294630994280041</v>
      </c>
      <c r="O9" s="457">
        <f t="shared" si="1"/>
        <v>19.185683678458105</v>
      </c>
      <c r="P9" s="457">
        <f t="shared" si="1"/>
        <v>19.156478486049835</v>
      </c>
      <c r="Q9" s="457">
        <f>'4. BL SDB'!Q5-'4. BL SDB'!Q3</f>
        <v>17.010594776442588</v>
      </c>
      <c r="R9" s="457">
        <f>'4. BL SDB'!R5-'4. BL SDB'!R3</f>
        <v>16.923933826555356</v>
      </c>
      <c r="S9" s="457">
        <f>'4. BL SDB'!S5-'4. BL SDB'!S3</f>
        <v>16.835834822962141</v>
      </c>
      <c r="T9" s="457">
        <f>'4. BL SDB'!T5-'4. BL SDB'!T3</f>
        <v>16.794060919793893</v>
      </c>
      <c r="U9" s="457">
        <f>'4. BL SDB'!U5-'4. BL SDB'!U3</f>
        <v>16.632737099254854</v>
      </c>
      <c r="V9" s="457">
        <f>'4. BL SDB'!V5-'4. BL SDB'!V3</f>
        <v>7.6691508150216094</v>
      </c>
      <c r="W9" s="457">
        <f>'4. BL SDB'!W5-'4. BL SDB'!W3</f>
        <v>7.6715463809050277</v>
      </c>
      <c r="X9" s="457">
        <f>'4. BL SDB'!X5-'4. BL SDB'!X3</f>
        <v>7.7389351510966975</v>
      </c>
      <c r="Y9" s="457">
        <f>'4. BL SDB'!Y5-'4. BL SDB'!Y3</f>
        <v>7.678221427381402</v>
      </c>
      <c r="Z9" s="457">
        <f>'4. BL SDB'!Z5-'4. BL SDB'!Z3</f>
        <v>7.6893597110980778</v>
      </c>
      <c r="AA9" s="457">
        <f>'4. BL SDB'!AA5-'4. BL SDB'!AA3</f>
        <v>7.6393873939197334</v>
      </c>
      <c r="AB9" s="457">
        <f>'4. BL SDB'!AB5-'4. BL SDB'!AB3</f>
        <v>7.6462127136958742</v>
      </c>
      <c r="AC9" s="457">
        <f>'4. BL SDB'!AC5-'4. BL SDB'!AC3</f>
        <v>7.5260848796587396</v>
      </c>
      <c r="AD9" s="457">
        <f>'4. BL SDB'!AD5-'4. BL SDB'!AD3</f>
        <v>7.4781828602895928</v>
      </c>
      <c r="AE9" s="457">
        <f>'4. BL SDB'!AE5-'4. BL SDB'!AE3</f>
        <v>7.417676047662809</v>
      </c>
      <c r="AF9" s="457">
        <f>'4. BL SDB'!AF5-'4. BL SDB'!AF3</f>
        <v>7.4148026171611008</v>
      </c>
      <c r="AG9" s="457">
        <f>'4. BL SDB'!AG5-'4. BL SDB'!AG3</f>
        <v>7.2953370880281057</v>
      </c>
      <c r="AH9" s="457">
        <f>'4. BL SDB'!AH5-'4. BL SDB'!AH3</f>
        <v>7.2266948395416932</v>
      </c>
      <c r="AI9" s="457">
        <f>'4. BL SDB'!AI5-'4. BL SDB'!AI3</f>
        <v>7.1580012145656298</v>
      </c>
      <c r="AJ9" s="762">
        <f>'4. BL SDB'!AJ5-'4. BL SDB'!AJ3</f>
        <v>7.1398444430202375</v>
      </c>
    </row>
    <row r="10" spans="1:45" ht="15.75" thickBot="1" x14ac:dyDescent="0.25">
      <c r="A10" s="152"/>
      <c r="B10" s="964"/>
      <c r="C10" s="866" t="s">
        <v>354</v>
      </c>
      <c r="D10" s="867" t="s">
        <v>355</v>
      </c>
      <c r="E10" s="868" t="s">
        <v>356</v>
      </c>
      <c r="F10" s="869" t="s">
        <v>75</v>
      </c>
      <c r="G10" s="869">
        <v>2</v>
      </c>
      <c r="H10" s="787">
        <f>H9-H8</f>
        <v>13.065306105801476</v>
      </c>
      <c r="I10" s="281">
        <f>I9-I8</f>
        <v>13.523615711993838</v>
      </c>
      <c r="J10" s="281">
        <f>J9-J8</f>
        <v>13.667655321497898</v>
      </c>
      <c r="K10" s="281">
        <f>K9-K8</f>
        <v>14.077345180439728</v>
      </c>
      <c r="L10" s="463">
        <f>L9-L8</f>
        <v>14.207190908428082</v>
      </c>
      <c r="M10" s="463">
        <f t="shared" ref="M10:AJ10" si="2">M9-M8</f>
        <v>14.192660139847094</v>
      </c>
      <c r="N10" s="463">
        <f t="shared" si="2"/>
        <v>14.10964666619827</v>
      </c>
      <c r="O10" s="463">
        <f t="shared" si="2"/>
        <v>14.073756127531258</v>
      </c>
      <c r="P10" s="463">
        <f t="shared" si="2"/>
        <v>13.960947031553484</v>
      </c>
      <c r="Q10" s="463">
        <f t="shared" si="2"/>
        <v>13.096869245303175</v>
      </c>
      <c r="R10" s="463">
        <f t="shared" si="2"/>
        <v>13.064406298690365</v>
      </c>
      <c r="S10" s="463">
        <f t="shared" si="2"/>
        <v>12.917094860649827</v>
      </c>
      <c r="T10" s="463">
        <f t="shared" si="2"/>
        <v>12.782685428857711</v>
      </c>
      <c r="U10" s="463">
        <f t="shared" si="2"/>
        <v>12.53981208281521</v>
      </c>
      <c r="V10" s="463">
        <f t="shared" si="2"/>
        <v>3.5883381323988717</v>
      </c>
      <c r="W10" s="463">
        <f t="shared" si="2"/>
        <v>3.5538274523739428</v>
      </c>
      <c r="X10" s="463">
        <f t="shared" si="2"/>
        <v>3.6882638362327524</v>
      </c>
      <c r="Y10" s="463">
        <f t="shared" si="2"/>
        <v>3.5114385965390218</v>
      </c>
      <c r="Z10" s="463">
        <f t="shared" si="2"/>
        <v>3.4600576871107256</v>
      </c>
      <c r="AA10" s="463">
        <f t="shared" si="2"/>
        <v>3.3253944520967238</v>
      </c>
      <c r="AB10" s="463">
        <f t="shared" si="2"/>
        <v>3.4397213829520279</v>
      </c>
      <c r="AC10" s="463">
        <f t="shared" si="2"/>
        <v>3.032707507505302</v>
      </c>
      <c r="AD10" s="463">
        <f t="shared" si="2"/>
        <v>2.9497442970518444</v>
      </c>
      <c r="AE10" s="463">
        <f t="shared" si="2"/>
        <v>2.883928925364601</v>
      </c>
      <c r="AF10" s="463">
        <f t="shared" si="2"/>
        <v>2.7308575209185708</v>
      </c>
      <c r="AG10" s="463">
        <f t="shared" si="2"/>
        <v>2.6725569588278599</v>
      </c>
      <c r="AH10" s="463">
        <f t="shared" si="2"/>
        <v>2.4880696433155043</v>
      </c>
      <c r="AI10" s="463">
        <f t="shared" si="2"/>
        <v>2.3623576537826709</v>
      </c>
      <c r="AJ10" s="458">
        <f t="shared" si="2"/>
        <v>2.2753709495106769</v>
      </c>
    </row>
    <row r="11" spans="1:45" ht="15.75" x14ac:dyDescent="0.25">
      <c r="A11" s="172"/>
      <c r="B11" s="196"/>
      <c r="C11" s="174"/>
      <c r="D11" s="197"/>
      <c r="E11" s="198"/>
      <c r="F11" s="197"/>
      <c r="G11" s="197"/>
      <c r="H11" s="199"/>
      <c r="I11" s="200"/>
      <c r="J11" s="201"/>
      <c r="K11" s="174"/>
      <c r="L11" s="201"/>
      <c r="M11" s="20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5" ht="15.75" x14ac:dyDescent="0.25">
      <c r="A12" s="172"/>
      <c r="B12" s="196"/>
      <c r="C12" s="174"/>
      <c r="D12" s="174"/>
      <c r="E12" s="203"/>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5" ht="15.75" x14ac:dyDescent="0.25">
      <c r="A13" s="172"/>
      <c r="B13" s="196"/>
      <c r="C13" s="197"/>
      <c r="D13" s="157" t="str">
        <f>'TITLE PAGE'!B9</f>
        <v>Company:</v>
      </c>
      <c r="E13" s="316" t="str">
        <f>'TITLE PAGE'!D9</f>
        <v>Severn Trent Water</v>
      </c>
      <c r="F13" s="197"/>
      <c r="G13" s="197"/>
      <c r="H13" s="197"/>
      <c r="I13" s="197"/>
      <c r="J13" s="197"/>
      <c r="K13" s="174"/>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5" ht="15.75" x14ac:dyDescent="0.25">
      <c r="A14" s="172"/>
      <c r="B14" s="196"/>
      <c r="C14" s="197"/>
      <c r="D14" s="161" t="str">
        <f>'TITLE PAGE'!B10</f>
        <v>Resource Zone Name:</v>
      </c>
      <c r="E14" s="317" t="str">
        <f>'TITLE PAGE'!D10</f>
        <v>Shelton</v>
      </c>
      <c r="F14" s="197"/>
      <c r="G14" s="197"/>
      <c r="H14" s="197"/>
      <c r="I14" s="197"/>
      <c r="J14" s="197"/>
      <c r="K14" s="174"/>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5" x14ac:dyDescent="0.2">
      <c r="A15" s="172"/>
      <c r="B15" s="204"/>
      <c r="C15" s="197"/>
      <c r="D15" s="161" t="str">
        <f>'TITLE PAGE'!B11</f>
        <v>Resource Zone Number:</v>
      </c>
      <c r="E15" s="318">
        <f>'TITLE PAGE'!D11</f>
        <v>11</v>
      </c>
      <c r="F15" s="197"/>
      <c r="G15" s="197"/>
      <c r="H15" s="197"/>
      <c r="I15" s="197"/>
      <c r="J15" s="197"/>
      <c r="K15" s="174"/>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5" ht="15.75" x14ac:dyDescent="0.25">
      <c r="A16" s="172"/>
      <c r="B16" s="196"/>
      <c r="C16" s="197"/>
      <c r="D16" s="161" t="str">
        <f>'TITLE PAGE'!B12</f>
        <v xml:space="preserve">Planning Scenario Name:                                                                     </v>
      </c>
      <c r="E16" s="317" t="str">
        <f>'TITLE PAGE'!D12</f>
        <v>Dry Year Annual Average</v>
      </c>
      <c r="F16" s="197"/>
      <c r="G16" s="197"/>
      <c r="H16" s="197"/>
      <c r="I16" s="197"/>
      <c r="J16" s="197"/>
      <c r="K16" s="174"/>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6"/>
      <c r="C17" s="197"/>
      <c r="D17" s="168" t="str">
        <f>'TITLE PAGE'!B13</f>
        <v xml:space="preserve">Chosen Level of Service:  </v>
      </c>
      <c r="E17" s="205" t="str">
        <f>'TITLE PAGE'!D13</f>
        <v>No more than 3 in 100 Temporary Use Bans</v>
      </c>
      <c r="F17" s="197"/>
      <c r="G17" s="197"/>
      <c r="H17" s="197"/>
      <c r="I17" s="197"/>
      <c r="J17" s="197"/>
      <c r="K17" s="174"/>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6.5" thickBot="1" x14ac:dyDescent="0.3">
      <c r="A18" s="172"/>
      <c r="B18" s="196"/>
      <c r="C18" s="197"/>
      <c r="D18" s="197"/>
      <c r="E18" s="206"/>
      <c r="F18" s="197"/>
      <c r="G18" s="197"/>
      <c r="H18" s="197"/>
      <c r="I18" s="197"/>
      <c r="J18" s="197"/>
      <c r="K18" s="174"/>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6"/>
      <c r="C19" s="188"/>
      <c r="D19" s="276"/>
      <c r="E19" s="227"/>
      <c r="F19" s="197"/>
      <c r="G19" s="197"/>
      <c r="H19" s="197"/>
      <c r="I19" s="197"/>
      <c r="J19" s="197"/>
      <c r="K19" s="174"/>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6"/>
      <c r="C20" s="197"/>
      <c r="D20" s="176"/>
      <c r="E20" s="227"/>
      <c r="F20" s="197"/>
      <c r="G20" s="197"/>
      <c r="H20" s="197"/>
      <c r="I20" s="197"/>
      <c r="J20" s="197"/>
      <c r="K20" s="174"/>
      <c r="L20" s="197"/>
      <c r="M20" s="197"/>
      <c r="N20" s="197"/>
      <c r="O20" s="197"/>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6"/>
      <c r="C21" s="197"/>
      <c r="D21" s="197"/>
      <c r="E21" s="227"/>
      <c r="F21" s="197"/>
      <c r="G21" s="197"/>
      <c r="H21" s="197"/>
      <c r="I21" s="197"/>
      <c r="J21" s="197"/>
      <c r="K21" s="174"/>
      <c r="L21" s="197"/>
      <c r="M21" s="197"/>
      <c r="N21" s="197"/>
      <c r="O21" s="197"/>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r5omTLVBJZl1oBCb75jSdkDxo6UT2HvCAX3hM2rdbio3AP/1DXrI0zsMuizzMRqp6ojWA5vBDHA/9ldjqJcNVQ==" saltValue="4jFH+bBWFd0XNhvWGKGY5g==" spinCount="100000" sheet="1" objects="1" scenarios="1" selectLockedCells="1" selectUnlockedCells="1"/>
  <mergeCells count="3">
    <mergeCell ref="I1:J1"/>
    <mergeCell ref="B3:B10"/>
    <mergeCell ref="AQ1:AS1"/>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97"/>
  <sheetViews>
    <sheetView zoomScale="80" zoomScaleNormal="80" workbookViewId="0"/>
  </sheetViews>
  <sheetFormatPr defaultColWidth="8.88671875" defaultRowHeight="15" x14ac:dyDescent="0.2"/>
  <cols>
    <col min="1" max="2" width="8.77734375" style="500" customWidth="1"/>
    <col min="3" max="3" width="63.88671875" style="500" customWidth="1"/>
    <col min="4" max="4" width="8.77734375" style="500" customWidth="1"/>
    <col min="5" max="5" width="10" style="500" bestFit="1" customWidth="1"/>
    <col min="6" max="20" width="8.77734375" style="500" customWidth="1"/>
    <col min="21" max="21" width="19.109375" style="500" hidden="1" customWidth="1"/>
    <col min="22" max="23" width="8.77734375" style="500" hidden="1" customWidth="1"/>
    <col min="24" max="24" width="11.33203125" style="500" hidden="1" customWidth="1"/>
    <col min="25" max="127" width="8.77734375" style="500" hidden="1" customWidth="1"/>
    <col min="128" max="1024" width="8.77734375" style="500" customWidth="1"/>
    <col min="1025" max="16384" width="8.88671875" style="510"/>
  </cols>
  <sheetData>
    <row r="1" spans="2:128" ht="18" customHeight="1" x14ac:dyDescent="0.25">
      <c r="B1" s="501" t="s">
        <v>357</v>
      </c>
      <c r="C1" s="502"/>
      <c r="D1" s="502"/>
      <c r="E1" s="502"/>
      <c r="F1" s="502"/>
      <c r="G1" s="502"/>
      <c r="H1" s="502"/>
      <c r="I1" s="502"/>
      <c r="J1" s="502"/>
      <c r="K1" s="502"/>
      <c r="L1" s="502"/>
      <c r="M1" s="502"/>
      <c r="N1" s="502"/>
      <c r="O1" s="502"/>
      <c r="P1" s="502"/>
      <c r="Q1" s="502"/>
      <c r="R1" s="503"/>
      <c r="S1" s="503"/>
      <c r="T1" s="503"/>
      <c r="U1" s="504" t="s">
        <v>358</v>
      </c>
      <c r="V1" s="505"/>
      <c r="W1" s="506"/>
      <c r="X1" s="507"/>
      <c r="Y1" s="508">
        <v>3.5000000000000003E-2</v>
      </c>
      <c r="Z1" s="508">
        <v>3.5000000000000003E-2</v>
      </c>
      <c r="AA1" s="508">
        <v>3.5000000000000003E-2</v>
      </c>
      <c r="AB1" s="508">
        <v>3.5000000000000003E-2</v>
      </c>
      <c r="AC1" s="508">
        <v>3.5000000000000003E-2</v>
      </c>
      <c r="AD1" s="508">
        <v>3.5000000000000003E-2</v>
      </c>
      <c r="AE1" s="508">
        <v>3.5000000000000003E-2</v>
      </c>
      <c r="AF1" s="508">
        <v>3.5000000000000003E-2</v>
      </c>
      <c r="AG1" s="508">
        <v>3.5000000000000003E-2</v>
      </c>
      <c r="AH1" s="508">
        <v>3.5000000000000003E-2</v>
      </c>
      <c r="AI1" s="508">
        <v>3.5000000000000003E-2</v>
      </c>
      <c r="AJ1" s="508">
        <v>3.5000000000000003E-2</v>
      </c>
      <c r="AK1" s="508">
        <v>3.5000000000000003E-2</v>
      </c>
      <c r="AL1" s="508">
        <v>3.5000000000000003E-2</v>
      </c>
      <c r="AM1" s="508">
        <v>3.5000000000000003E-2</v>
      </c>
      <c r="AN1" s="508">
        <v>3.5000000000000003E-2</v>
      </c>
      <c r="AO1" s="508">
        <v>3.5000000000000003E-2</v>
      </c>
      <c r="AP1" s="508">
        <v>3.5000000000000003E-2</v>
      </c>
      <c r="AQ1" s="508">
        <v>3.5000000000000003E-2</v>
      </c>
      <c r="AR1" s="508">
        <v>3.5000000000000003E-2</v>
      </c>
      <c r="AS1" s="508">
        <v>3.5000000000000003E-2</v>
      </c>
      <c r="AT1" s="508">
        <v>3.5000000000000003E-2</v>
      </c>
      <c r="AU1" s="508">
        <v>3.5000000000000003E-2</v>
      </c>
      <c r="AV1" s="508">
        <v>3.5000000000000003E-2</v>
      </c>
      <c r="AW1" s="508">
        <v>3.5000000000000003E-2</v>
      </c>
      <c r="AX1" s="508">
        <v>3.5000000000000003E-2</v>
      </c>
      <c r="AY1" s="508">
        <v>3.5000000000000003E-2</v>
      </c>
      <c r="AZ1" s="508">
        <v>3.5000000000000003E-2</v>
      </c>
      <c r="BA1" s="508">
        <v>3.5000000000000003E-2</v>
      </c>
      <c r="BB1" s="508">
        <v>0.03</v>
      </c>
      <c r="BC1" s="508">
        <v>0.03</v>
      </c>
      <c r="BD1" s="508">
        <v>0.03</v>
      </c>
      <c r="BE1" s="508">
        <v>0.03</v>
      </c>
      <c r="BF1" s="508">
        <v>0.03</v>
      </c>
      <c r="BG1" s="508">
        <v>0.03</v>
      </c>
      <c r="BH1" s="508">
        <v>0.03</v>
      </c>
      <c r="BI1" s="508">
        <v>0.03</v>
      </c>
      <c r="BJ1" s="508">
        <v>0.03</v>
      </c>
      <c r="BK1" s="508">
        <v>0.03</v>
      </c>
      <c r="BL1" s="508">
        <v>0.03</v>
      </c>
      <c r="BM1" s="508">
        <v>0.03</v>
      </c>
      <c r="BN1" s="508">
        <v>0.03</v>
      </c>
      <c r="BO1" s="508">
        <v>0.03</v>
      </c>
      <c r="BP1" s="508">
        <v>0.03</v>
      </c>
      <c r="BQ1" s="508">
        <v>0.03</v>
      </c>
      <c r="BR1" s="508">
        <v>0.03</v>
      </c>
      <c r="BS1" s="508">
        <v>0.03</v>
      </c>
      <c r="BT1" s="508">
        <v>0.03</v>
      </c>
      <c r="BU1" s="508">
        <v>0.03</v>
      </c>
      <c r="BV1" s="508">
        <v>0.03</v>
      </c>
      <c r="BW1" s="508">
        <v>0.03</v>
      </c>
      <c r="BX1" s="508">
        <v>0.03</v>
      </c>
      <c r="BY1" s="508">
        <v>0.03</v>
      </c>
      <c r="BZ1" s="508">
        <v>0.03</v>
      </c>
      <c r="CA1" s="508">
        <v>0.03</v>
      </c>
      <c r="CB1" s="508">
        <v>0.03</v>
      </c>
      <c r="CC1" s="508">
        <v>0.03</v>
      </c>
      <c r="CD1" s="508">
        <v>0.03</v>
      </c>
      <c r="CE1" s="508">
        <v>0.03</v>
      </c>
      <c r="CF1" s="508">
        <v>0.03</v>
      </c>
      <c r="CG1" s="508">
        <v>0.03</v>
      </c>
      <c r="CH1" s="508">
        <v>0.03</v>
      </c>
      <c r="CI1" s="508">
        <v>0.03</v>
      </c>
      <c r="CJ1" s="508">
        <v>0.03</v>
      </c>
      <c r="CK1" s="508">
        <v>0.03</v>
      </c>
      <c r="CL1" s="508">
        <v>0.03</v>
      </c>
      <c r="CM1" s="508">
        <v>0.03</v>
      </c>
      <c r="CN1" s="508">
        <v>0.03</v>
      </c>
      <c r="CO1" s="508">
        <v>0.03</v>
      </c>
      <c r="CP1" s="508">
        <v>0.03</v>
      </c>
      <c r="CQ1" s="508">
        <v>0.03</v>
      </c>
      <c r="CR1" s="508">
        <v>0.03</v>
      </c>
      <c r="CS1" s="508">
        <v>0.03</v>
      </c>
      <c r="CT1" s="508">
        <v>0.03</v>
      </c>
      <c r="CU1" s="508">
        <v>2.5000000000000001E-2</v>
      </c>
      <c r="CV1" s="508">
        <v>2.5000000000000001E-2</v>
      </c>
      <c r="CW1" s="508">
        <v>2.5000000000000001E-2</v>
      </c>
      <c r="CX1" s="508">
        <v>2.5000000000000001E-2</v>
      </c>
      <c r="CY1" s="508">
        <v>2.5000000000000001E-2</v>
      </c>
      <c r="CZ1" s="509">
        <v>2.5000000000000001E-2</v>
      </c>
      <c r="DA1" s="509">
        <v>2.5000000000000001E-2</v>
      </c>
      <c r="DB1" s="509">
        <v>2.5000000000000001E-2</v>
      </c>
      <c r="DC1" s="509">
        <v>2.5000000000000001E-2</v>
      </c>
      <c r="DD1" s="509">
        <v>2.5000000000000001E-2</v>
      </c>
      <c r="DE1" s="509">
        <v>2.5000000000000001E-2</v>
      </c>
      <c r="DF1" s="509">
        <v>2.5000000000000001E-2</v>
      </c>
      <c r="DG1" s="509">
        <v>2.5000000000000001E-2</v>
      </c>
      <c r="DH1" s="509">
        <v>2.5000000000000001E-2</v>
      </c>
      <c r="DI1" s="509">
        <v>2.5000000000000001E-2</v>
      </c>
      <c r="DJ1" s="509">
        <v>2.5000000000000001E-2</v>
      </c>
      <c r="DK1" s="509">
        <v>2.5000000000000001E-2</v>
      </c>
      <c r="DL1" s="509">
        <v>2.5000000000000001E-2</v>
      </c>
      <c r="DM1" s="509">
        <v>2.5000000000000001E-2</v>
      </c>
      <c r="DN1" s="509">
        <v>2.5000000000000001E-2</v>
      </c>
      <c r="DO1" s="509">
        <v>2.5000000000000001E-2</v>
      </c>
      <c r="DP1" s="509">
        <v>2.5000000000000001E-2</v>
      </c>
      <c r="DQ1" s="509">
        <v>2.5000000000000001E-2</v>
      </c>
      <c r="DR1" s="509">
        <v>2.5000000000000001E-2</v>
      </c>
      <c r="DS1" s="509">
        <v>2.5000000000000001E-2</v>
      </c>
      <c r="DT1" s="509">
        <v>2.5000000000000001E-2</v>
      </c>
      <c r="DU1" s="509">
        <v>2.5000000000000001E-2</v>
      </c>
      <c r="DV1" s="509">
        <v>2.5000000000000001E-2</v>
      </c>
      <c r="DW1" s="509">
        <v>2.5000000000000001E-2</v>
      </c>
      <c r="DX1" s="503"/>
    </row>
    <row r="2" spans="2:128" ht="18" customHeight="1" x14ac:dyDescent="0.25">
      <c r="B2" s="511" t="s">
        <v>359</v>
      </c>
      <c r="C2" s="502"/>
      <c r="D2" s="502"/>
      <c r="E2" s="502"/>
      <c r="F2" s="502"/>
      <c r="G2" s="502"/>
      <c r="H2" s="502"/>
      <c r="I2" s="502"/>
      <c r="J2" s="502"/>
      <c r="K2" s="502"/>
      <c r="L2" s="502"/>
      <c r="M2" s="502"/>
      <c r="N2" s="502"/>
      <c r="O2" s="502"/>
      <c r="P2" s="502"/>
      <c r="Q2" s="502"/>
      <c r="R2" s="503"/>
      <c r="S2" s="503"/>
      <c r="T2" s="503"/>
      <c r="U2" s="504" t="s">
        <v>360</v>
      </c>
      <c r="V2" s="512">
        <v>80</v>
      </c>
      <c r="W2" s="965"/>
      <c r="X2" s="513">
        <v>1</v>
      </c>
      <c r="Y2" s="513">
        <f t="shared" ref="Y2:CJ2" si="0">IF(Y3&gt;$V2,0,X2/(1+Y1))</f>
        <v>0.96618357487922713</v>
      </c>
      <c r="Z2" s="513">
        <f t="shared" si="0"/>
        <v>0.93351070036640305</v>
      </c>
      <c r="AA2" s="513">
        <f t="shared" si="0"/>
        <v>0.90194270566802237</v>
      </c>
      <c r="AB2" s="513">
        <f t="shared" si="0"/>
        <v>0.87144222769857238</v>
      </c>
      <c r="AC2" s="513">
        <f t="shared" si="0"/>
        <v>0.84197316685852408</v>
      </c>
      <c r="AD2" s="513">
        <f t="shared" si="0"/>
        <v>0.81350064430775282</v>
      </c>
      <c r="AE2" s="513">
        <f t="shared" si="0"/>
        <v>0.78599096068381924</v>
      </c>
      <c r="AF2" s="513">
        <f t="shared" si="0"/>
        <v>0.75941155621625056</v>
      </c>
      <c r="AG2" s="513">
        <f t="shared" si="0"/>
        <v>0.73373097218961414</v>
      </c>
      <c r="AH2" s="513">
        <f t="shared" si="0"/>
        <v>0.70891881370977217</v>
      </c>
      <c r="AI2" s="513">
        <f t="shared" si="0"/>
        <v>0.68494571372924851</v>
      </c>
      <c r="AJ2" s="513">
        <f t="shared" si="0"/>
        <v>0.66178329828912907</v>
      </c>
      <c r="AK2" s="513">
        <f t="shared" si="0"/>
        <v>0.63940415293635666</v>
      </c>
      <c r="AL2" s="513">
        <f t="shared" si="0"/>
        <v>0.61778179027667313</v>
      </c>
      <c r="AM2" s="513">
        <f t="shared" si="0"/>
        <v>0.59689061862480497</v>
      </c>
      <c r="AN2" s="513">
        <f t="shared" si="0"/>
        <v>0.57670591171478747</v>
      </c>
      <c r="AO2" s="513">
        <f t="shared" si="0"/>
        <v>0.55720377943457733</v>
      </c>
      <c r="AP2" s="513">
        <f t="shared" si="0"/>
        <v>0.53836113955031628</v>
      </c>
      <c r="AQ2" s="513">
        <f t="shared" si="0"/>
        <v>0.520155690386779</v>
      </c>
      <c r="AR2" s="513">
        <f t="shared" si="0"/>
        <v>0.50256588443167061</v>
      </c>
      <c r="AS2" s="513">
        <f t="shared" si="0"/>
        <v>0.48557090283253201</v>
      </c>
      <c r="AT2" s="513">
        <f t="shared" si="0"/>
        <v>0.46915063075606961</v>
      </c>
      <c r="AU2" s="513">
        <f t="shared" si="0"/>
        <v>0.45328563358074364</v>
      </c>
      <c r="AV2" s="513">
        <f t="shared" si="0"/>
        <v>0.43795713389443836</v>
      </c>
      <c r="AW2" s="513">
        <f t="shared" si="0"/>
        <v>0.42314698926998878</v>
      </c>
      <c r="AX2" s="513">
        <f t="shared" si="0"/>
        <v>0.40883767079225974</v>
      </c>
      <c r="AY2" s="513">
        <f t="shared" si="0"/>
        <v>0.39501224231136212</v>
      </c>
      <c r="AZ2" s="513">
        <f t="shared" si="0"/>
        <v>0.38165434039745133</v>
      </c>
      <c r="BA2" s="513">
        <f t="shared" si="0"/>
        <v>0.36874815497338298</v>
      </c>
      <c r="BB2" s="513">
        <f t="shared" si="0"/>
        <v>0.35800791744988636</v>
      </c>
      <c r="BC2" s="513">
        <f t="shared" si="0"/>
        <v>0.34758050237853044</v>
      </c>
      <c r="BD2" s="513">
        <f t="shared" si="0"/>
        <v>0.33745679842575771</v>
      </c>
      <c r="BE2" s="513">
        <f t="shared" si="0"/>
        <v>0.32762795963665797</v>
      </c>
      <c r="BF2" s="513">
        <f t="shared" si="0"/>
        <v>0.31808539770549316</v>
      </c>
      <c r="BG2" s="513">
        <f t="shared" si="0"/>
        <v>0.30882077447135259</v>
      </c>
      <c r="BH2" s="513">
        <f t="shared" si="0"/>
        <v>0.29982599463238113</v>
      </c>
      <c r="BI2" s="513">
        <f t="shared" si="0"/>
        <v>0.29109319867221467</v>
      </c>
      <c r="BJ2" s="513">
        <f t="shared" si="0"/>
        <v>0.2826147559924414</v>
      </c>
      <c r="BK2" s="513">
        <f t="shared" si="0"/>
        <v>0.27438325824508875</v>
      </c>
      <c r="BL2" s="513">
        <f t="shared" si="0"/>
        <v>0.26639151285930945</v>
      </c>
      <c r="BM2" s="513">
        <f t="shared" si="0"/>
        <v>0.25863253675661113</v>
      </c>
      <c r="BN2" s="513">
        <f t="shared" si="0"/>
        <v>0.25109955024913699</v>
      </c>
      <c r="BO2" s="513">
        <f t="shared" si="0"/>
        <v>0.24378597111566697</v>
      </c>
      <c r="BP2" s="513">
        <f t="shared" si="0"/>
        <v>0.23668540885016209</v>
      </c>
      <c r="BQ2" s="513">
        <f t="shared" si="0"/>
        <v>0.22979165907782728</v>
      </c>
      <c r="BR2" s="513">
        <f t="shared" si="0"/>
        <v>0.22309869813381289</v>
      </c>
      <c r="BS2" s="513">
        <f t="shared" si="0"/>
        <v>0.21660067779981834</v>
      </c>
      <c r="BT2" s="513">
        <f t="shared" si="0"/>
        <v>0.21029192019399839</v>
      </c>
      <c r="BU2" s="513">
        <f t="shared" si="0"/>
        <v>0.20416691280970717</v>
      </c>
      <c r="BV2" s="513">
        <f t="shared" si="0"/>
        <v>0.19822030369874483</v>
      </c>
      <c r="BW2" s="513">
        <f t="shared" si="0"/>
        <v>0.19244689679489788</v>
      </c>
      <c r="BX2" s="513">
        <f t="shared" si="0"/>
        <v>0.18684164737368725</v>
      </c>
      <c r="BY2" s="513">
        <f t="shared" si="0"/>
        <v>0.18139965764435656</v>
      </c>
      <c r="BZ2" s="513">
        <f t="shared" si="0"/>
        <v>0.17611617247024908</v>
      </c>
      <c r="CA2" s="513">
        <f t="shared" si="0"/>
        <v>0.17098657521383406</v>
      </c>
      <c r="CB2" s="513">
        <f t="shared" si="0"/>
        <v>0.1660063837027515</v>
      </c>
      <c r="CC2" s="513">
        <f t="shared" si="0"/>
        <v>0.16117124631335097</v>
      </c>
      <c r="CD2" s="513">
        <f t="shared" si="0"/>
        <v>0.15647693816830191</v>
      </c>
      <c r="CE2" s="513">
        <f t="shared" si="0"/>
        <v>0.1519193574449533</v>
      </c>
      <c r="CF2" s="513">
        <f t="shared" si="0"/>
        <v>0.1474945217912168</v>
      </c>
      <c r="CG2" s="513">
        <f t="shared" si="0"/>
        <v>0.14319856484584156</v>
      </c>
      <c r="CH2" s="513">
        <f t="shared" si="0"/>
        <v>0.13902773286004036</v>
      </c>
      <c r="CI2" s="513">
        <f t="shared" si="0"/>
        <v>0.13497838141751492</v>
      </c>
      <c r="CJ2" s="513">
        <f t="shared" si="0"/>
        <v>0.13104697225001449</v>
      </c>
      <c r="CK2" s="513">
        <f t="shared" ref="CK2:CY2" si="1">IF(CK3&gt;$V2,0,CJ2/(1+CK1))</f>
        <v>0.12723007014564514</v>
      </c>
      <c r="CL2" s="513">
        <f t="shared" si="1"/>
        <v>0.12352433994722828</v>
      </c>
      <c r="CM2" s="513">
        <f t="shared" si="1"/>
        <v>0.11992654363808571</v>
      </c>
      <c r="CN2" s="513">
        <f t="shared" si="1"/>
        <v>0.11643353751270456</v>
      </c>
      <c r="CO2" s="513">
        <f t="shared" si="1"/>
        <v>0.11304226942981026</v>
      </c>
      <c r="CP2" s="513">
        <f t="shared" si="1"/>
        <v>0.10974977614544684</v>
      </c>
      <c r="CQ2" s="513">
        <f t="shared" si="1"/>
        <v>0.10655318072373479</v>
      </c>
      <c r="CR2" s="513">
        <f t="shared" si="1"/>
        <v>0.10344969002304348</v>
      </c>
      <c r="CS2" s="513">
        <f t="shared" si="1"/>
        <v>0.10043659225538201</v>
      </c>
      <c r="CT2" s="513">
        <f t="shared" si="1"/>
        <v>9.7511254616875737E-2</v>
      </c>
      <c r="CU2" s="513">
        <f t="shared" si="1"/>
        <v>9.5132931333537313E-2</v>
      </c>
      <c r="CV2" s="513">
        <f t="shared" si="1"/>
        <v>9.2812615935158368E-2</v>
      </c>
      <c r="CW2" s="513">
        <f t="shared" si="1"/>
        <v>9.0548893595276458E-2</v>
      </c>
      <c r="CX2" s="513">
        <f t="shared" si="1"/>
        <v>8.834038399539168E-2</v>
      </c>
      <c r="CY2" s="513">
        <f t="shared" si="1"/>
        <v>8.6185740483308959E-2</v>
      </c>
      <c r="CZ2" s="514" t="s">
        <v>361</v>
      </c>
      <c r="DA2" s="503"/>
      <c r="DB2" s="503"/>
      <c r="DC2" s="503"/>
      <c r="DD2" s="503"/>
      <c r="DE2" s="503"/>
      <c r="DF2" s="503"/>
      <c r="DG2" s="503"/>
      <c r="DH2" s="503"/>
      <c r="DI2" s="503"/>
      <c r="DJ2" s="503"/>
      <c r="DK2" s="503"/>
      <c r="DL2" s="503"/>
      <c r="DM2" s="503"/>
      <c r="DN2" s="503"/>
      <c r="DO2" s="503"/>
      <c r="DP2" s="503"/>
      <c r="DQ2" s="503"/>
      <c r="DR2" s="503"/>
      <c r="DS2" s="503"/>
      <c r="DT2" s="503"/>
      <c r="DU2" s="503"/>
      <c r="DV2" s="503"/>
      <c r="DW2" s="503"/>
      <c r="DX2" s="503"/>
    </row>
    <row r="3" spans="2:128" x14ac:dyDescent="0.2">
      <c r="B3" s="515"/>
      <c r="C3" s="516"/>
      <c r="D3" s="517"/>
      <c r="E3" s="517"/>
      <c r="F3" s="517"/>
      <c r="G3" s="517"/>
      <c r="H3" s="518"/>
      <c r="I3" s="517"/>
      <c r="J3" s="517"/>
      <c r="K3" s="517"/>
      <c r="L3" s="518"/>
      <c r="M3" s="518"/>
      <c r="N3" s="518"/>
      <c r="O3" s="518"/>
      <c r="P3" s="518"/>
      <c r="Q3" s="518"/>
      <c r="R3" s="518"/>
      <c r="S3" s="519"/>
      <c r="T3" s="519"/>
      <c r="U3" s="518"/>
      <c r="V3" s="520"/>
      <c r="W3" s="965"/>
      <c r="X3" s="521">
        <v>1</v>
      </c>
      <c r="Y3" s="521">
        <f t="shared" ref="Y3:CJ3" si="2">X3+1</f>
        <v>2</v>
      </c>
      <c r="Z3" s="521">
        <f t="shared" si="2"/>
        <v>3</v>
      </c>
      <c r="AA3" s="521">
        <f t="shared" si="2"/>
        <v>4</v>
      </c>
      <c r="AB3" s="521">
        <f t="shared" si="2"/>
        <v>5</v>
      </c>
      <c r="AC3" s="521">
        <f t="shared" si="2"/>
        <v>6</v>
      </c>
      <c r="AD3" s="521">
        <f t="shared" si="2"/>
        <v>7</v>
      </c>
      <c r="AE3" s="521">
        <f t="shared" si="2"/>
        <v>8</v>
      </c>
      <c r="AF3" s="521">
        <f t="shared" si="2"/>
        <v>9</v>
      </c>
      <c r="AG3" s="521">
        <f t="shared" si="2"/>
        <v>10</v>
      </c>
      <c r="AH3" s="521">
        <f t="shared" si="2"/>
        <v>11</v>
      </c>
      <c r="AI3" s="521">
        <f t="shared" si="2"/>
        <v>12</v>
      </c>
      <c r="AJ3" s="521">
        <f t="shared" si="2"/>
        <v>13</v>
      </c>
      <c r="AK3" s="521">
        <f t="shared" si="2"/>
        <v>14</v>
      </c>
      <c r="AL3" s="521">
        <f t="shared" si="2"/>
        <v>15</v>
      </c>
      <c r="AM3" s="521">
        <f t="shared" si="2"/>
        <v>16</v>
      </c>
      <c r="AN3" s="521">
        <f t="shared" si="2"/>
        <v>17</v>
      </c>
      <c r="AO3" s="521">
        <f t="shared" si="2"/>
        <v>18</v>
      </c>
      <c r="AP3" s="521">
        <f t="shared" si="2"/>
        <v>19</v>
      </c>
      <c r="AQ3" s="521">
        <f t="shared" si="2"/>
        <v>20</v>
      </c>
      <c r="AR3" s="521">
        <f t="shared" si="2"/>
        <v>21</v>
      </c>
      <c r="AS3" s="521">
        <f t="shared" si="2"/>
        <v>22</v>
      </c>
      <c r="AT3" s="521">
        <f t="shared" si="2"/>
        <v>23</v>
      </c>
      <c r="AU3" s="521">
        <f t="shared" si="2"/>
        <v>24</v>
      </c>
      <c r="AV3" s="521">
        <f t="shared" si="2"/>
        <v>25</v>
      </c>
      <c r="AW3" s="521">
        <f t="shared" si="2"/>
        <v>26</v>
      </c>
      <c r="AX3" s="521">
        <f t="shared" si="2"/>
        <v>27</v>
      </c>
      <c r="AY3" s="521">
        <f t="shared" si="2"/>
        <v>28</v>
      </c>
      <c r="AZ3" s="521">
        <f t="shared" si="2"/>
        <v>29</v>
      </c>
      <c r="BA3" s="521">
        <f t="shared" si="2"/>
        <v>30</v>
      </c>
      <c r="BB3" s="521">
        <f t="shared" si="2"/>
        <v>31</v>
      </c>
      <c r="BC3" s="521">
        <f t="shared" si="2"/>
        <v>32</v>
      </c>
      <c r="BD3" s="521">
        <f t="shared" si="2"/>
        <v>33</v>
      </c>
      <c r="BE3" s="521">
        <f t="shared" si="2"/>
        <v>34</v>
      </c>
      <c r="BF3" s="521">
        <f t="shared" si="2"/>
        <v>35</v>
      </c>
      <c r="BG3" s="521">
        <f t="shared" si="2"/>
        <v>36</v>
      </c>
      <c r="BH3" s="521">
        <f t="shared" si="2"/>
        <v>37</v>
      </c>
      <c r="BI3" s="521">
        <f t="shared" si="2"/>
        <v>38</v>
      </c>
      <c r="BJ3" s="521">
        <f t="shared" si="2"/>
        <v>39</v>
      </c>
      <c r="BK3" s="521">
        <f t="shared" si="2"/>
        <v>40</v>
      </c>
      <c r="BL3" s="521">
        <f t="shared" si="2"/>
        <v>41</v>
      </c>
      <c r="BM3" s="521">
        <f t="shared" si="2"/>
        <v>42</v>
      </c>
      <c r="BN3" s="521">
        <f t="shared" si="2"/>
        <v>43</v>
      </c>
      <c r="BO3" s="521">
        <f t="shared" si="2"/>
        <v>44</v>
      </c>
      <c r="BP3" s="521">
        <f t="shared" si="2"/>
        <v>45</v>
      </c>
      <c r="BQ3" s="521">
        <f t="shared" si="2"/>
        <v>46</v>
      </c>
      <c r="BR3" s="521">
        <f t="shared" si="2"/>
        <v>47</v>
      </c>
      <c r="BS3" s="521">
        <f t="shared" si="2"/>
        <v>48</v>
      </c>
      <c r="BT3" s="521">
        <f t="shared" si="2"/>
        <v>49</v>
      </c>
      <c r="BU3" s="521">
        <f t="shared" si="2"/>
        <v>50</v>
      </c>
      <c r="BV3" s="521">
        <f t="shared" si="2"/>
        <v>51</v>
      </c>
      <c r="BW3" s="521">
        <f t="shared" si="2"/>
        <v>52</v>
      </c>
      <c r="BX3" s="521">
        <f t="shared" si="2"/>
        <v>53</v>
      </c>
      <c r="BY3" s="521">
        <f t="shared" si="2"/>
        <v>54</v>
      </c>
      <c r="BZ3" s="521">
        <f t="shared" si="2"/>
        <v>55</v>
      </c>
      <c r="CA3" s="521">
        <f t="shared" si="2"/>
        <v>56</v>
      </c>
      <c r="CB3" s="521">
        <f t="shared" si="2"/>
        <v>57</v>
      </c>
      <c r="CC3" s="521">
        <f t="shared" si="2"/>
        <v>58</v>
      </c>
      <c r="CD3" s="521">
        <f t="shared" si="2"/>
        <v>59</v>
      </c>
      <c r="CE3" s="521">
        <f t="shared" si="2"/>
        <v>60</v>
      </c>
      <c r="CF3" s="521">
        <f t="shared" si="2"/>
        <v>61</v>
      </c>
      <c r="CG3" s="521">
        <f t="shared" si="2"/>
        <v>62</v>
      </c>
      <c r="CH3" s="521">
        <f t="shared" si="2"/>
        <v>63</v>
      </c>
      <c r="CI3" s="521">
        <f t="shared" si="2"/>
        <v>64</v>
      </c>
      <c r="CJ3" s="521">
        <f t="shared" si="2"/>
        <v>65</v>
      </c>
      <c r="CK3" s="521">
        <f t="shared" ref="CK3:DW3" si="3">CJ3+1</f>
        <v>66</v>
      </c>
      <c r="CL3" s="521">
        <f t="shared" si="3"/>
        <v>67</v>
      </c>
      <c r="CM3" s="521">
        <f t="shared" si="3"/>
        <v>68</v>
      </c>
      <c r="CN3" s="521">
        <f t="shared" si="3"/>
        <v>69</v>
      </c>
      <c r="CO3" s="521">
        <f t="shared" si="3"/>
        <v>70</v>
      </c>
      <c r="CP3" s="521">
        <f t="shared" si="3"/>
        <v>71</v>
      </c>
      <c r="CQ3" s="521">
        <f t="shared" si="3"/>
        <v>72</v>
      </c>
      <c r="CR3" s="521">
        <f t="shared" si="3"/>
        <v>73</v>
      </c>
      <c r="CS3" s="521">
        <f t="shared" si="3"/>
        <v>74</v>
      </c>
      <c r="CT3" s="521">
        <f t="shared" si="3"/>
        <v>75</v>
      </c>
      <c r="CU3" s="521">
        <f t="shared" si="3"/>
        <v>76</v>
      </c>
      <c r="CV3" s="521">
        <f t="shared" si="3"/>
        <v>77</v>
      </c>
      <c r="CW3" s="521">
        <f t="shared" si="3"/>
        <v>78</v>
      </c>
      <c r="CX3" s="521">
        <f t="shared" si="3"/>
        <v>79</v>
      </c>
      <c r="CY3" s="521">
        <f t="shared" si="3"/>
        <v>80</v>
      </c>
      <c r="CZ3" s="522">
        <f t="shared" si="3"/>
        <v>81</v>
      </c>
      <c r="DA3" s="522">
        <f t="shared" si="3"/>
        <v>82</v>
      </c>
      <c r="DB3" s="522">
        <f t="shared" si="3"/>
        <v>83</v>
      </c>
      <c r="DC3" s="522">
        <f t="shared" si="3"/>
        <v>84</v>
      </c>
      <c r="DD3" s="522">
        <f t="shared" si="3"/>
        <v>85</v>
      </c>
      <c r="DE3" s="522">
        <f t="shared" si="3"/>
        <v>86</v>
      </c>
      <c r="DF3" s="522">
        <f t="shared" si="3"/>
        <v>87</v>
      </c>
      <c r="DG3" s="522">
        <f t="shared" si="3"/>
        <v>88</v>
      </c>
      <c r="DH3" s="522">
        <f t="shared" si="3"/>
        <v>89</v>
      </c>
      <c r="DI3" s="522">
        <f t="shared" si="3"/>
        <v>90</v>
      </c>
      <c r="DJ3" s="522">
        <f t="shared" si="3"/>
        <v>91</v>
      </c>
      <c r="DK3" s="522">
        <f t="shared" si="3"/>
        <v>92</v>
      </c>
      <c r="DL3" s="522">
        <f t="shared" si="3"/>
        <v>93</v>
      </c>
      <c r="DM3" s="522">
        <f t="shared" si="3"/>
        <v>94</v>
      </c>
      <c r="DN3" s="522">
        <f t="shared" si="3"/>
        <v>95</v>
      </c>
      <c r="DO3" s="522">
        <f t="shared" si="3"/>
        <v>96</v>
      </c>
      <c r="DP3" s="522">
        <f t="shared" si="3"/>
        <v>97</v>
      </c>
      <c r="DQ3" s="522">
        <f t="shared" si="3"/>
        <v>98</v>
      </c>
      <c r="DR3" s="522">
        <f t="shared" si="3"/>
        <v>99</v>
      </c>
      <c r="DS3" s="522">
        <f t="shared" si="3"/>
        <v>100</v>
      </c>
      <c r="DT3" s="522">
        <f t="shared" si="3"/>
        <v>101</v>
      </c>
      <c r="DU3" s="522">
        <f t="shared" si="3"/>
        <v>102</v>
      </c>
      <c r="DV3" s="522">
        <f t="shared" si="3"/>
        <v>103</v>
      </c>
      <c r="DW3" s="522">
        <f t="shared" si="3"/>
        <v>104</v>
      </c>
      <c r="DX3" s="503"/>
    </row>
    <row r="4" spans="2:128" s="523" customFormat="1" ht="51" x14ac:dyDescent="0.2">
      <c r="B4" s="524" t="s">
        <v>112</v>
      </c>
      <c r="C4" s="525" t="s">
        <v>362</v>
      </c>
      <c r="D4" s="526" t="s">
        <v>363</v>
      </c>
      <c r="E4" s="524" t="s">
        <v>364</v>
      </c>
      <c r="F4" s="527" t="s">
        <v>365</v>
      </c>
      <c r="G4" s="527" t="s">
        <v>366</v>
      </c>
      <c r="H4" s="527" t="s">
        <v>367</v>
      </c>
      <c r="I4" s="527" t="s">
        <v>368</v>
      </c>
      <c r="J4" s="527" t="s">
        <v>369</v>
      </c>
      <c r="K4" s="527" t="s">
        <v>370</v>
      </c>
      <c r="L4" s="528" t="s">
        <v>371</v>
      </c>
      <c r="M4" s="528" t="s">
        <v>372</v>
      </c>
      <c r="N4" s="528" t="s">
        <v>373</v>
      </c>
      <c r="O4" s="528" t="s">
        <v>374</v>
      </c>
      <c r="P4" s="528" t="s">
        <v>375</v>
      </c>
      <c r="Q4" s="528" t="s">
        <v>376</v>
      </c>
      <c r="R4" s="528" t="s">
        <v>377</v>
      </c>
      <c r="S4" s="529" t="s">
        <v>378</v>
      </c>
      <c r="T4" s="530" t="s">
        <v>379</v>
      </c>
      <c r="U4" s="528" t="s">
        <v>380</v>
      </c>
      <c r="V4" s="531" t="s">
        <v>113</v>
      </c>
      <c r="W4" s="532" t="s">
        <v>140</v>
      </c>
      <c r="X4" s="533" t="s">
        <v>381</v>
      </c>
      <c r="Y4" s="533" t="s">
        <v>382</v>
      </c>
      <c r="Z4" s="533" t="s">
        <v>383</v>
      </c>
      <c r="AA4" s="533" t="s">
        <v>384</v>
      </c>
      <c r="AB4" s="533" t="s">
        <v>385</v>
      </c>
      <c r="AC4" s="533" t="s">
        <v>386</v>
      </c>
      <c r="AD4" s="533" t="s">
        <v>387</v>
      </c>
      <c r="AE4" s="533" t="s">
        <v>388</v>
      </c>
      <c r="AF4" s="533" t="s">
        <v>389</v>
      </c>
      <c r="AG4" s="533" t="s">
        <v>390</v>
      </c>
      <c r="AH4" s="533" t="s">
        <v>391</v>
      </c>
      <c r="AI4" s="533" t="s">
        <v>392</v>
      </c>
      <c r="AJ4" s="533" t="s">
        <v>393</v>
      </c>
      <c r="AK4" s="533" t="s">
        <v>394</v>
      </c>
      <c r="AL4" s="533" t="s">
        <v>395</v>
      </c>
      <c r="AM4" s="533" t="s">
        <v>396</v>
      </c>
      <c r="AN4" s="533" t="s">
        <v>397</v>
      </c>
      <c r="AO4" s="533" t="s">
        <v>398</v>
      </c>
      <c r="AP4" s="533" t="s">
        <v>399</v>
      </c>
      <c r="AQ4" s="533" t="s">
        <v>400</v>
      </c>
      <c r="AR4" s="533" t="s">
        <v>401</v>
      </c>
      <c r="AS4" s="533" t="s">
        <v>402</v>
      </c>
      <c r="AT4" s="533" t="s">
        <v>403</v>
      </c>
      <c r="AU4" s="533" t="s">
        <v>404</v>
      </c>
      <c r="AV4" s="533" t="s">
        <v>405</v>
      </c>
      <c r="AW4" s="533" t="s">
        <v>406</v>
      </c>
      <c r="AX4" s="533" t="s">
        <v>407</v>
      </c>
      <c r="AY4" s="533" t="s">
        <v>408</v>
      </c>
      <c r="AZ4" s="533" t="s">
        <v>409</v>
      </c>
      <c r="BA4" s="533" t="s">
        <v>410</v>
      </c>
      <c r="BB4" s="533" t="s">
        <v>411</v>
      </c>
      <c r="BC4" s="533" t="s">
        <v>412</v>
      </c>
      <c r="BD4" s="533" t="s">
        <v>413</v>
      </c>
      <c r="BE4" s="533" t="s">
        <v>414</v>
      </c>
      <c r="BF4" s="533" t="s">
        <v>415</v>
      </c>
      <c r="BG4" s="533" t="s">
        <v>416</v>
      </c>
      <c r="BH4" s="533" t="s">
        <v>417</v>
      </c>
      <c r="BI4" s="533" t="s">
        <v>418</v>
      </c>
      <c r="BJ4" s="533" t="s">
        <v>419</v>
      </c>
      <c r="BK4" s="533" t="s">
        <v>420</v>
      </c>
      <c r="BL4" s="533" t="s">
        <v>421</v>
      </c>
      <c r="BM4" s="533" t="s">
        <v>422</v>
      </c>
      <c r="BN4" s="533" t="s">
        <v>423</v>
      </c>
      <c r="BO4" s="533" t="s">
        <v>424</v>
      </c>
      <c r="BP4" s="533" t="s">
        <v>425</v>
      </c>
      <c r="BQ4" s="533" t="s">
        <v>426</v>
      </c>
      <c r="BR4" s="533" t="s">
        <v>427</v>
      </c>
      <c r="BS4" s="533" t="s">
        <v>428</v>
      </c>
      <c r="BT4" s="533" t="s">
        <v>429</v>
      </c>
      <c r="BU4" s="533" t="s">
        <v>430</v>
      </c>
      <c r="BV4" s="533" t="s">
        <v>431</v>
      </c>
      <c r="BW4" s="533" t="s">
        <v>432</v>
      </c>
      <c r="BX4" s="533" t="s">
        <v>433</v>
      </c>
      <c r="BY4" s="533" t="s">
        <v>434</v>
      </c>
      <c r="BZ4" s="533" t="s">
        <v>435</v>
      </c>
      <c r="CA4" s="533" t="s">
        <v>436</v>
      </c>
      <c r="CB4" s="533" t="s">
        <v>437</v>
      </c>
      <c r="CC4" s="533" t="s">
        <v>438</v>
      </c>
      <c r="CD4" s="533" t="s">
        <v>439</v>
      </c>
      <c r="CE4" s="534" t="s">
        <v>440</v>
      </c>
      <c r="CF4" s="533" t="s">
        <v>441</v>
      </c>
      <c r="CG4" s="533" t="s">
        <v>442</v>
      </c>
      <c r="CH4" s="533" t="s">
        <v>443</v>
      </c>
      <c r="CI4" s="533" t="s">
        <v>444</v>
      </c>
      <c r="CJ4" s="533" t="s">
        <v>445</v>
      </c>
      <c r="CK4" s="533" t="s">
        <v>446</v>
      </c>
      <c r="CL4" s="533" t="s">
        <v>447</v>
      </c>
      <c r="CM4" s="533" t="s">
        <v>448</v>
      </c>
      <c r="CN4" s="533" t="s">
        <v>449</v>
      </c>
      <c r="CO4" s="533" t="s">
        <v>450</v>
      </c>
      <c r="CP4" s="533" t="s">
        <v>451</v>
      </c>
      <c r="CQ4" s="533" t="s">
        <v>452</v>
      </c>
      <c r="CR4" s="533" t="s">
        <v>453</v>
      </c>
      <c r="CS4" s="533" t="s">
        <v>454</v>
      </c>
      <c r="CT4" s="533" t="s">
        <v>455</v>
      </c>
      <c r="CU4" s="533" t="s">
        <v>456</v>
      </c>
      <c r="CV4" s="533" t="s">
        <v>457</v>
      </c>
      <c r="CW4" s="533" t="s">
        <v>458</v>
      </c>
      <c r="CX4" s="533" t="s">
        <v>459</v>
      </c>
      <c r="CY4" s="533" t="s">
        <v>460</v>
      </c>
      <c r="CZ4" s="535" t="s">
        <v>461</v>
      </c>
      <c r="DA4" s="535" t="s">
        <v>462</v>
      </c>
      <c r="DB4" s="535" t="s">
        <v>463</v>
      </c>
      <c r="DC4" s="535" t="s">
        <v>464</v>
      </c>
      <c r="DD4" s="535" t="s">
        <v>465</v>
      </c>
      <c r="DE4" s="535" t="s">
        <v>466</v>
      </c>
      <c r="DF4" s="535" t="s">
        <v>467</v>
      </c>
      <c r="DG4" s="535" t="s">
        <v>468</v>
      </c>
      <c r="DH4" s="535" t="s">
        <v>469</v>
      </c>
      <c r="DI4" s="535" t="s">
        <v>470</v>
      </c>
      <c r="DJ4" s="535" t="s">
        <v>471</v>
      </c>
      <c r="DK4" s="535" t="s">
        <v>472</v>
      </c>
      <c r="DL4" s="535" t="s">
        <v>473</v>
      </c>
      <c r="DM4" s="535" t="s">
        <v>474</v>
      </c>
      <c r="DN4" s="535" t="s">
        <v>475</v>
      </c>
      <c r="DO4" s="535" t="s">
        <v>476</v>
      </c>
      <c r="DP4" s="535" t="s">
        <v>477</v>
      </c>
      <c r="DQ4" s="535" t="s">
        <v>478</v>
      </c>
      <c r="DR4" s="535" t="s">
        <v>479</v>
      </c>
      <c r="DS4" s="535" t="s">
        <v>480</v>
      </c>
      <c r="DT4" s="535" t="s">
        <v>481</v>
      </c>
      <c r="DU4" s="535" t="s">
        <v>482</v>
      </c>
      <c r="DV4" s="535" t="s">
        <v>483</v>
      </c>
      <c r="DW4" s="536" t="s">
        <v>484</v>
      </c>
      <c r="DX4" s="537"/>
    </row>
    <row r="5" spans="2:128" x14ac:dyDescent="0.2">
      <c r="B5" s="538" t="s">
        <v>485</v>
      </c>
      <c r="C5" s="539" t="s">
        <v>486</v>
      </c>
      <c r="D5" s="540"/>
      <c r="E5" s="541"/>
      <c r="F5" s="542"/>
      <c r="G5" s="542"/>
      <c r="H5" s="542"/>
      <c r="I5" s="542"/>
      <c r="J5" s="542"/>
      <c r="K5" s="542"/>
      <c r="L5" s="542"/>
      <c r="M5" s="542"/>
      <c r="N5" s="542"/>
      <c r="O5" s="542"/>
      <c r="P5" s="542"/>
      <c r="Q5" s="542"/>
      <c r="R5" s="543"/>
      <c r="S5" s="544"/>
      <c r="T5" s="545"/>
      <c r="U5" s="546"/>
      <c r="V5" s="541"/>
      <c r="W5" s="541"/>
      <c r="X5" s="547"/>
      <c r="Y5" s="547"/>
      <c r="Z5" s="547"/>
      <c r="AA5" s="547"/>
      <c r="AB5" s="547"/>
      <c r="AC5" s="548"/>
      <c r="AD5" s="548"/>
      <c r="AE5" s="548"/>
      <c r="AF5" s="548"/>
      <c r="AG5" s="548"/>
      <c r="AH5" s="548"/>
      <c r="AI5" s="548"/>
      <c r="AJ5" s="548"/>
      <c r="AK5" s="549"/>
      <c r="AL5" s="549"/>
      <c r="AM5" s="549"/>
      <c r="AN5" s="549"/>
      <c r="AO5" s="549"/>
      <c r="AP5" s="549"/>
      <c r="AQ5" s="549"/>
      <c r="AR5" s="549"/>
      <c r="AS5" s="549"/>
      <c r="AT5" s="549"/>
      <c r="AU5" s="549"/>
      <c r="AV5" s="549"/>
      <c r="AW5" s="549"/>
      <c r="AX5" s="549"/>
      <c r="AY5" s="549"/>
      <c r="AZ5" s="549"/>
      <c r="BA5" s="549"/>
      <c r="BB5" s="549"/>
      <c r="BC5" s="549"/>
      <c r="BD5" s="549"/>
      <c r="BE5" s="549"/>
      <c r="BF5" s="549"/>
      <c r="BG5" s="549"/>
      <c r="BH5" s="549"/>
      <c r="BI5" s="549"/>
      <c r="BJ5" s="549"/>
      <c r="BK5" s="549"/>
      <c r="BL5" s="549"/>
      <c r="BM5" s="549"/>
      <c r="BN5" s="549"/>
      <c r="BO5" s="549"/>
      <c r="BP5" s="549"/>
      <c r="BQ5" s="549"/>
      <c r="BR5" s="549"/>
      <c r="BS5" s="549"/>
      <c r="BT5" s="549"/>
      <c r="BU5" s="549"/>
      <c r="BV5" s="549"/>
      <c r="BW5" s="549"/>
      <c r="BX5" s="549"/>
      <c r="BY5" s="549"/>
      <c r="BZ5" s="549"/>
      <c r="CA5" s="549"/>
      <c r="CB5" s="549"/>
      <c r="CC5" s="549"/>
      <c r="CD5" s="549"/>
      <c r="CE5" s="549"/>
      <c r="CF5" s="549"/>
      <c r="CG5" s="549"/>
      <c r="CH5" s="550"/>
      <c r="CI5" s="549"/>
      <c r="CJ5" s="549"/>
      <c r="CK5" s="549"/>
      <c r="CL5" s="549"/>
      <c r="CM5" s="549"/>
      <c r="CN5" s="549"/>
      <c r="CO5" s="549"/>
      <c r="CP5" s="549"/>
      <c r="CQ5" s="549"/>
      <c r="CR5" s="549"/>
      <c r="CS5" s="549"/>
      <c r="CT5" s="549"/>
      <c r="CU5" s="549"/>
      <c r="CV5" s="549"/>
      <c r="CW5" s="549"/>
      <c r="CX5" s="549"/>
      <c r="CY5" s="551"/>
      <c r="CZ5" s="552"/>
      <c r="DA5" s="553"/>
      <c r="DB5" s="553"/>
      <c r="DC5" s="553"/>
      <c r="DD5" s="553"/>
      <c r="DE5" s="553"/>
      <c r="DF5" s="553"/>
      <c r="DG5" s="553"/>
      <c r="DH5" s="553"/>
      <c r="DI5" s="553"/>
      <c r="DJ5" s="553"/>
      <c r="DK5" s="553"/>
      <c r="DL5" s="553"/>
      <c r="DM5" s="553"/>
      <c r="DN5" s="553"/>
      <c r="DO5" s="553"/>
      <c r="DP5" s="553"/>
      <c r="DQ5" s="553"/>
      <c r="DR5" s="553"/>
      <c r="DS5" s="553"/>
      <c r="DT5" s="553"/>
      <c r="DU5" s="553"/>
      <c r="DV5" s="553"/>
      <c r="DW5" s="554"/>
      <c r="DX5" s="553"/>
    </row>
    <row r="6" spans="2:128" ht="25.5" x14ac:dyDescent="0.2">
      <c r="B6" s="555" t="s">
        <v>487</v>
      </c>
      <c r="C6" s="556" t="s">
        <v>488</v>
      </c>
      <c r="D6" s="557"/>
      <c r="E6" s="547"/>
      <c r="F6" s="558"/>
      <c r="G6" s="558"/>
      <c r="H6" s="559"/>
      <c r="I6" s="559"/>
      <c r="J6" s="559"/>
      <c r="K6" s="559"/>
      <c r="L6" s="559"/>
      <c r="M6" s="559"/>
      <c r="N6" s="559"/>
      <c r="O6" s="559"/>
      <c r="P6" s="559"/>
      <c r="Q6" s="559"/>
      <c r="R6" s="560"/>
      <c r="S6" s="544"/>
      <c r="T6" s="545"/>
      <c r="U6" s="561" t="s">
        <v>489</v>
      </c>
      <c r="V6" s="547"/>
      <c r="W6" s="547"/>
      <c r="X6" s="547">
        <f t="shared" ref="X6:BC6" si="4">SUMIF($C:$C,"58.1x",X:X)</f>
        <v>0</v>
      </c>
      <c r="Y6" s="547">
        <f t="shared" si="4"/>
        <v>0</v>
      </c>
      <c r="Z6" s="547">
        <f t="shared" si="4"/>
        <v>0</v>
      </c>
      <c r="AA6" s="547">
        <f t="shared" si="4"/>
        <v>0</v>
      </c>
      <c r="AB6" s="547">
        <f t="shared" si="4"/>
        <v>0</v>
      </c>
      <c r="AC6" s="547">
        <f t="shared" si="4"/>
        <v>0</v>
      </c>
      <c r="AD6" s="547">
        <f t="shared" si="4"/>
        <v>0</v>
      </c>
      <c r="AE6" s="547">
        <f t="shared" si="4"/>
        <v>0</v>
      </c>
      <c r="AF6" s="547">
        <f t="shared" si="4"/>
        <v>0</v>
      </c>
      <c r="AG6" s="547">
        <f t="shared" si="4"/>
        <v>0</v>
      </c>
      <c r="AH6" s="547">
        <f t="shared" si="4"/>
        <v>0</v>
      </c>
      <c r="AI6" s="547">
        <f t="shared" si="4"/>
        <v>0</v>
      </c>
      <c r="AJ6" s="547">
        <f t="shared" si="4"/>
        <v>0</v>
      </c>
      <c r="AK6" s="547">
        <f t="shared" si="4"/>
        <v>0</v>
      </c>
      <c r="AL6" s="547">
        <f t="shared" si="4"/>
        <v>0</v>
      </c>
      <c r="AM6" s="547">
        <f t="shared" si="4"/>
        <v>0</v>
      </c>
      <c r="AN6" s="547">
        <f t="shared" si="4"/>
        <v>0</v>
      </c>
      <c r="AO6" s="547">
        <f t="shared" si="4"/>
        <v>0</v>
      </c>
      <c r="AP6" s="547">
        <f t="shared" si="4"/>
        <v>0</v>
      </c>
      <c r="AQ6" s="547">
        <f t="shared" si="4"/>
        <v>0</v>
      </c>
      <c r="AR6" s="547">
        <f t="shared" si="4"/>
        <v>0</v>
      </c>
      <c r="AS6" s="547">
        <f t="shared" si="4"/>
        <v>0</v>
      </c>
      <c r="AT6" s="547">
        <f t="shared" si="4"/>
        <v>0</v>
      </c>
      <c r="AU6" s="547">
        <f t="shared" si="4"/>
        <v>0</v>
      </c>
      <c r="AV6" s="547">
        <f t="shared" si="4"/>
        <v>0</v>
      </c>
      <c r="AW6" s="547">
        <f t="shared" si="4"/>
        <v>0</v>
      </c>
      <c r="AX6" s="547">
        <f t="shared" si="4"/>
        <v>0</v>
      </c>
      <c r="AY6" s="547">
        <f t="shared" si="4"/>
        <v>0</v>
      </c>
      <c r="AZ6" s="547">
        <f t="shared" si="4"/>
        <v>0</v>
      </c>
      <c r="BA6" s="547">
        <f t="shared" si="4"/>
        <v>0</v>
      </c>
      <c r="BB6" s="547">
        <f t="shared" si="4"/>
        <v>0</v>
      </c>
      <c r="BC6" s="547">
        <f t="shared" si="4"/>
        <v>0</v>
      </c>
      <c r="BD6" s="547">
        <f t="shared" ref="BD6:CI6" si="5">SUMIF($C:$C,"58.1x",BD:BD)</f>
        <v>0</v>
      </c>
      <c r="BE6" s="547">
        <f t="shared" si="5"/>
        <v>0</v>
      </c>
      <c r="BF6" s="547">
        <f t="shared" si="5"/>
        <v>0</v>
      </c>
      <c r="BG6" s="547">
        <f t="shared" si="5"/>
        <v>0</v>
      </c>
      <c r="BH6" s="547">
        <f t="shared" si="5"/>
        <v>0</v>
      </c>
      <c r="BI6" s="547">
        <f t="shared" si="5"/>
        <v>0</v>
      </c>
      <c r="BJ6" s="547">
        <f t="shared" si="5"/>
        <v>0</v>
      </c>
      <c r="BK6" s="547">
        <f t="shared" si="5"/>
        <v>0</v>
      </c>
      <c r="BL6" s="547">
        <f t="shared" si="5"/>
        <v>0</v>
      </c>
      <c r="BM6" s="547">
        <f t="shared" si="5"/>
        <v>0</v>
      </c>
      <c r="BN6" s="547">
        <f t="shared" si="5"/>
        <v>0</v>
      </c>
      <c r="BO6" s="547">
        <f t="shared" si="5"/>
        <v>0</v>
      </c>
      <c r="BP6" s="547">
        <f t="shared" si="5"/>
        <v>0</v>
      </c>
      <c r="BQ6" s="547">
        <f t="shared" si="5"/>
        <v>0</v>
      </c>
      <c r="BR6" s="547">
        <f t="shared" si="5"/>
        <v>0</v>
      </c>
      <c r="BS6" s="547">
        <f t="shared" si="5"/>
        <v>0</v>
      </c>
      <c r="BT6" s="547">
        <f t="shared" si="5"/>
        <v>0</v>
      </c>
      <c r="BU6" s="547">
        <f t="shared" si="5"/>
        <v>0</v>
      </c>
      <c r="BV6" s="547">
        <f t="shared" si="5"/>
        <v>0</v>
      </c>
      <c r="BW6" s="547">
        <f t="shared" si="5"/>
        <v>0</v>
      </c>
      <c r="BX6" s="547">
        <f t="shared" si="5"/>
        <v>0</v>
      </c>
      <c r="BY6" s="547">
        <f t="shared" si="5"/>
        <v>0</v>
      </c>
      <c r="BZ6" s="547">
        <f t="shared" si="5"/>
        <v>0</v>
      </c>
      <c r="CA6" s="547">
        <f t="shared" si="5"/>
        <v>0</v>
      </c>
      <c r="CB6" s="547">
        <f t="shared" si="5"/>
        <v>0</v>
      </c>
      <c r="CC6" s="547">
        <f t="shared" si="5"/>
        <v>0</v>
      </c>
      <c r="CD6" s="547">
        <f t="shared" si="5"/>
        <v>0</v>
      </c>
      <c r="CE6" s="547">
        <f t="shared" si="5"/>
        <v>0</v>
      </c>
      <c r="CF6" s="547">
        <f t="shared" si="5"/>
        <v>0</v>
      </c>
      <c r="CG6" s="547">
        <f t="shared" si="5"/>
        <v>0</v>
      </c>
      <c r="CH6" s="547">
        <f t="shared" si="5"/>
        <v>0</v>
      </c>
      <c r="CI6" s="547">
        <f t="shared" si="5"/>
        <v>0</v>
      </c>
      <c r="CJ6" s="547">
        <f t="shared" ref="CJ6:DO6" si="6">SUMIF($C:$C,"58.1x",CJ:CJ)</f>
        <v>0</v>
      </c>
      <c r="CK6" s="547">
        <f t="shared" si="6"/>
        <v>0</v>
      </c>
      <c r="CL6" s="547">
        <f t="shared" si="6"/>
        <v>0</v>
      </c>
      <c r="CM6" s="547">
        <f t="shared" si="6"/>
        <v>0</v>
      </c>
      <c r="CN6" s="547">
        <f t="shared" si="6"/>
        <v>0</v>
      </c>
      <c r="CO6" s="547">
        <f t="shared" si="6"/>
        <v>0</v>
      </c>
      <c r="CP6" s="547">
        <f t="shared" si="6"/>
        <v>0</v>
      </c>
      <c r="CQ6" s="547">
        <f t="shared" si="6"/>
        <v>0</v>
      </c>
      <c r="CR6" s="547">
        <f t="shared" si="6"/>
        <v>0</v>
      </c>
      <c r="CS6" s="547">
        <f t="shared" si="6"/>
        <v>0</v>
      </c>
      <c r="CT6" s="547">
        <f t="shared" si="6"/>
        <v>0</v>
      </c>
      <c r="CU6" s="547">
        <f t="shared" si="6"/>
        <v>0</v>
      </c>
      <c r="CV6" s="547">
        <f t="shared" si="6"/>
        <v>0</v>
      </c>
      <c r="CW6" s="547">
        <f t="shared" si="6"/>
        <v>0</v>
      </c>
      <c r="CX6" s="547">
        <f t="shared" si="6"/>
        <v>0</v>
      </c>
      <c r="CY6" s="562">
        <f t="shared" si="6"/>
        <v>0</v>
      </c>
      <c r="CZ6" s="563">
        <f t="shared" si="6"/>
        <v>0</v>
      </c>
      <c r="DA6" s="563">
        <f t="shared" si="6"/>
        <v>0</v>
      </c>
      <c r="DB6" s="563">
        <f t="shared" si="6"/>
        <v>0</v>
      </c>
      <c r="DC6" s="563">
        <f t="shared" si="6"/>
        <v>0</v>
      </c>
      <c r="DD6" s="563">
        <f t="shared" si="6"/>
        <v>0</v>
      </c>
      <c r="DE6" s="563">
        <f t="shared" si="6"/>
        <v>0</v>
      </c>
      <c r="DF6" s="563">
        <f t="shared" si="6"/>
        <v>0</v>
      </c>
      <c r="DG6" s="563">
        <f t="shared" si="6"/>
        <v>0</v>
      </c>
      <c r="DH6" s="563">
        <f t="shared" si="6"/>
        <v>0</v>
      </c>
      <c r="DI6" s="563">
        <f t="shared" si="6"/>
        <v>0</v>
      </c>
      <c r="DJ6" s="563">
        <f t="shared" si="6"/>
        <v>0</v>
      </c>
      <c r="DK6" s="563">
        <f t="shared" si="6"/>
        <v>0</v>
      </c>
      <c r="DL6" s="563">
        <f t="shared" si="6"/>
        <v>0</v>
      </c>
      <c r="DM6" s="563">
        <f t="shared" si="6"/>
        <v>0</v>
      </c>
      <c r="DN6" s="563">
        <f t="shared" si="6"/>
        <v>0</v>
      </c>
      <c r="DO6" s="563">
        <f t="shared" si="6"/>
        <v>0</v>
      </c>
      <c r="DP6" s="563">
        <f t="shared" ref="DP6:DW6" si="7">SUMIF($C:$C,"58.1x",DP:DP)</f>
        <v>0</v>
      </c>
      <c r="DQ6" s="563">
        <f t="shared" si="7"/>
        <v>0</v>
      </c>
      <c r="DR6" s="563">
        <f t="shared" si="7"/>
        <v>0</v>
      </c>
      <c r="DS6" s="563">
        <f t="shared" si="7"/>
        <v>0</v>
      </c>
      <c r="DT6" s="563">
        <f t="shared" si="7"/>
        <v>0</v>
      </c>
      <c r="DU6" s="563">
        <f t="shared" si="7"/>
        <v>0</v>
      </c>
      <c r="DV6" s="563">
        <f t="shared" si="7"/>
        <v>0</v>
      </c>
      <c r="DW6" s="564">
        <f t="shared" si="7"/>
        <v>0</v>
      </c>
      <c r="DX6" s="553"/>
    </row>
    <row r="7" spans="2:128" ht="25.5" x14ac:dyDescent="0.2">
      <c r="B7" s="565" t="s">
        <v>490</v>
      </c>
      <c r="C7" s="566" t="s">
        <v>795</v>
      </c>
      <c r="D7" s="567" t="s">
        <v>796</v>
      </c>
      <c r="E7" s="568" t="s">
        <v>564</v>
      </c>
      <c r="F7" s="569" t="s">
        <v>797</v>
      </c>
      <c r="G7" s="570" t="s">
        <v>563</v>
      </c>
      <c r="H7" s="385" t="s">
        <v>492</v>
      </c>
      <c r="I7" s="385">
        <f>MAX(X7:AV7)</f>
        <v>15</v>
      </c>
      <c r="J7" s="385">
        <f>SUMPRODUCT($X$2:$CY$2,$X7:$CY7)*365</f>
        <v>109074.76260342423</v>
      </c>
      <c r="K7" s="385">
        <f>SUMPRODUCT($X$2:$CY$2,$X8:$CY8)+SUMPRODUCT($X$2:$CY$2,$X9:$CY9)+SUMPRODUCT($X$2:$CY$2,$X10:$CY10)</f>
        <v>88259.836688070151</v>
      </c>
      <c r="L7" s="385">
        <f>SUMPRODUCT($X$2:$CY$2,$X11:$CY11) +SUMPRODUCT($X$2:$CY$2,$X12:$CY12)</f>
        <v>15380.039585359555</v>
      </c>
      <c r="M7" s="385">
        <f>SUMPRODUCT($X$2:$CY$2,$X13:$CY13)</f>
        <v>0</v>
      </c>
      <c r="N7" s="385">
        <f>SUMPRODUCT($X$2:$CY$2,$X16:$CY16) +SUMPRODUCT($X$2:$CY$2,$X17:$CY17)</f>
        <v>580.18601173715319</v>
      </c>
      <c r="O7" s="385">
        <f>SUMPRODUCT($X$2:$CY$2,$X14:$CY14) +SUMPRODUCT($X$2:$CY$2,$X15:$CY15) +SUMPRODUCT($X$2:$CY$2,$X18:$CY18)</f>
        <v>94.126847275561033</v>
      </c>
      <c r="P7" s="385">
        <f>SUM(K7:O7)</f>
        <v>104314.18913244242</v>
      </c>
      <c r="Q7" s="385">
        <f>(SUM(K7:M7)*100000)/(J7*1000)</f>
        <v>95.017283374931765</v>
      </c>
      <c r="R7" s="386">
        <f>(P7*100000)/(J7*1000)</f>
        <v>95.635494996867081</v>
      </c>
      <c r="S7" s="571">
        <v>3</v>
      </c>
      <c r="T7" s="572">
        <v>3</v>
      </c>
      <c r="U7" s="573" t="s">
        <v>493</v>
      </c>
      <c r="V7" s="498" t="s">
        <v>124</v>
      </c>
      <c r="W7" s="499" t="s">
        <v>75</v>
      </c>
      <c r="X7" s="569">
        <v>0</v>
      </c>
      <c r="Y7" s="569">
        <v>0</v>
      </c>
      <c r="Z7" s="569">
        <v>0</v>
      </c>
      <c r="AA7" s="569">
        <v>0</v>
      </c>
      <c r="AB7" s="569">
        <v>0</v>
      </c>
      <c r="AC7" s="569">
        <v>0</v>
      </c>
      <c r="AD7" s="569">
        <v>0</v>
      </c>
      <c r="AE7" s="569">
        <v>0</v>
      </c>
      <c r="AF7" s="569">
        <v>0</v>
      </c>
      <c r="AG7" s="569">
        <v>0</v>
      </c>
      <c r="AH7" s="569">
        <v>15</v>
      </c>
      <c r="AI7" s="569">
        <v>15</v>
      </c>
      <c r="AJ7" s="569">
        <v>15</v>
      </c>
      <c r="AK7" s="569">
        <v>15</v>
      </c>
      <c r="AL7" s="569">
        <v>15</v>
      </c>
      <c r="AM7" s="569">
        <v>15</v>
      </c>
      <c r="AN7" s="569">
        <v>15</v>
      </c>
      <c r="AO7" s="569">
        <v>15</v>
      </c>
      <c r="AP7" s="569">
        <v>15</v>
      </c>
      <c r="AQ7" s="569">
        <v>15</v>
      </c>
      <c r="AR7" s="569">
        <v>15</v>
      </c>
      <c r="AS7" s="569">
        <v>15</v>
      </c>
      <c r="AT7" s="569">
        <v>15</v>
      </c>
      <c r="AU7" s="569">
        <v>15</v>
      </c>
      <c r="AV7" s="569">
        <v>15</v>
      </c>
      <c r="AW7" s="569">
        <v>15</v>
      </c>
      <c r="AX7" s="569">
        <v>15</v>
      </c>
      <c r="AY7" s="569">
        <v>15</v>
      </c>
      <c r="AZ7" s="569">
        <v>15</v>
      </c>
      <c r="BA7" s="569">
        <v>15</v>
      </c>
      <c r="BB7" s="569">
        <v>15</v>
      </c>
      <c r="BC7" s="569">
        <v>15</v>
      </c>
      <c r="BD7" s="569">
        <v>15</v>
      </c>
      <c r="BE7" s="569">
        <v>15</v>
      </c>
      <c r="BF7" s="569">
        <v>15</v>
      </c>
      <c r="BG7" s="569">
        <v>15</v>
      </c>
      <c r="BH7" s="569">
        <v>15</v>
      </c>
      <c r="BI7" s="569">
        <v>15</v>
      </c>
      <c r="BJ7" s="569">
        <v>15</v>
      </c>
      <c r="BK7" s="569">
        <v>15</v>
      </c>
      <c r="BL7" s="569">
        <v>15</v>
      </c>
      <c r="BM7" s="569">
        <v>15</v>
      </c>
      <c r="BN7" s="569">
        <v>15</v>
      </c>
      <c r="BO7" s="569">
        <v>15</v>
      </c>
      <c r="BP7" s="569">
        <v>15</v>
      </c>
      <c r="BQ7" s="569">
        <v>15</v>
      </c>
      <c r="BR7" s="569">
        <v>15</v>
      </c>
      <c r="BS7" s="569">
        <v>15</v>
      </c>
      <c r="BT7" s="569">
        <v>15</v>
      </c>
      <c r="BU7" s="569">
        <v>15</v>
      </c>
      <c r="BV7" s="569">
        <v>15</v>
      </c>
      <c r="BW7" s="569">
        <v>15</v>
      </c>
      <c r="BX7" s="569">
        <v>15</v>
      </c>
      <c r="BY7" s="569">
        <v>15</v>
      </c>
      <c r="BZ7" s="569">
        <v>15</v>
      </c>
      <c r="CA7" s="569">
        <v>15</v>
      </c>
      <c r="CB7" s="569">
        <v>15</v>
      </c>
      <c r="CC7" s="569">
        <v>15</v>
      </c>
      <c r="CD7" s="569">
        <v>15</v>
      </c>
      <c r="CE7" s="574">
        <v>15</v>
      </c>
      <c r="CF7" s="574">
        <v>15</v>
      </c>
      <c r="CG7" s="574">
        <v>15</v>
      </c>
      <c r="CH7" s="574">
        <v>15</v>
      </c>
      <c r="CI7" s="574">
        <v>15</v>
      </c>
      <c r="CJ7" s="574">
        <v>15</v>
      </c>
      <c r="CK7" s="574">
        <v>15</v>
      </c>
      <c r="CL7" s="574">
        <v>15</v>
      </c>
      <c r="CM7" s="574">
        <v>15</v>
      </c>
      <c r="CN7" s="574">
        <v>15</v>
      </c>
      <c r="CO7" s="574">
        <v>15</v>
      </c>
      <c r="CP7" s="574">
        <v>15</v>
      </c>
      <c r="CQ7" s="574">
        <v>15</v>
      </c>
      <c r="CR7" s="574">
        <v>15</v>
      </c>
      <c r="CS7" s="574">
        <v>15</v>
      </c>
      <c r="CT7" s="574">
        <v>15</v>
      </c>
      <c r="CU7" s="574">
        <v>15</v>
      </c>
      <c r="CV7" s="574">
        <v>15</v>
      </c>
      <c r="CW7" s="574">
        <v>15</v>
      </c>
      <c r="CX7" s="574">
        <v>15</v>
      </c>
      <c r="CY7" s="575">
        <v>15</v>
      </c>
      <c r="CZ7" s="576">
        <v>0</v>
      </c>
      <c r="DA7" s="577">
        <v>0</v>
      </c>
      <c r="DB7" s="577">
        <v>0</v>
      </c>
      <c r="DC7" s="577">
        <v>0</v>
      </c>
      <c r="DD7" s="577">
        <v>0</v>
      </c>
      <c r="DE7" s="577">
        <v>0</v>
      </c>
      <c r="DF7" s="577">
        <v>0</v>
      </c>
      <c r="DG7" s="577">
        <v>0</v>
      </c>
      <c r="DH7" s="577">
        <v>0</v>
      </c>
      <c r="DI7" s="577">
        <v>0</v>
      </c>
      <c r="DJ7" s="577">
        <v>0</v>
      </c>
      <c r="DK7" s="577">
        <v>0</v>
      </c>
      <c r="DL7" s="577">
        <v>0</v>
      </c>
      <c r="DM7" s="577">
        <v>0</v>
      </c>
      <c r="DN7" s="577">
        <v>0</v>
      </c>
      <c r="DO7" s="577">
        <v>0</v>
      </c>
      <c r="DP7" s="577">
        <v>0</v>
      </c>
      <c r="DQ7" s="577">
        <v>0</v>
      </c>
      <c r="DR7" s="577">
        <v>0</v>
      </c>
      <c r="DS7" s="577">
        <v>0</v>
      </c>
      <c r="DT7" s="577">
        <v>0</v>
      </c>
      <c r="DU7" s="577">
        <v>0</v>
      </c>
      <c r="DV7" s="577">
        <v>0</v>
      </c>
      <c r="DW7" s="578">
        <v>0</v>
      </c>
      <c r="DX7" s="553"/>
    </row>
    <row r="8" spans="2:128" x14ac:dyDescent="0.2">
      <c r="B8" s="579"/>
      <c r="C8" s="580"/>
      <c r="D8" s="581"/>
      <c r="E8" s="582"/>
      <c r="F8" s="582"/>
      <c r="G8" s="581"/>
      <c r="H8" s="582"/>
      <c r="I8" s="582"/>
      <c r="J8" s="582"/>
      <c r="K8" s="582"/>
      <c r="L8" s="582"/>
      <c r="M8" s="582"/>
      <c r="N8" s="582"/>
      <c r="O8" s="582"/>
      <c r="P8" s="582"/>
      <c r="Q8" s="582"/>
      <c r="R8" s="583"/>
      <c r="S8" s="582"/>
      <c r="T8" s="582"/>
      <c r="U8" s="497" t="s">
        <v>494</v>
      </c>
      <c r="V8" s="498" t="s">
        <v>124</v>
      </c>
      <c r="W8" s="499" t="s">
        <v>495</v>
      </c>
      <c r="X8" s="569">
        <v>1645.4</v>
      </c>
      <c r="Y8" s="569">
        <v>2468.1</v>
      </c>
      <c r="Z8" s="569">
        <v>4936.2</v>
      </c>
      <c r="AA8" s="569">
        <v>5758.9000000000005</v>
      </c>
      <c r="AB8" s="569">
        <v>7404.3</v>
      </c>
      <c r="AC8" s="569">
        <v>8227</v>
      </c>
      <c r="AD8" s="569">
        <v>10695.1</v>
      </c>
      <c r="AE8" s="569">
        <v>16454</v>
      </c>
      <c r="AF8" s="569">
        <v>16454</v>
      </c>
      <c r="AG8" s="569">
        <v>8227</v>
      </c>
      <c r="AH8" s="569">
        <v>0</v>
      </c>
      <c r="AI8" s="569">
        <v>0</v>
      </c>
      <c r="AJ8" s="569">
        <v>0</v>
      </c>
      <c r="AK8" s="569">
        <v>0</v>
      </c>
      <c r="AL8" s="569">
        <v>0</v>
      </c>
      <c r="AM8" s="569">
        <v>0</v>
      </c>
      <c r="AN8" s="569">
        <v>0</v>
      </c>
      <c r="AO8" s="569">
        <v>0</v>
      </c>
      <c r="AP8" s="569">
        <v>0</v>
      </c>
      <c r="AQ8" s="569">
        <v>0</v>
      </c>
      <c r="AR8" s="569">
        <v>457</v>
      </c>
      <c r="AS8" s="569">
        <v>685.5</v>
      </c>
      <c r="AT8" s="569">
        <v>1371</v>
      </c>
      <c r="AU8" s="569">
        <v>1599.5</v>
      </c>
      <c r="AV8" s="569">
        <v>2056.5</v>
      </c>
      <c r="AW8" s="569">
        <v>2285</v>
      </c>
      <c r="AX8" s="569">
        <v>2970.5</v>
      </c>
      <c r="AY8" s="569">
        <v>4570</v>
      </c>
      <c r="AZ8" s="569">
        <v>4570</v>
      </c>
      <c r="BA8" s="569">
        <v>2285</v>
      </c>
      <c r="BB8" s="569">
        <v>0</v>
      </c>
      <c r="BC8" s="569">
        <v>0</v>
      </c>
      <c r="BD8" s="569">
        <v>0</v>
      </c>
      <c r="BE8" s="569">
        <v>0</v>
      </c>
      <c r="BF8" s="569">
        <v>0</v>
      </c>
      <c r="BG8" s="569">
        <v>0</v>
      </c>
      <c r="BH8" s="569">
        <v>0</v>
      </c>
      <c r="BI8" s="569">
        <v>0</v>
      </c>
      <c r="BJ8" s="569">
        <v>0</v>
      </c>
      <c r="BK8" s="569">
        <v>0</v>
      </c>
      <c r="BL8" s="569">
        <v>457</v>
      </c>
      <c r="BM8" s="569">
        <v>685.5</v>
      </c>
      <c r="BN8" s="569">
        <v>1371</v>
      </c>
      <c r="BO8" s="569">
        <v>1599.5</v>
      </c>
      <c r="BP8" s="569">
        <v>2056.5</v>
      </c>
      <c r="BQ8" s="569">
        <v>2285</v>
      </c>
      <c r="BR8" s="569">
        <v>2970.5</v>
      </c>
      <c r="BS8" s="569">
        <v>4570</v>
      </c>
      <c r="BT8" s="569">
        <v>4570</v>
      </c>
      <c r="BU8" s="569">
        <v>2285</v>
      </c>
      <c r="BV8" s="569">
        <v>0</v>
      </c>
      <c r="BW8" s="569">
        <v>0</v>
      </c>
      <c r="BX8" s="569">
        <v>0</v>
      </c>
      <c r="BY8" s="569">
        <v>0</v>
      </c>
      <c r="BZ8" s="569">
        <v>0</v>
      </c>
      <c r="CA8" s="569">
        <v>0</v>
      </c>
      <c r="CB8" s="569">
        <v>0</v>
      </c>
      <c r="CC8" s="569">
        <v>0</v>
      </c>
      <c r="CD8" s="569">
        <v>0</v>
      </c>
      <c r="CE8" s="574">
        <v>0</v>
      </c>
      <c r="CF8" s="574">
        <v>1023.2000000000002</v>
      </c>
      <c r="CG8" s="574">
        <v>1534.8</v>
      </c>
      <c r="CH8" s="574">
        <v>3069.6</v>
      </c>
      <c r="CI8" s="574">
        <v>3581.2</v>
      </c>
      <c r="CJ8" s="574">
        <v>4604.3999999999996</v>
      </c>
      <c r="CK8" s="574">
        <v>5116</v>
      </c>
      <c r="CL8" s="574">
        <v>6650.8</v>
      </c>
      <c r="CM8" s="574">
        <v>10232</v>
      </c>
      <c r="CN8" s="574">
        <v>10232</v>
      </c>
      <c r="CO8" s="574">
        <v>5116</v>
      </c>
      <c r="CP8" s="574">
        <v>0</v>
      </c>
      <c r="CQ8" s="574">
        <v>0</v>
      </c>
      <c r="CR8" s="574">
        <v>0</v>
      </c>
      <c r="CS8" s="574">
        <v>0</v>
      </c>
      <c r="CT8" s="574">
        <v>0</v>
      </c>
      <c r="CU8" s="574">
        <v>0</v>
      </c>
      <c r="CV8" s="574">
        <v>0</v>
      </c>
      <c r="CW8" s="574">
        <v>0</v>
      </c>
      <c r="CX8" s="574">
        <v>0</v>
      </c>
      <c r="CY8" s="575">
        <v>0</v>
      </c>
      <c r="CZ8" s="576">
        <v>0</v>
      </c>
      <c r="DA8" s="577">
        <v>0</v>
      </c>
      <c r="DB8" s="577">
        <v>0</v>
      </c>
      <c r="DC8" s="577">
        <v>0</v>
      </c>
      <c r="DD8" s="577">
        <v>0</v>
      </c>
      <c r="DE8" s="577">
        <v>0</v>
      </c>
      <c r="DF8" s="577">
        <v>0</v>
      </c>
      <c r="DG8" s="577">
        <v>0</v>
      </c>
      <c r="DH8" s="577">
        <v>0</v>
      </c>
      <c r="DI8" s="577">
        <v>0</v>
      </c>
      <c r="DJ8" s="577">
        <v>0</v>
      </c>
      <c r="DK8" s="577">
        <v>0</v>
      </c>
      <c r="DL8" s="577">
        <v>0</v>
      </c>
      <c r="DM8" s="577">
        <v>0</v>
      </c>
      <c r="DN8" s="577">
        <v>0</v>
      </c>
      <c r="DO8" s="577">
        <v>0</v>
      </c>
      <c r="DP8" s="577">
        <v>0</v>
      </c>
      <c r="DQ8" s="577">
        <v>0</v>
      </c>
      <c r="DR8" s="577">
        <v>0</v>
      </c>
      <c r="DS8" s="577">
        <v>0</v>
      </c>
      <c r="DT8" s="577">
        <v>0</v>
      </c>
      <c r="DU8" s="577">
        <v>0</v>
      </c>
      <c r="DV8" s="577">
        <v>0</v>
      </c>
      <c r="DW8" s="578">
        <v>0</v>
      </c>
      <c r="DX8" s="503"/>
    </row>
    <row r="9" spans="2:128" x14ac:dyDescent="0.2">
      <c r="B9" s="584"/>
      <c r="C9" s="585"/>
      <c r="D9" s="586"/>
      <c r="E9" s="586"/>
      <c r="F9" s="586"/>
      <c r="G9" s="586"/>
      <c r="H9" s="586"/>
      <c r="I9" s="587"/>
      <c r="J9" s="587"/>
      <c r="K9" s="587"/>
      <c r="L9" s="587"/>
      <c r="M9" s="587"/>
      <c r="N9" s="587"/>
      <c r="O9" s="587"/>
      <c r="P9" s="587"/>
      <c r="Q9" s="587"/>
      <c r="R9" s="588"/>
      <c r="S9" s="587"/>
      <c r="T9" s="587"/>
      <c r="U9" s="497" t="s">
        <v>496</v>
      </c>
      <c r="V9" s="498" t="s">
        <v>124</v>
      </c>
      <c r="W9" s="499" t="s">
        <v>495</v>
      </c>
      <c r="X9" s="569">
        <v>0</v>
      </c>
      <c r="Y9" s="569">
        <v>0</v>
      </c>
      <c r="Z9" s="569">
        <v>0</v>
      </c>
      <c r="AA9" s="569">
        <v>0</v>
      </c>
      <c r="AB9" s="569">
        <v>0</v>
      </c>
      <c r="AC9" s="569">
        <v>0</v>
      </c>
      <c r="AD9" s="569">
        <v>0</v>
      </c>
      <c r="AE9" s="569">
        <v>0</v>
      </c>
      <c r="AF9" s="569">
        <v>0</v>
      </c>
      <c r="AG9" s="569">
        <v>0</v>
      </c>
      <c r="AH9" s="569">
        <v>0</v>
      </c>
      <c r="AI9" s="569">
        <v>0</v>
      </c>
      <c r="AJ9" s="569">
        <v>0</v>
      </c>
      <c r="AK9" s="569">
        <v>0</v>
      </c>
      <c r="AL9" s="569">
        <v>0</v>
      </c>
      <c r="AM9" s="569">
        <v>0</v>
      </c>
      <c r="AN9" s="569">
        <v>0</v>
      </c>
      <c r="AO9" s="569">
        <v>0</v>
      </c>
      <c r="AP9" s="569">
        <v>0</v>
      </c>
      <c r="AQ9" s="569">
        <v>0</v>
      </c>
      <c r="AR9" s="569">
        <v>0</v>
      </c>
      <c r="AS9" s="569">
        <v>0</v>
      </c>
      <c r="AT9" s="569">
        <v>0</v>
      </c>
      <c r="AU9" s="569">
        <v>0</v>
      </c>
      <c r="AV9" s="569">
        <v>0</v>
      </c>
      <c r="AW9" s="569">
        <v>0</v>
      </c>
      <c r="AX9" s="569">
        <v>0</v>
      </c>
      <c r="AY9" s="569">
        <v>0</v>
      </c>
      <c r="AZ9" s="569">
        <v>0</v>
      </c>
      <c r="BA9" s="569">
        <v>0</v>
      </c>
      <c r="BB9" s="569">
        <v>0</v>
      </c>
      <c r="BC9" s="569">
        <v>0</v>
      </c>
      <c r="BD9" s="569">
        <v>0</v>
      </c>
      <c r="BE9" s="569">
        <v>0</v>
      </c>
      <c r="BF9" s="569">
        <v>0</v>
      </c>
      <c r="BG9" s="569">
        <v>0</v>
      </c>
      <c r="BH9" s="569">
        <v>0</v>
      </c>
      <c r="BI9" s="569">
        <v>0</v>
      </c>
      <c r="BJ9" s="569">
        <v>0</v>
      </c>
      <c r="BK9" s="569">
        <v>0</v>
      </c>
      <c r="BL9" s="569">
        <v>0</v>
      </c>
      <c r="BM9" s="569">
        <v>0</v>
      </c>
      <c r="BN9" s="569">
        <v>0</v>
      </c>
      <c r="BO9" s="569">
        <v>0</v>
      </c>
      <c r="BP9" s="569">
        <v>0</v>
      </c>
      <c r="BQ9" s="569">
        <v>0</v>
      </c>
      <c r="BR9" s="569">
        <v>0</v>
      </c>
      <c r="BS9" s="569">
        <v>0</v>
      </c>
      <c r="BT9" s="569">
        <v>0</v>
      </c>
      <c r="BU9" s="569">
        <v>0</v>
      </c>
      <c r="BV9" s="569">
        <v>0</v>
      </c>
      <c r="BW9" s="569">
        <v>0</v>
      </c>
      <c r="BX9" s="569">
        <v>0</v>
      </c>
      <c r="BY9" s="569">
        <v>0</v>
      </c>
      <c r="BZ9" s="569">
        <v>0</v>
      </c>
      <c r="CA9" s="569">
        <v>0</v>
      </c>
      <c r="CB9" s="569">
        <v>0</v>
      </c>
      <c r="CC9" s="569">
        <v>0</v>
      </c>
      <c r="CD9" s="569">
        <v>0</v>
      </c>
      <c r="CE9" s="574">
        <v>0</v>
      </c>
      <c r="CF9" s="574">
        <v>0</v>
      </c>
      <c r="CG9" s="574">
        <v>0</v>
      </c>
      <c r="CH9" s="574">
        <v>0</v>
      </c>
      <c r="CI9" s="574">
        <v>0</v>
      </c>
      <c r="CJ9" s="574">
        <v>0</v>
      </c>
      <c r="CK9" s="574">
        <v>0</v>
      </c>
      <c r="CL9" s="574">
        <v>0</v>
      </c>
      <c r="CM9" s="574">
        <v>0</v>
      </c>
      <c r="CN9" s="574">
        <v>0</v>
      </c>
      <c r="CO9" s="574">
        <v>0</v>
      </c>
      <c r="CP9" s="574">
        <v>0</v>
      </c>
      <c r="CQ9" s="574">
        <v>0</v>
      </c>
      <c r="CR9" s="574">
        <v>0</v>
      </c>
      <c r="CS9" s="574">
        <v>0</v>
      </c>
      <c r="CT9" s="574">
        <v>0</v>
      </c>
      <c r="CU9" s="574">
        <v>0</v>
      </c>
      <c r="CV9" s="574">
        <v>0</v>
      </c>
      <c r="CW9" s="574">
        <v>0</v>
      </c>
      <c r="CX9" s="574">
        <v>0</v>
      </c>
      <c r="CY9" s="575">
        <v>0</v>
      </c>
      <c r="CZ9" s="576">
        <v>0</v>
      </c>
      <c r="DA9" s="577">
        <v>0</v>
      </c>
      <c r="DB9" s="577">
        <v>0</v>
      </c>
      <c r="DC9" s="577">
        <v>0</v>
      </c>
      <c r="DD9" s="577">
        <v>0</v>
      </c>
      <c r="DE9" s="577">
        <v>0</v>
      </c>
      <c r="DF9" s="577">
        <v>0</v>
      </c>
      <c r="DG9" s="577">
        <v>0</v>
      </c>
      <c r="DH9" s="577">
        <v>0</v>
      </c>
      <c r="DI9" s="577">
        <v>0</v>
      </c>
      <c r="DJ9" s="577">
        <v>0</v>
      </c>
      <c r="DK9" s="577">
        <v>0</v>
      </c>
      <c r="DL9" s="577">
        <v>0</v>
      </c>
      <c r="DM9" s="577">
        <v>0</v>
      </c>
      <c r="DN9" s="577">
        <v>0</v>
      </c>
      <c r="DO9" s="577">
        <v>0</v>
      </c>
      <c r="DP9" s="577">
        <v>0</v>
      </c>
      <c r="DQ9" s="577">
        <v>0</v>
      </c>
      <c r="DR9" s="577">
        <v>0</v>
      </c>
      <c r="DS9" s="577">
        <v>0</v>
      </c>
      <c r="DT9" s="577">
        <v>0</v>
      </c>
      <c r="DU9" s="577">
        <v>0</v>
      </c>
      <c r="DV9" s="577">
        <v>0</v>
      </c>
      <c r="DW9" s="578">
        <v>0</v>
      </c>
      <c r="DX9" s="589"/>
    </row>
    <row r="10" spans="2:128" x14ac:dyDescent="0.2">
      <c r="B10" s="584"/>
      <c r="C10" s="585"/>
      <c r="D10" s="586"/>
      <c r="E10" s="586"/>
      <c r="F10" s="586"/>
      <c r="G10" s="586"/>
      <c r="H10" s="586"/>
      <c r="I10" s="587"/>
      <c r="J10" s="587"/>
      <c r="K10" s="587"/>
      <c r="L10" s="587"/>
      <c r="M10" s="587"/>
      <c r="N10" s="587"/>
      <c r="O10" s="587"/>
      <c r="P10" s="587"/>
      <c r="Q10" s="587"/>
      <c r="R10" s="588"/>
      <c r="S10" s="587"/>
      <c r="T10" s="587"/>
      <c r="U10" s="497" t="s">
        <v>812</v>
      </c>
      <c r="V10" s="498" t="s">
        <v>124</v>
      </c>
      <c r="W10" s="499" t="s">
        <v>495</v>
      </c>
      <c r="X10" s="569">
        <v>0</v>
      </c>
      <c r="Y10" s="569">
        <v>0</v>
      </c>
      <c r="Z10" s="569">
        <v>0</v>
      </c>
      <c r="AA10" s="569">
        <v>0</v>
      </c>
      <c r="AB10" s="569">
        <v>0</v>
      </c>
      <c r="AC10" s="569">
        <v>0</v>
      </c>
      <c r="AD10" s="569">
        <v>0</v>
      </c>
      <c r="AE10" s="569">
        <v>0</v>
      </c>
      <c r="AF10" s="569">
        <v>0</v>
      </c>
      <c r="AG10" s="569">
        <v>0</v>
      </c>
      <c r="AH10" s="569">
        <v>0</v>
      </c>
      <c r="AI10" s="569">
        <v>0</v>
      </c>
      <c r="AJ10" s="569">
        <v>0</v>
      </c>
      <c r="AK10" s="569">
        <v>0</v>
      </c>
      <c r="AL10" s="569">
        <v>0</v>
      </c>
      <c r="AM10" s="569">
        <v>0</v>
      </c>
      <c r="AN10" s="569">
        <v>0</v>
      </c>
      <c r="AO10" s="569">
        <v>0</v>
      </c>
      <c r="AP10" s="569">
        <v>0</v>
      </c>
      <c r="AQ10" s="569">
        <v>0</v>
      </c>
      <c r="AR10" s="569">
        <v>0</v>
      </c>
      <c r="AS10" s="569">
        <v>0</v>
      </c>
      <c r="AT10" s="569">
        <v>0</v>
      </c>
      <c r="AU10" s="569">
        <v>0</v>
      </c>
      <c r="AV10" s="569">
        <v>0</v>
      </c>
      <c r="AW10" s="569">
        <v>0</v>
      </c>
      <c r="AX10" s="569">
        <v>0</v>
      </c>
      <c r="AY10" s="569">
        <v>0</v>
      </c>
      <c r="AZ10" s="569">
        <v>0</v>
      </c>
      <c r="BA10" s="569">
        <v>0</v>
      </c>
      <c r="BB10" s="569">
        <v>0</v>
      </c>
      <c r="BC10" s="569">
        <v>0</v>
      </c>
      <c r="BD10" s="569">
        <v>0</v>
      </c>
      <c r="BE10" s="569">
        <v>0</v>
      </c>
      <c r="BF10" s="569">
        <v>0</v>
      </c>
      <c r="BG10" s="569">
        <v>0</v>
      </c>
      <c r="BH10" s="569">
        <v>0</v>
      </c>
      <c r="BI10" s="569">
        <v>0</v>
      </c>
      <c r="BJ10" s="569">
        <v>0</v>
      </c>
      <c r="BK10" s="569">
        <v>0</v>
      </c>
      <c r="BL10" s="569">
        <v>0</v>
      </c>
      <c r="BM10" s="569">
        <v>0</v>
      </c>
      <c r="BN10" s="569">
        <v>0</v>
      </c>
      <c r="BO10" s="569">
        <v>0</v>
      </c>
      <c r="BP10" s="569">
        <v>0</v>
      </c>
      <c r="BQ10" s="569">
        <v>0</v>
      </c>
      <c r="BR10" s="569">
        <v>0</v>
      </c>
      <c r="BS10" s="569">
        <v>0</v>
      </c>
      <c r="BT10" s="569">
        <v>0</v>
      </c>
      <c r="BU10" s="569">
        <v>0</v>
      </c>
      <c r="BV10" s="569">
        <v>0</v>
      </c>
      <c r="BW10" s="569">
        <v>0</v>
      </c>
      <c r="BX10" s="569">
        <v>0</v>
      </c>
      <c r="BY10" s="569">
        <v>0</v>
      </c>
      <c r="BZ10" s="569">
        <v>0</v>
      </c>
      <c r="CA10" s="569">
        <v>0</v>
      </c>
      <c r="CB10" s="569">
        <v>0</v>
      </c>
      <c r="CC10" s="569">
        <v>0</v>
      </c>
      <c r="CD10" s="569">
        <v>0</v>
      </c>
      <c r="CE10" s="569">
        <v>0</v>
      </c>
      <c r="CF10" s="569">
        <v>0</v>
      </c>
      <c r="CG10" s="569">
        <v>0</v>
      </c>
      <c r="CH10" s="569">
        <v>0</v>
      </c>
      <c r="CI10" s="569">
        <v>0</v>
      </c>
      <c r="CJ10" s="569">
        <v>0</v>
      </c>
      <c r="CK10" s="569">
        <v>0</v>
      </c>
      <c r="CL10" s="569">
        <v>0</v>
      </c>
      <c r="CM10" s="569">
        <v>0</v>
      </c>
      <c r="CN10" s="569">
        <v>0</v>
      </c>
      <c r="CO10" s="569">
        <v>0</v>
      </c>
      <c r="CP10" s="569">
        <v>0</v>
      </c>
      <c r="CQ10" s="569">
        <v>0</v>
      </c>
      <c r="CR10" s="569">
        <v>0</v>
      </c>
      <c r="CS10" s="569">
        <v>0</v>
      </c>
      <c r="CT10" s="569">
        <v>0</v>
      </c>
      <c r="CU10" s="569">
        <v>0</v>
      </c>
      <c r="CV10" s="569">
        <v>0</v>
      </c>
      <c r="CW10" s="569">
        <v>0</v>
      </c>
      <c r="CX10" s="569">
        <v>0</v>
      </c>
      <c r="CY10" s="569">
        <v>0</v>
      </c>
      <c r="CZ10" s="576">
        <v>0</v>
      </c>
      <c r="DA10" s="577">
        <v>0</v>
      </c>
      <c r="DB10" s="577">
        <v>0</v>
      </c>
      <c r="DC10" s="577">
        <v>0</v>
      </c>
      <c r="DD10" s="577">
        <v>0</v>
      </c>
      <c r="DE10" s="577">
        <v>0</v>
      </c>
      <c r="DF10" s="577">
        <v>0</v>
      </c>
      <c r="DG10" s="577">
        <v>0</v>
      </c>
      <c r="DH10" s="577">
        <v>0</v>
      </c>
      <c r="DI10" s="577">
        <v>0</v>
      </c>
      <c r="DJ10" s="577">
        <v>0</v>
      </c>
      <c r="DK10" s="577">
        <v>0</v>
      </c>
      <c r="DL10" s="577">
        <v>0</v>
      </c>
      <c r="DM10" s="577">
        <v>0</v>
      </c>
      <c r="DN10" s="577">
        <v>0</v>
      </c>
      <c r="DO10" s="577">
        <v>0</v>
      </c>
      <c r="DP10" s="577">
        <v>0</v>
      </c>
      <c r="DQ10" s="577">
        <v>0</v>
      </c>
      <c r="DR10" s="577">
        <v>0</v>
      </c>
      <c r="DS10" s="577">
        <v>0</v>
      </c>
      <c r="DT10" s="577">
        <v>0</v>
      </c>
      <c r="DU10" s="577">
        <v>0</v>
      </c>
      <c r="DV10" s="577">
        <v>0</v>
      </c>
      <c r="DW10" s="578">
        <v>0</v>
      </c>
    </row>
    <row r="11" spans="2:128" x14ac:dyDescent="0.2">
      <c r="B11" s="590"/>
      <c r="C11" s="591"/>
      <c r="D11" s="592"/>
      <c r="E11" s="592"/>
      <c r="F11" s="592"/>
      <c r="G11" s="592"/>
      <c r="H11" s="592"/>
      <c r="I11" s="593"/>
      <c r="J11" s="593"/>
      <c r="K11" s="593"/>
      <c r="L11" s="593"/>
      <c r="M11" s="593"/>
      <c r="N11" s="593"/>
      <c r="O11" s="593"/>
      <c r="P11" s="593"/>
      <c r="Q11" s="593"/>
      <c r="R11" s="594"/>
      <c r="S11" s="593"/>
      <c r="T11" s="593"/>
      <c r="U11" s="497" t="s">
        <v>497</v>
      </c>
      <c r="V11" s="498" t="s">
        <v>124</v>
      </c>
      <c r="W11" s="595" t="s">
        <v>495</v>
      </c>
      <c r="X11" s="569">
        <v>0</v>
      </c>
      <c r="Y11" s="569">
        <v>0</v>
      </c>
      <c r="Z11" s="569">
        <v>0</v>
      </c>
      <c r="AA11" s="569">
        <v>0</v>
      </c>
      <c r="AB11" s="569">
        <v>0</v>
      </c>
      <c r="AC11" s="569">
        <v>0</v>
      </c>
      <c r="AD11" s="569">
        <v>0</v>
      </c>
      <c r="AE11" s="569">
        <v>0</v>
      </c>
      <c r="AF11" s="569">
        <v>0</v>
      </c>
      <c r="AG11" s="569">
        <v>0</v>
      </c>
      <c r="AH11" s="569">
        <v>236</v>
      </c>
      <c r="AI11" s="569">
        <v>236</v>
      </c>
      <c r="AJ11" s="569">
        <v>236</v>
      </c>
      <c r="AK11" s="569">
        <v>236</v>
      </c>
      <c r="AL11" s="569">
        <v>236</v>
      </c>
      <c r="AM11" s="569">
        <v>236</v>
      </c>
      <c r="AN11" s="569">
        <v>236</v>
      </c>
      <c r="AO11" s="569">
        <v>236</v>
      </c>
      <c r="AP11" s="569">
        <v>236</v>
      </c>
      <c r="AQ11" s="569">
        <v>236</v>
      </c>
      <c r="AR11" s="569">
        <v>236</v>
      </c>
      <c r="AS11" s="569">
        <v>236</v>
      </c>
      <c r="AT11" s="569">
        <v>236</v>
      </c>
      <c r="AU11" s="569">
        <v>236</v>
      </c>
      <c r="AV11" s="569">
        <v>236</v>
      </c>
      <c r="AW11" s="569">
        <v>236</v>
      </c>
      <c r="AX11" s="569">
        <v>236</v>
      </c>
      <c r="AY11" s="569">
        <v>236</v>
      </c>
      <c r="AZ11" s="569">
        <v>236</v>
      </c>
      <c r="BA11" s="569">
        <v>236</v>
      </c>
      <c r="BB11" s="569">
        <v>236</v>
      </c>
      <c r="BC11" s="569">
        <v>236</v>
      </c>
      <c r="BD11" s="569">
        <v>236</v>
      </c>
      <c r="BE11" s="569">
        <v>236</v>
      </c>
      <c r="BF11" s="569">
        <v>236</v>
      </c>
      <c r="BG11" s="569">
        <v>236</v>
      </c>
      <c r="BH11" s="569">
        <v>236</v>
      </c>
      <c r="BI11" s="569">
        <v>236</v>
      </c>
      <c r="BJ11" s="569">
        <v>236</v>
      </c>
      <c r="BK11" s="569">
        <v>236</v>
      </c>
      <c r="BL11" s="569">
        <v>236</v>
      </c>
      <c r="BM11" s="569">
        <v>236</v>
      </c>
      <c r="BN11" s="569">
        <v>236</v>
      </c>
      <c r="BO11" s="569">
        <v>236</v>
      </c>
      <c r="BP11" s="569">
        <v>236</v>
      </c>
      <c r="BQ11" s="569">
        <v>236</v>
      </c>
      <c r="BR11" s="569">
        <v>236</v>
      </c>
      <c r="BS11" s="569">
        <v>236</v>
      </c>
      <c r="BT11" s="569">
        <v>236</v>
      </c>
      <c r="BU11" s="569">
        <v>236</v>
      </c>
      <c r="BV11" s="569">
        <v>236</v>
      </c>
      <c r="BW11" s="569">
        <v>236</v>
      </c>
      <c r="BX11" s="569">
        <v>236</v>
      </c>
      <c r="BY11" s="569">
        <v>236</v>
      </c>
      <c r="BZ11" s="569">
        <v>236</v>
      </c>
      <c r="CA11" s="569">
        <v>236</v>
      </c>
      <c r="CB11" s="569">
        <v>236</v>
      </c>
      <c r="CC11" s="569">
        <v>236</v>
      </c>
      <c r="CD11" s="569">
        <v>236</v>
      </c>
      <c r="CE11" s="574">
        <v>236</v>
      </c>
      <c r="CF11" s="574">
        <v>236</v>
      </c>
      <c r="CG11" s="574">
        <v>236</v>
      </c>
      <c r="CH11" s="574">
        <v>236</v>
      </c>
      <c r="CI11" s="574">
        <v>236</v>
      </c>
      <c r="CJ11" s="574">
        <v>236</v>
      </c>
      <c r="CK11" s="574">
        <v>236</v>
      </c>
      <c r="CL11" s="574">
        <v>236</v>
      </c>
      <c r="CM11" s="574">
        <v>236</v>
      </c>
      <c r="CN11" s="574">
        <v>236</v>
      </c>
      <c r="CO11" s="574">
        <v>236</v>
      </c>
      <c r="CP11" s="574">
        <v>236</v>
      </c>
      <c r="CQ11" s="574">
        <v>236</v>
      </c>
      <c r="CR11" s="574">
        <v>236</v>
      </c>
      <c r="CS11" s="574">
        <v>236</v>
      </c>
      <c r="CT11" s="574">
        <v>236</v>
      </c>
      <c r="CU11" s="574">
        <v>236</v>
      </c>
      <c r="CV11" s="574">
        <v>236</v>
      </c>
      <c r="CW11" s="574">
        <v>236</v>
      </c>
      <c r="CX11" s="574">
        <v>236</v>
      </c>
      <c r="CY11" s="575">
        <v>236</v>
      </c>
      <c r="CZ11" s="576">
        <v>0</v>
      </c>
      <c r="DA11" s="577">
        <v>0</v>
      </c>
      <c r="DB11" s="577">
        <v>0</v>
      </c>
      <c r="DC11" s="577">
        <v>0</v>
      </c>
      <c r="DD11" s="577">
        <v>0</v>
      </c>
      <c r="DE11" s="577">
        <v>0</v>
      </c>
      <c r="DF11" s="577">
        <v>0</v>
      </c>
      <c r="DG11" s="577">
        <v>0</v>
      </c>
      <c r="DH11" s="577">
        <v>0</v>
      </c>
      <c r="DI11" s="577">
        <v>0</v>
      </c>
      <c r="DJ11" s="577">
        <v>0</v>
      </c>
      <c r="DK11" s="577">
        <v>0</v>
      </c>
      <c r="DL11" s="577">
        <v>0</v>
      </c>
      <c r="DM11" s="577">
        <v>0</v>
      </c>
      <c r="DN11" s="577">
        <v>0</v>
      </c>
      <c r="DO11" s="577">
        <v>0</v>
      </c>
      <c r="DP11" s="577">
        <v>0</v>
      </c>
      <c r="DQ11" s="577">
        <v>0</v>
      </c>
      <c r="DR11" s="577">
        <v>0</v>
      </c>
      <c r="DS11" s="577">
        <v>0</v>
      </c>
      <c r="DT11" s="577">
        <v>0</v>
      </c>
      <c r="DU11" s="577">
        <v>0</v>
      </c>
      <c r="DV11" s="577">
        <v>0</v>
      </c>
      <c r="DW11" s="578">
        <v>0</v>
      </c>
    </row>
    <row r="12" spans="2:128" x14ac:dyDescent="0.2">
      <c r="B12" s="596"/>
      <c r="C12" s="597"/>
      <c r="D12" s="384"/>
      <c r="E12" s="384"/>
      <c r="F12" s="384"/>
      <c r="G12" s="384"/>
      <c r="H12" s="384"/>
      <c r="I12" s="598"/>
      <c r="J12" s="598"/>
      <c r="K12" s="598"/>
      <c r="L12" s="598"/>
      <c r="M12" s="598"/>
      <c r="N12" s="598"/>
      <c r="O12" s="598"/>
      <c r="P12" s="598"/>
      <c r="Q12" s="598"/>
      <c r="R12" s="599"/>
      <c r="S12" s="598"/>
      <c r="T12" s="598"/>
      <c r="U12" s="497" t="s">
        <v>498</v>
      </c>
      <c r="V12" s="498" t="s">
        <v>124</v>
      </c>
      <c r="W12" s="595" t="s">
        <v>495</v>
      </c>
      <c r="X12" s="569">
        <v>0</v>
      </c>
      <c r="Y12" s="569">
        <v>0</v>
      </c>
      <c r="Z12" s="569">
        <v>0</v>
      </c>
      <c r="AA12" s="569">
        <v>0</v>
      </c>
      <c r="AB12" s="569">
        <v>0</v>
      </c>
      <c r="AC12" s="569">
        <v>0</v>
      </c>
      <c r="AD12" s="569">
        <v>0</v>
      </c>
      <c r="AE12" s="569">
        <v>0</v>
      </c>
      <c r="AF12" s="569">
        <v>0</v>
      </c>
      <c r="AG12" s="569">
        <v>0</v>
      </c>
      <c r="AH12" s="569">
        <v>536</v>
      </c>
      <c r="AI12" s="569">
        <v>536</v>
      </c>
      <c r="AJ12" s="569">
        <v>536</v>
      </c>
      <c r="AK12" s="569">
        <v>536</v>
      </c>
      <c r="AL12" s="569">
        <v>536</v>
      </c>
      <c r="AM12" s="569">
        <v>536</v>
      </c>
      <c r="AN12" s="569">
        <v>536</v>
      </c>
      <c r="AO12" s="569">
        <v>536</v>
      </c>
      <c r="AP12" s="569">
        <v>536</v>
      </c>
      <c r="AQ12" s="569">
        <v>536</v>
      </c>
      <c r="AR12" s="569">
        <v>536</v>
      </c>
      <c r="AS12" s="569">
        <v>536</v>
      </c>
      <c r="AT12" s="569">
        <v>536</v>
      </c>
      <c r="AU12" s="569">
        <v>536</v>
      </c>
      <c r="AV12" s="569">
        <v>536</v>
      </c>
      <c r="AW12" s="569">
        <v>536</v>
      </c>
      <c r="AX12" s="569">
        <v>536</v>
      </c>
      <c r="AY12" s="569">
        <v>536</v>
      </c>
      <c r="AZ12" s="569">
        <v>536</v>
      </c>
      <c r="BA12" s="569">
        <v>536</v>
      </c>
      <c r="BB12" s="569">
        <v>536</v>
      </c>
      <c r="BC12" s="569">
        <v>536</v>
      </c>
      <c r="BD12" s="569">
        <v>536</v>
      </c>
      <c r="BE12" s="569">
        <v>536</v>
      </c>
      <c r="BF12" s="569">
        <v>536</v>
      </c>
      <c r="BG12" s="569">
        <v>536</v>
      </c>
      <c r="BH12" s="569">
        <v>536</v>
      </c>
      <c r="BI12" s="569">
        <v>536</v>
      </c>
      <c r="BJ12" s="569">
        <v>536</v>
      </c>
      <c r="BK12" s="569">
        <v>536</v>
      </c>
      <c r="BL12" s="569">
        <v>536</v>
      </c>
      <c r="BM12" s="569">
        <v>536</v>
      </c>
      <c r="BN12" s="569">
        <v>536</v>
      </c>
      <c r="BO12" s="569">
        <v>536</v>
      </c>
      <c r="BP12" s="569">
        <v>536</v>
      </c>
      <c r="BQ12" s="569">
        <v>536</v>
      </c>
      <c r="BR12" s="569">
        <v>536</v>
      </c>
      <c r="BS12" s="569">
        <v>536</v>
      </c>
      <c r="BT12" s="569">
        <v>536</v>
      </c>
      <c r="BU12" s="569">
        <v>536</v>
      </c>
      <c r="BV12" s="569">
        <v>536</v>
      </c>
      <c r="BW12" s="569">
        <v>536</v>
      </c>
      <c r="BX12" s="569">
        <v>536</v>
      </c>
      <c r="BY12" s="569">
        <v>536</v>
      </c>
      <c r="BZ12" s="569">
        <v>536</v>
      </c>
      <c r="CA12" s="569">
        <v>536</v>
      </c>
      <c r="CB12" s="569">
        <v>536</v>
      </c>
      <c r="CC12" s="569">
        <v>536</v>
      </c>
      <c r="CD12" s="569">
        <v>536</v>
      </c>
      <c r="CE12" s="574">
        <v>536</v>
      </c>
      <c r="CF12" s="574">
        <v>536</v>
      </c>
      <c r="CG12" s="574">
        <v>536</v>
      </c>
      <c r="CH12" s="574">
        <v>536</v>
      </c>
      <c r="CI12" s="574">
        <v>536</v>
      </c>
      <c r="CJ12" s="574">
        <v>536</v>
      </c>
      <c r="CK12" s="574">
        <v>536</v>
      </c>
      <c r="CL12" s="574">
        <v>536</v>
      </c>
      <c r="CM12" s="574">
        <v>536</v>
      </c>
      <c r="CN12" s="574">
        <v>536</v>
      </c>
      <c r="CO12" s="574">
        <v>536</v>
      </c>
      <c r="CP12" s="574">
        <v>536</v>
      </c>
      <c r="CQ12" s="574">
        <v>536</v>
      </c>
      <c r="CR12" s="574">
        <v>536</v>
      </c>
      <c r="CS12" s="574">
        <v>536</v>
      </c>
      <c r="CT12" s="574">
        <v>536</v>
      </c>
      <c r="CU12" s="574">
        <v>536</v>
      </c>
      <c r="CV12" s="574">
        <v>536</v>
      </c>
      <c r="CW12" s="574">
        <v>536</v>
      </c>
      <c r="CX12" s="574">
        <v>536</v>
      </c>
      <c r="CY12" s="575">
        <v>536</v>
      </c>
      <c r="CZ12" s="576">
        <v>0</v>
      </c>
      <c r="DA12" s="577">
        <v>0</v>
      </c>
      <c r="DB12" s="577">
        <v>0</v>
      </c>
      <c r="DC12" s="577">
        <v>0</v>
      </c>
      <c r="DD12" s="577">
        <v>0</v>
      </c>
      <c r="DE12" s="577">
        <v>0</v>
      </c>
      <c r="DF12" s="577">
        <v>0</v>
      </c>
      <c r="DG12" s="577">
        <v>0</v>
      </c>
      <c r="DH12" s="577">
        <v>0</v>
      </c>
      <c r="DI12" s="577">
        <v>0</v>
      </c>
      <c r="DJ12" s="577">
        <v>0</v>
      </c>
      <c r="DK12" s="577">
        <v>0</v>
      </c>
      <c r="DL12" s="577">
        <v>0</v>
      </c>
      <c r="DM12" s="577">
        <v>0</v>
      </c>
      <c r="DN12" s="577">
        <v>0</v>
      </c>
      <c r="DO12" s="577">
        <v>0</v>
      </c>
      <c r="DP12" s="577">
        <v>0</v>
      </c>
      <c r="DQ12" s="577">
        <v>0</v>
      </c>
      <c r="DR12" s="577">
        <v>0</v>
      </c>
      <c r="DS12" s="577">
        <v>0</v>
      </c>
      <c r="DT12" s="577">
        <v>0</v>
      </c>
      <c r="DU12" s="577">
        <v>0</v>
      </c>
      <c r="DV12" s="577">
        <v>0</v>
      </c>
      <c r="DW12" s="578">
        <v>0</v>
      </c>
    </row>
    <row r="13" spans="2:128" x14ac:dyDescent="0.2">
      <c r="B13" s="596"/>
      <c r="C13" s="597"/>
      <c r="D13" s="384"/>
      <c r="E13" s="384"/>
      <c r="F13" s="384"/>
      <c r="G13" s="384"/>
      <c r="H13" s="384"/>
      <c r="I13" s="598"/>
      <c r="J13" s="598"/>
      <c r="K13" s="598"/>
      <c r="L13" s="598"/>
      <c r="M13" s="598"/>
      <c r="N13" s="598"/>
      <c r="O13" s="598"/>
      <c r="P13" s="598"/>
      <c r="Q13" s="598"/>
      <c r="R13" s="599"/>
      <c r="S13" s="598"/>
      <c r="T13" s="598"/>
      <c r="U13" s="600" t="s">
        <v>499</v>
      </c>
      <c r="V13" s="601" t="s">
        <v>124</v>
      </c>
      <c r="W13" s="595" t="s">
        <v>495</v>
      </c>
      <c r="X13" s="569">
        <v>0</v>
      </c>
      <c r="Y13" s="569">
        <v>0</v>
      </c>
      <c r="Z13" s="569">
        <v>0</v>
      </c>
      <c r="AA13" s="569">
        <v>0</v>
      </c>
      <c r="AB13" s="569">
        <v>0</v>
      </c>
      <c r="AC13" s="569">
        <v>0</v>
      </c>
      <c r="AD13" s="569">
        <v>0</v>
      </c>
      <c r="AE13" s="569">
        <v>0</v>
      </c>
      <c r="AF13" s="569">
        <v>0</v>
      </c>
      <c r="AG13" s="569">
        <v>0</v>
      </c>
      <c r="AH13" s="569">
        <v>0</v>
      </c>
      <c r="AI13" s="569">
        <v>0</v>
      </c>
      <c r="AJ13" s="569">
        <v>0</v>
      </c>
      <c r="AK13" s="569">
        <v>0</v>
      </c>
      <c r="AL13" s="569">
        <v>0</v>
      </c>
      <c r="AM13" s="569">
        <v>0</v>
      </c>
      <c r="AN13" s="569">
        <v>0</v>
      </c>
      <c r="AO13" s="569">
        <v>0</v>
      </c>
      <c r="AP13" s="569">
        <v>0</v>
      </c>
      <c r="AQ13" s="569">
        <v>0</v>
      </c>
      <c r="AR13" s="569">
        <v>0</v>
      </c>
      <c r="AS13" s="569">
        <v>0</v>
      </c>
      <c r="AT13" s="569">
        <v>0</v>
      </c>
      <c r="AU13" s="569">
        <v>0</v>
      </c>
      <c r="AV13" s="569">
        <v>0</v>
      </c>
      <c r="AW13" s="569">
        <v>0</v>
      </c>
      <c r="AX13" s="569">
        <v>0</v>
      </c>
      <c r="AY13" s="569">
        <v>0</v>
      </c>
      <c r="AZ13" s="569">
        <v>0</v>
      </c>
      <c r="BA13" s="569">
        <v>0</v>
      </c>
      <c r="BB13" s="569">
        <v>0</v>
      </c>
      <c r="BC13" s="569">
        <v>0</v>
      </c>
      <c r="BD13" s="569">
        <v>0</v>
      </c>
      <c r="BE13" s="569">
        <v>0</v>
      </c>
      <c r="BF13" s="569">
        <v>0</v>
      </c>
      <c r="BG13" s="569">
        <v>0</v>
      </c>
      <c r="BH13" s="569">
        <v>0</v>
      </c>
      <c r="BI13" s="569">
        <v>0</v>
      </c>
      <c r="BJ13" s="569">
        <v>0</v>
      </c>
      <c r="BK13" s="569">
        <v>0</v>
      </c>
      <c r="BL13" s="569">
        <v>0</v>
      </c>
      <c r="BM13" s="569">
        <v>0</v>
      </c>
      <c r="BN13" s="569">
        <v>0</v>
      </c>
      <c r="BO13" s="569">
        <v>0</v>
      </c>
      <c r="BP13" s="569">
        <v>0</v>
      </c>
      <c r="BQ13" s="569">
        <v>0</v>
      </c>
      <c r="BR13" s="569">
        <v>0</v>
      </c>
      <c r="BS13" s="569">
        <v>0</v>
      </c>
      <c r="BT13" s="569">
        <v>0</v>
      </c>
      <c r="BU13" s="569">
        <v>0</v>
      </c>
      <c r="BV13" s="569">
        <v>0</v>
      </c>
      <c r="BW13" s="569">
        <v>0</v>
      </c>
      <c r="BX13" s="569">
        <v>0</v>
      </c>
      <c r="BY13" s="569">
        <v>0</v>
      </c>
      <c r="BZ13" s="569">
        <v>0</v>
      </c>
      <c r="CA13" s="569">
        <v>0</v>
      </c>
      <c r="CB13" s="569">
        <v>0</v>
      </c>
      <c r="CC13" s="569">
        <v>0</v>
      </c>
      <c r="CD13" s="569">
        <v>0</v>
      </c>
      <c r="CE13" s="574">
        <v>0</v>
      </c>
      <c r="CF13" s="574">
        <v>0</v>
      </c>
      <c r="CG13" s="574">
        <v>0</v>
      </c>
      <c r="CH13" s="574">
        <v>0</v>
      </c>
      <c r="CI13" s="574">
        <v>0</v>
      </c>
      <c r="CJ13" s="574">
        <v>0</v>
      </c>
      <c r="CK13" s="574">
        <v>0</v>
      </c>
      <c r="CL13" s="574">
        <v>0</v>
      </c>
      <c r="CM13" s="574">
        <v>0</v>
      </c>
      <c r="CN13" s="574">
        <v>0</v>
      </c>
      <c r="CO13" s="574">
        <v>0</v>
      </c>
      <c r="CP13" s="574">
        <v>0</v>
      </c>
      <c r="CQ13" s="574">
        <v>0</v>
      </c>
      <c r="CR13" s="574">
        <v>0</v>
      </c>
      <c r="CS13" s="574">
        <v>0</v>
      </c>
      <c r="CT13" s="574">
        <v>0</v>
      </c>
      <c r="CU13" s="574">
        <v>0</v>
      </c>
      <c r="CV13" s="574">
        <v>0</v>
      </c>
      <c r="CW13" s="574">
        <v>0</v>
      </c>
      <c r="CX13" s="574">
        <v>0</v>
      </c>
      <c r="CY13" s="575">
        <v>0</v>
      </c>
      <c r="CZ13" s="576">
        <v>0</v>
      </c>
      <c r="DA13" s="577">
        <v>0</v>
      </c>
      <c r="DB13" s="577">
        <v>0</v>
      </c>
      <c r="DC13" s="577">
        <v>0</v>
      </c>
      <c r="DD13" s="577">
        <v>0</v>
      </c>
      <c r="DE13" s="577">
        <v>0</v>
      </c>
      <c r="DF13" s="577">
        <v>0</v>
      </c>
      <c r="DG13" s="577">
        <v>0</v>
      </c>
      <c r="DH13" s="577">
        <v>0</v>
      </c>
      <c r="DI13" s="577">
        <v>0</v>
      </c>
      <c r="DJ13" s="577">
        <v>0</v>
      </c>
      <c r="DK13" s="577">
        <v>0</v>
      </c>
      <c r="DL13" s="577">
        <v>0</v>
      </c>
      <c r="DM13" s="577">
        <v>0</v>
      </c>
      <c r="DN13" s="577">
        <v>0</v>
      </c>
      <c r="DO13" s="577">
        <v>0</v>
      </c>
      <c r="DP13" s="577">
        <v>0</v>
      </c>
      <c r="DQ13" s="577">
        <v>0</v>
      </c>
      <c r="DR13" s="577">
        <v>0</v>
      </c>
      <c r="DS13" s="577">
        <v>0</v>
      </c>
      <c r="DT13" s="577">
        <v>0</v>
      </c>
      <c r="DU13" s="577">
        <v>0</v>
      </c>
      <c r="DV13" s="577">
        <v>0</v>
      </c>
      <c r="DW13" s="578">
        <v>0</v>
      </c>
    </row>
    <row r="14" spans="2:128" x14ac:dyDescent="0.2">
      <c r="B14" s="596"/>
      <c r="C14" s="597"/>
      <c r="D14" s="384"/>
      <c r="E14" s="384"/>
      <c r="F14" s="384"/>
      <c r="G14" s="384"/>
      <c r="H14" s="384"/>
      <c r="I14" s="598"/>
      <c r="J14" s="598"/>
      <c r="K14" s="598"/>
      <c r="L14" s="598"/>
      <c r="M14" s="598"/>
      <c r="N14" s="598"/>
      <c r="O14" s="598"/>
      <c r="P14" s="598"/>
      <c r="Q14" s="598"/>
      <c r="R14" s="599"/>
      <c r="S14" s="598"/>
      <c r="T14" s="598"/>
      <c r="U14" s="497" t="s">
        <v>500</v>
      </c>
      <c r="V14" s="498" t="s">
        <v>124</v>
      </c>
      <c r="W14" s="595" t="s">
        <v>495</v>
      </c>
      <c r="X14" s="569">
        <v>0.91539999999999999</v>
      </c>
      <c r="Y14" s="569">
        <v>1.3731</v>
      </c>
      <c r="Z14" s="569">
        <v>2.7462</v>
      </c>
      <c r="AA14" s="569">
        <v>3.2039</v>
      </c>
      <c r="AB14" s="569">
        <v>4.1193</v>
      </c>
      <c r="AC14" s="569">
        <v>4.577</v>
      </c>
      <c r="AD14" s="569">
        <v>5.9500999999999999</v>
      </c>
      <c r="AE14" s="569">
        <v>9.1539999999999999</v>
      </c>
      <c r="AF14" s="569">
        <v>9.1539999999999999</v>
      </c>
      <c r="AG14" s="569">
        <v>4.577</v>
      </c>
      <c r="AH14" s="569">
        <v>0</v>
      </c>
      <c r="AI14" s="569">
        <v>0</v>
      </c>
      <c r="AJ14" s="569">
        <v>0</v>
      </c>
      <c r="AK14" s="569">
        <v>0</v>
      </c>
      <c r="AL14" s="569">
        <v>0</v>
      </c>
      <c r="AM14" s="569">
        <v>0</v>
      </c>
      <c r="AN14" s="569">
        <v>0</v>
      </c>
      <c r="AO14" s="569">
        <v>0</v>
      </c>
      <c r="AP14" s="569">
        <v>0</v>
      </c>
      <c r="AQ14" s="569">
        <v>0</v>
      </c>
      <c r="AR14" s="569">
        <v>0.25424687006199098</v>
      </c>
      <c r="AS14" s="569">
        <v>0.38137030509298647</v>
      </c>
      <c r="AT14" s="569">
        <v>0.76274061018597294</v>
      </c>
      <c r="AU14" s="569">
        <v>0.88986404521696849</v>
      </c>
      <c r="AV14" s="569">
        <v>1.1441109152789595</v>
      </c>
      <c r="AW14" s="569">
        <v>1.271234350309955</v>
      </c>
      <c r="AX14" s="569">
        <v>1.6526046554029417</v>
      </c>
      <c r="AY14" s="569">
        <v>2.54246870061991</v>
      </c>
      <c r="AZ14" s="569">
        <v>2.54246870061991</v>
      </c>
      <c r="BA14" s="569">
        <v>1.271234350309955</v>
      </c>
      <c r="BB14" s="569">
        <v>0</v>
      </c>
      <c r="BC14" s="569">
        <v>0</v>
      </c>
      <c r="BD14" s="569">
        <v>0</v>
      </c>
      <c r="BE14" s="569">
        <v>0</v>
      </c>
      <c r="BF14" s="569">
        <v>0</v>
      </c>
      <c r="BG14" s="569">
        <v>0</v>
      </c>
      <c r="BH14" s="569">
        <v>0</v>
      </c>
      <c r="BI14" s="569">
        <v>0</v>
      </c>
      <c r="BJ14" s="569">
        <v>0</v>
      </c>
      <c r="BK14" s="569">
        <v>0</v>
      </c>
      <c r="BL14" s="569">
        <v>0.25424687006199098</v>
      </c>
      <c r="BM14" s="569">
        <v>0.38137030509298647</v>
      </c>
      <c r="BN14" s="569">
        <v>0.76274061018597294</v>
      </c>
      <c r="BO14" s="569">
        <v>0.88986404521696849</v>
      </c>
      <c r="BP14" s="569">
        <v>1.1441109152789595</v>
      </c>
      <c r="BQ14" s="569">
        <v>1.271234350309955</v>
      </c>
      <c r="BR14" s="569">
        <v>1.6526046554029417</v>
      </c>
      <c r="BS14" s="569">
        <v>2.54246870061991</v>
      </c>
      <c r="BT14" s="569">
        <v>2.54246870061991</v>
      </c>
      <c r="BU14" s="569">
        <v>1.271234350309955</v>
      </c>
      <c r="BV14" s="569">
        <v>0</v>
      </c>
      <c r="BW14" s="569">
        <v>0</v>
      </c>
      <c r="BX14" s="569">
        <v>0</v>
      </c>
      <c r="BY14" s="569">
        <v>0</v>
      </c>
      <c r="BZ14" s="569">
        <v>0</v>
      </c>
      <c r="CA14" s="569">
        <v>0</v>
      </c>
      <c r="CB14" s="569">
        <v>0</v>
      </c>
      <c r="CC14" s="569">
        <v>0</v>
      </c>
      <c r="CD14" s="569">
        <v>0</v>
      </c>
      <c r="CE14" s="574">
        <v>0</v>
      </c>
      <c r="CF14" s="574">
        <v>0.56924594627446223</v>
      </c>
      <c r="CG14" s="574">
        <v>0.85386891941169329</v>
      </c>
      <c r="CH14" s="574">
        <v>1.7077378388233866</v>
      </c>
      <c r="CI14" s="574">
        <v>1.9923608119606173</v>
      </c>
      <c r="CJ14" s="574">
        <v>2.5616067582350799</v>
      </c>
      <c r="CK14" s="574">
        <v>2.8462297313723108</v>
      </c>
      <c r="CL14" s="574">
        <v>3.7000986507840037</v>
      </c>
      <c r="CM14" s="574">
        <v>5.6924594627446217</v>
      </c>
      <c r="CN14" s="574">
        <v>5.6924594627446217</v>
      </c>
      <c r="CO14" s="574">
        <v>2.8462297313723108</v>
      </c>
      <c r="CP14" s="574">
        <v>0</v>
      </c>
      <c r="CQ14" s="574">
        <v>0</v>
      </c>
      <c r="CR14" s="574">
        <v>0</v>
      </c>
      <c r="CS14" s="574">
        <v>0</v>
      </c>
      <c r="CT14" s="574">
        <v>0</v>
      </c>
      <c r="CU14" s="574">
        <v>0</v>
      </c>
      <c r="CV14" s="574">
        <v>0</v>
      </c>
      <c r="CW14" s="574">
        <v>0</v>
      </c>
      <c r="CX14" s="574">
        <v>0</v>
      </c>
      <c r="CY14" s="575">
        <v>0</v>
      </c>
      <c r="CZ14" s="576">
        <v>0</v>
      </c>
      <c r="DA14" s="577">
        <v>0</v>
      </c>
      <c r="DB14" s="577">
        <v>0</v>
      </c>
      <c r="DC14" s="577">
        <v>0</v>
      </c>
      <c r="DD14" s="577">
        <v>0</v>
      </c>
      <c r="DE14" s="577">
        <v>0</v>
      </c>
      <c r="DF14" s="577">
        <v>0</v>
      </c>
      <c r="DG14" s="577">
        <v>0</v>
      </c>
      <c r="DH14" s="577">
        <v>0</v>
      </c>
      <c r="DI14" s="577">
        <v>0</v>
      </c>
      <c r="DJ14" s="577">
        <v>0</v>
      </c>
      <c r="DK14" s="577">
        <v>0</v>
      </c>
      <c r="DL14" s="577">
        <v>0</v>
      </c>
      <c r="DM14" s="577">
        <v>0</v>
      </c>
      <c r="DN14" s="577">
        <v>0</v>
      </c>
      <c r="DO14" s="577">
        <v>0</v>
      </c>
      <c r="DP14" s="577">
        <v>0</v>
      </c>
      <c r="DQ14" s="577">
        <v>0</v>
      </c>
      <c r="DR14" s="577">
        <v>0</v>
      </c>
      <c r="DS14" s="577">
        <v>0</v>
      </c>
      <c r="DT14" s="577">
        <v>0</v>
      </c>
      <c r="DU14" s="577">
        <v>0</v>
      </c>
      <c r="DV14" s="577">
        <v>0</v>
      </c>
      <c r="DW14" s="578">
        <v>0</v>
      </c>
    </row>
    <row r="15" spans="2:128" x14ac:dyDescent="0.2">
      <c r="B15" s="602"/>
      <c r="C15" s="597"/>
      <c r="D15" s="384"/>
      <c r="E15" s="384"/>
      <c r="F15" s="384"/>
      <c r="G15" s="384"/>
      <c r="H15" s="384"/>
      <c r="I15" s="598"/>
      <c r="J15" s="598"/>
      <c r="K15" s="598"/>
      <c r="L15" s="598"/>
      <c r="M15" s="598"/>
      <c r="N15" s="598"/>
      <c r="O15" s="598"/>
      <c r="P15" s="598"/>
      <c r="Q15" s="598"/>
      <c r="R15" s="599"/>
      <c r="S15" s="598"/>
      <c r="T15" s="598"/>
      <c r="U15" s="497" t="s">
        <v>501</v>
      </c>
      <c r="V15" s="498" t="s">
        <v>124</v>
      </c>
      <c r="W15" s="595" t="s">
        <v>495</v>
      </c>
      <c r="X15" s="569">
        <v>0</v>
      </c>
      <c r="Y15" s="569">
        <v>0</v>
      </c>
      <c r="Z15" s="569">
        <v>0</v>
      </c>
      <c r="AA15" s="569">
        <v>0</v>
      </c>
      <c r="AB15" s="569">
        <v>0</v>
      </c>
      <c r="AC15" s="569">
        <v>0</v>
      </c>
      <c r="AD15" s="569">
        <v>0</v>
      </c>
      <c r="AE15" s="569">
        <v>0</v>
      </c>
      <c r="AF15" s="569">
        <v>0</v>
      </c>
      <c r="AG15" s="569">
        <v>0</v>
      </c>
      <c r="AH15" s="569">
        <v>2.2599999999999998</v>
      </c>
      <c r="AI15" s="569">
        <v>2.2599999999999998</v>
      </c>
      <c r="AJ15" s="569">
        <v>2.2599999999999998</v>
      </c>
      <c r="AK15" s="569">
        <v>2.2599999999999998</v>
      </c>
      <c r="AL15" s="569">
        <v>2.2599999999999998</v>
      </c>
      <c r="AM15" s="569">
        <v>2.2599999999999998</v>
      </c>
      <c r="AN15" s="569">
        <v>2.2599999999999998</v>
      </c>
      <c r="AO15" s="569">
        <v>2.2599999999999998</v>
      </c>
      <c r="AP15" s="569">
        <v>2.2599999999999998</v>
      </c>
      <c r="AQ15" s="569">
        <v>2.2599999999999998</v>
      </c>
      <c r="AR15" s="569">
        <v>2.2599999999999998</v>
      </c>
      <c r="AS15" s="569">
        <v>2.2599999999999998</v>
      </c>
      <c r="AT15" s="569">
        <v>2.2599999999999998</v>
      </c>
      <c r="AU15" s="569">
        <v>2.2599999999999998</v>
      </c>
      <c r="AV15" s="569">
        <v>2.2599999999999998</v>
      </c>
      <c r="AW15" s="569">
        <v>2.2599999999999998</v>
      </c>
      <c r="AX15" s="569">
        <v>2.2599999999999998</v>
      </c>
      <c r="AY15" s="569">
        <v>2.2599999999999998</v>
      </c>
      <c r="AZ15" s="569">
        <v>2.2599999999999998</v>
      </c>
      <c r="BA15" s="569">
        <v>2.2599999999999998</v>
      </c>
      <c r="BB15" s="569">
        <v>2.2599999999999998</v>
      </c>
      <c r="BC15" s="569">
        <v>2.2599999999999998</v>
      </c>
      <c r="BD15" s="569">
        <v>2.2599999999999998</v>
      </c>
      <c r="BE15" s="569">
        <v>2.2599999999999998</v>
      </c>
      <c r="BF15" s="569">
        <v>2.2599999999999998</v>
      </c>
      <c r="BG15" s="569">
        <v>2.2599999999999998</v>
      </c>
      <c r="BH15" s="569">
        <v>2.2599999999999998</v>
      </c>
      <c r="BI15" s="569">
        <v>2.2599999999999998</v>
      </c>
      <c r="BJ15" s="569">
        <v>2.2599999999999998</v>
      </c>
      <c r="BK15" s="569">
        <v>2.2599999999999998</v>
      </c>
      <c r="BL15" s="569">
        <v>2.2599999999999998</v>
      </c>
      <c r="BM15" s="569">
        <v>2.2599999999999998</v>
      </c>
      <c r="BN15" s="569">
        <v>2.2599999999999998</v>
      </c>
      <c r="BO15" s="569">
        <v>2.2599999999999998</v>
      </c>
      <c r="BP15" s="569">
        <v>2.2599999999999998</v>
      </c>
      <c r="BQ15" s="569">
        <v>2.2599999999999998</v>
      </c>
      <c r="BR15" s="569">
        <v>2.2599999999999998</v>
      </c>
      <c r="BS15" s="569">
        <v>2.2599999999999998</v>
      </c>
      <c r="BT15" s="569">
        <v>2.2599999999999998</v>
      </c>
      <c r="BU15" s="569">
        <v>2.2599999999999998</v>
      </c>
      <c r="BV15" s="569">
        <v>2.2599999999999998</v>
      </c>
      <c r="BW15" s="569">
        <v>2.2599999999999998</v>
      </c>
      <c r="BX15" s="569">
        <v>2.2599999999999998</v>
      </c>
      <c r="BY15" s="569">
        <v>2.2599999999999998</v>
      </c>
      <c r="BZ15" s="569">
        <v>2.2599999999999998</v>
      </c>
      <c r="CA15" s="569">
        <v>2.2599999999999998</v>
      </c>
      <c r="CB15" s="569">
        <v>2.2599999999999998</v>
      </c>
      <c r="CC15" s="569">
        <v>2.2599999999999998</v>
      </c>
      <c r="CD15" s="569">
        <v>2.2599999999999998</v>
      </c>
      <c r="CE15" s="574">
        <v>2.2599999999999998</v>
      </c>
      <c r="CF15" s="574">
        <v>2.2599999999999998</v>
      </c>
      <c r="CG15" s="574">
        <v>2.2599999999999998</v>
      </c>
      <c r="CH15" s="574">
        <v>2.2599999999999998</v>
      </c>
      <c r="CI15" s="574">
        <v>2.2599999999999998</v>
      </c>
      <c r="CJ15" s="574">
        <v>2.2599999999999998</v>
      </c>
      <c r="CK15" s="574">
        <v>2.2599999999999998</v>
      </c>
      <c r="CL15" s="574">
        <v>2.2599999999999998</v>
      </c>
      <c r="CM15" s="574">
        <v>2.2599999999999998</v>
      </c>
      <c r="CN15" s="574">
        <v>2.2599999999999998</v>
      </c>
      <c r="CO15" s="574">
        <v>2.2599999999999998</v>
      </c>
      <c r="CP15" s="574">
        <v>2.2599999999999998</v>
      </c>
      <c r="CQ15" s="574">
        <v>2.2599999999999998</v>
      </c>
      <c r="CR15" s="574">
        <v>2.2599999999999998</v>
      </c>
      <c r="CS15" s="574">
        <v>2.2599999999999998</v>
      </c>
      <c r="CT15" s="574">
        <v>2.2599999999999998</v>
      </c>
      <c r="CU15" s="574">
        <v>2.2599999999999998</v>
      </c>
      <c r="CV15" s="574">
        <v>2.2599999999999998</v>
      </c>
      <c r="CW15" s="574">
        <v>2.2599999999999998</v>
      </c>
      <c r="CX15" s="574">
        <v>2.2599999999999998</v>
      </c>
      <c r="CY15" s="575">
        <v>2.2599999999999998</v>
      </c>
      <c r="CZ15" s="576">
        <v>0</v>
      </c>
      <c r="DA15" s="577">
        <v>0</v>
      </c>
      <c r="DB15" s="577">
        <v>0</v>
      </c>
      <c r="DC15" s="577">
        <v>0</v>
      </c>
      <c r="DD15" s="577">
        <v>0</v>
      </c>
      <c r="DE15" s="577">
        <v>0</v>
      </c>
      <c r="DF15" s="577">
        <v>0</v>
      </c>
      <c r="DG15" s="577">
        <v>0</v>
      </c>
      <c r="DH15" s="577">
        <v>0</v>
      </c>
      <c r="DI15" s="577">
        <v>0</v>
      </c>
      <c r="DJ15" s="577">
        <v>0</v>
      </c>
      <c r="DK15" s="577">
        <v>0</v>
      </c>
      <c r="DL15" s="577">
        <v>0</v>
      </c>
      <c r="DM15" s="577">
        <v>0</v>
      </c>
      <c r="DN15" s="577">
        <v>0</v>
      </c>
      <c r="DO15" s="577">
        <v>0</v>
      </c>
      <c r="DP15" s="577">
        <v>0</v>
      </c>
      <c r="DQ15" s="577">
        <v>0</v>
      </c>
      <c r="DR15" s="577">
        <v>0</v>
      </c>
      <c r="DS15" s="577">
        <v>0</v>
      </c>
      <c r="DT15" s="577">
        <v>0</v>
      </c>
      <c r="DU15" s="577">
        <v>0</v>
      </c>
      <c r="DV15" s="577">
        <v>0</v>
      </c>
      <c r="DW15" s="578">
        <v>0</v>
      </c>
    </row>
    <row r="16" spans="2:128" x14ac:dyDescent="0.2">
      <c r="B16" s="602"/>
      <c r="C16" s="597"/>
      <c r="D16" s="384"/>
      <c r="E16" s="384"/>
      <c r="F16" s="384"/>
      <c r="G16" s="384"/>
      <c r="H16" s="384"/>
      <c r="I16" s="598"/>
      <c r="J16" s="598"/>
      <c r="K16" s="598"/>
      <c r="L16" s="598"/>
      <c r="M16" s="598"/>
      <c r="N16" s="598"/>
      <c r="O16" s="598"/>
      <c r="P16" s="598"/>
      <c r="Q16" s="598"/>
      <c r="R16" s="599"/>
      <c r="S16" s="598"/>
      <c r="T16" s="598"/>
      <c r="U16" s="497" t="s">
        <v>502</v>
      </c>
      <c r="V16" s="498" t="s">
        <v>124</v>
      </c>
      <c r="W16" s="595" t="s">
        <v>495</v>
      </c>
      <c r="X16" s="569">
        <v>5.7926879999999992</v>
      </c>
      <c r="Y16" s="569">
        <v>8.6890319999999992</v>
      </c>
      <c r="Z16" s="569">
        <v>17.378063999999998</v>
      </c>
      <c r="AA16" s="569">
        <v>20.274408000000001</v>
      </c>
      <c r="AB16" s="569">
        <v>26.067095999999996</v>
      </c>
      <c r="AC16" s="569">
        <v>28.963439999999999</v>
      </c>
      <c r="AD16" s="569">
        <v>37.652471999999996</v>
      </c>
      <c r="AE16" s="569">
        <v>57.926879999999997</v>
      </c>
      <c r="AF16" s="569">
        <v>57.926879999999997</v>
      </c>
      <c r="AG16" s="569">
        <v>28.963439999999999</v>
      </c>
      <c r="AH16" s="569">
        <v>0</v>
      </c>
      <c r="AI16" s="569">
        <v>0</v>
      </c>
      <c r="AJ16" s="569">
        <v>0</v>
      </c>
      <c r="AK16" s="569">
        <v>0</v>
      </c>
      <c r="AL16" s="569">
        <v>0</v>
      </c>
      <c r="AM16" s="569">
        <v>0</v>
      </c>
      <c r="AN16" s="569">
        <v>0</v>
      </c>
      <c r="AO16" s="569">
        <v>0</v>
      </c>
      <c r="AP16" s="569">
        <v>0</v>
      </c>
      <c r="AQ16" s="569">
        <v>0</v>
      </c>
      <c r="AR16" s="569">
        <v>1.6088844147319799</v>
      </c>
      <c r="AS16" s="569">
        <v>2.4133266220979697</v>
      </c>
      <c r="AT16" s="569">
        <v>4.8266532441959393</v>
      </c>
      <c r="AU16" s="569">
        <v>5.6310954515619294</v>
      </c>
      <c r="AV16" s="569">
        <v>7.2399798662939094</v>
      </c>
      <c r="AW16" s="569">
        <v>8.0444220736599004</v>
      </c>
      <c r="AX16" s="569">
        <v>10.45774869575787</v>
      </c>
      <c r="AY16" s="569">
        <v>16.088844147319801</v>
      </c>
      <c r="AZ16" s="569">
        <v>16.088844147319801</v>
      </c>
      <c r="BA16" s="569">
        <v>8.0444220736599004</v>
      </c>
      <c r="BB16" s="569">
        <v>0</v>
      </c>
      <c r="BC16" s="569">
        <v>0</v>
      </c>
      <c r="BD16" s="569">
        <v>0</v>
      </c>
      <c r="BE16" s="569">
        <v>0</v>
      </c>
      <c r="BF16" s="569">
        <v>0</v>
      </c>
      <c r="BG16" s="569">
        <v>0</v>
      </c>
      <c r="BH16" s="569">
        <v>0</v>
      </c>
      <c r="BI16" s="569">
        <v>0</v>
      </c>
      <c r="BJ16" s="569">
        <v>0</v>
      </c>
      <c r="BK16" s="569">
        <v>0</v>
      </c>
      <c r="BL16" s="569">
        <v>1.6088844147319799</v>
      </c>
      <c r="BM16" s="569">
        <v>2.4133266220979697</v>
      </c>
      <c r="BN16" s="569">
        <v>4.8266532441959393</v>
      </c>
      <c r="BO16" s="569">
        <v>5.6310954515619294</v>
      </c>
      <c r="BP16" s="569">
        <v>7.2399798662939094</v>
      </c>
      <c r="BQ16" s="569">
        <v>8.0444220736599004</v>
      </c>
      <c r="BR16" s="569">
        <v>10.45774869575787</v>
      </c>
      <c r="BS16" s="569">
        <v>16.088844147319801</v>
      </c>
      <c r="BT16" s="569">
        <v>16.088844147319801</v>
      </c>
      <c r="BU16" s="569">
        <v>8.0444220736599004</v>
      </c>
      <c r="BV16" s="569">
        <v>0</v>
      </c>
      <c r="BW16" s="569">
        <v>0</v>
      </c>
      <c r="BX16" s="569">
        <v>0</v>
      </c>
      <c r="BY16" s="569">
        <v>0</v>
      </c>
      <c r="BZ16" s="569">
        <v>0</v>
      </c>
      <c r="CA16" s="569">
        <v>0</v>
      </c>
      <c r="CB16" s="569">
        <v>0</v>
      </c>
      <c r="CC16" s="569">
        <v>0</v>
      </c>
      <c r="CD16" s="569">
        <v>0</v>
      </c>
      <c r="CE16" s="574">
        <v>0</v>
      </c>
      <c r="CF16" s="574">
        <v>3.6022112322839432</v>
      </c>
      <c r="CG16" s="574">
        <v>5.4033168484259138</v>
      </c>
      <c r="CH16" s="574">
        <v>10.806633696851828</v>
      </c>
      <c r="CI16" s="574">
        <v>12.607739312993798</v>
      </c>
      <c r="CJ16" s="574">
        <v>16.209950545277742</v>
      </c>
      <c r="CK16" s="574">
        <v>18.011056161419713</v>
      </c>
      <c r="CL16" s="574">
        <v>23.41437300984563</v>
      </c>
      <c r="CM16" s="574">
        <v>36.022112322839426</v>
      </c>
      <c r="CN16" s="574">
        <v>36.022112322839426</v>
      </c>
      <c r="CO16" s="574">
        <v>18.011056161419713</v>
      </c>
      <c r="CP16" s="574">
        <v>0</v>
      </c>
      <c r="CQ16" s="574">
        <v>0</v>
      </c>
      <c r="CR16" s="574">
        <v>0</v>
      </c>
      <c r="CS16" s="574">
        <v>0</v>
      </c>
      <c r="CT16" s="574">
        <v>0</v>
      </c>
      <c r="CU16" s="574">
        <v>0</v>
      </c>
      <c r="CV16" s="574">
        <v>0</v>
      </c>
      <c r="CW16" s="574">
        <v>0</v>
      </c>
      <c r="CX16" s="574">
        <v>0</v>
      </c>
      <c r="CY16" s="575">
        <v>0</v>
      </c>
      <c r="CZ16" s="576">
        <v>0</v>
      </c>
      <c r="DA16" s="577">
        <v>0</v>
      </c>
      <c r="DB16" s="577">
        <v>0</v>
      </c>
      <c r="DC16" s="577">
        <v>0</v>
      </c>
      <c r="DD16" s="577">
        <v>0</v>
      </c>
      <c r="DE16" s="577">
        <v>0</v>
      </c>
      <c r="DF16" s="577">
        <v>0</v>
      </c>
      <c r="DG16" s="577">
        <v>0</v>
      </c>
      <c r="DH16" s="577">
        <v>0</v>
      </c>
      <c r="DI16" s="577">
        <v>0</v>
      </c>
      <c r="DJ16" s="577">
        <v>0</v>
      </c>
      <c r="DK16" s="577">
        <v>0</v>
      </c>
      <c r="DL16" s="577">
        <v>0</v>
      </c>
      <c r="DM16" s="577">
        <v>0</v>
      </c>
      <c r="DN16" s="577">
        <v>0</v>
      </c>
      <c r="DO16" s="577">
        <v>0</v>
      </c>
      <c r="DP16" s="577">
        <v>0</v>
      </c>
      <c r="DQ16" s="577">
        <v>0</v>
      </c>
      <c r="DR16" s="577">
        <v>0</v>
      </c>
      <c r="DS16" s="577">
        <v>0</v>
      </c>
      <c r="DT16" s="577">
        <v>0</v>
      </c>
      <c r="DU16" s="577">
        <v>0</v>
      </c>
      <c r="DV16" s="577">
        <v>0</v>
      </c>
      <c r="DW16" s="578">
        <v>0</v>
      </c>
    </row>
    <row r="17" spans="2:127" x14ac:dyDescent="0.2">
      <c r="B17" s="602"/>
      <c r="C17" s="597"/>
      <c r="D17" s="384"/>
      <c r="E17" s="384"/>
      <c r="F17" s="384"/>
      <c r="G17" s="384"/>
      <c r="H17" s="384"/>
      <c r="I17" s="598"/>
      <c r="J17" s="598"/>
      <c r="K17" s="598"/>
      <c r="L17" s="598"/>
      <c r="M17" s="598"/>
      <c r="N17" s="598"/>
      <c r="O17" s="598"/>
      <c r="P17" s="598"/>
      <c r="Q17" s="598"/>
      <c r="R17" s="599"/>
      <c r="S17" s="598"/>
      <c r="T17" s="598"/>
      <c r="U17" s="497" t="s">
        <v>503</v>
      </c>
      <c r="V17" s="498" t="s">
        <v>124</v>
      </c>
      <c r="W17" s="595" t="s">
        <v>495</v>
      </c>
      <c r="X17" s="569">
        <v>0</v>
      </c>
      <c r="Y17" s="569">
        <v>0</v>
      </c>
      <c r="Z17" s="569">
        <v>0</v>
      </c>
      <c r="AA17" s="569">
        <v>0</v>
      </c>
      <c r="AB17" s="569">
        <v>0</v>
      </c>
      <c r="AC17" s="569">
        <v>0</v>
      </c>
      <c r="AD17" s="569">
        <v>0</v>
      </c>
      <c r="AE17" s="569">
        <v>0</v>
      </c>
      <c r="AF17" s="569">
        <v>0</v>
      </c>
      <c r="AG17" s="569">
        <v>0</v>
      </c>
      <c r="AH17" s="569">
        <v>37.401736010262944</v>
      </c>
      <c r="AI17" s="569">
        <v>35.18268301825259</v>
      </c>
      <c r="AJ17" s="569">
        <v>32.963630026242228</v>
      </c>
      <c r="AK17" s="569">
        <v>30.744577034231874</v>
      </c>
      <c r="AL17" s="569">
        <v>28.525524042221512</v>
      </c>
      <c r="AM17" s="569">
        <v>26.306471050211151</v>
      </c>
      <c r="AN17" s="569">
        <v>24.087418058200786</v>
      </c>
      <c r="AO17" s="569">
        <v>21.868365066190425</v>
      </c>
      <c r="AP17" s="569">
        <v>19.64931207418007</v>
      </c>
      <c r="AQ17" s="569">
        <v>17.430259082169712</v>
      </c>
      <c r="AR17" s="569">
        <v>15.211206090159351</v>
      </c>
      <c r="AS17" s="569">
        <v>12.992153098148993</v>
      </c>
      <c r="AT17" s="569">
        <v>10.773100106138633</v>
      </c>
      <c r="AU17" s="569">
        <v>8.5540471141282737</v>
      </c>
      <c r="AV17" s="569">
        <v>6.3349941221179167</v>
      </c>
      <c r="AW17" s="569">
        <v>6.3349941221179167</v>
      </c>
      <c r="AX17" s="569">
        <v>6.3349941221179167</v>
      </c>
      <c r="AY17" s="569">
        <v>6.3349941221179167</v>
      </c>
      <c r="AZ17" s="569">
        <v>6.3349941221179167</v>
      </c>
      <c r="BA17" s="569">
        <v>6.3349941221179167</v>
      </c>
      <c r="BB17" s="569">
        <v>6.3349941221179167</v>
      </c>
      <c r="BC17" s="569">
        <v>6.3349941221179167</v>
      </c>
      <c r="BD17" s="569">
        <v>6.3349941221179167</v>
      </c>
      <c r="BE17" s="569">
        <v>6.3349941221179167</v>
      </c>
      <c r="BF17" s="569">
        <v>6.3349941221179167</v>
      </c>
      <c r="BG17" s="569">
        <v>6.3349941221179167</v>
      </c>
      <c r="BH17" s="569">
        <v>6.3349941221179167</v>
      </c>
      <c r="BI17" s="569">
        <v>6.3349941221179167</v>
      </c>
      <c r="BJ17" s="569">
        <v>6.3349941221179167</v>
      </c>
      <c r="BK17" s="569">
        <v>6.3349941221179167</v>
      </c>
      <c r="BL17" s="569">
        <v>6.3349941221179167</v>
      </c>
      <c r="BM17" s="569">
        <v>6.3349941221179167</v>
      </c>
      <c r="BN17" s="569">
        <v>6.3349941221179167</v>
      </c>
      <c r="BO17" s="569">
        <v>6.3349941221179167</v>
      </c>
      <c r="BP17" s="569">
        <v>6.3349941221179167</v>
      </c>
      <c r="BQ17" s="569">
        <v>6.3349941221179167</v>
      </c>
      <c r="BR17" s="569">
        <v>6.3349941221179167</v>
      </c>
      <c r="BS17" s="569">
        <v>6.3349941221179167</v>
      </c>
      <c r="BT17" s="569">
        <v>6.3349941221179167</v>
      </c>
      <c r="BU17" s="569">
        <v>6.3349941221179167</v>
      </c>
      <c r="BV17" s="569">
        <v>6.3349941221179167</v>
      </c>
      <c r="BW17" s="569">
        <v>6.3349941221179167</v>
      </c>
      <c r="BX17" s="569">
        <v>6.3349941221179167</v>
      </c>
      <c r="BY17" s="569">
        <v>6.3349941221179167</v>
      </c>
      <c r="BZ17" s="569">
        <v>6.3349941221179167</v>
      </c>
      <c r="CA17" s="569">
        <v>6.3349941221179167</v>
      </c>
      <c r="CB17" s="569">
        <v>6.3349941221179167</v>
      </c>
      <c r="CC17" s="569">
        <v>6.3349941221179167</v>
      </c>
      <c r="CD17" s="569">
        <v>6.3349941221179167</v>
      </c>
      <c r="CE17" s="574">
        <v>6.3349941221179167</v>
      </c>
      <c r="CF17" s="574">
        <v>6.3349941221179167</v>
      </c>
      <c r="CG17" s="574">
        <v>6.3349941221179167</v>
      </c>
      <c r="CH17" s="574">
        <v>6.3349941221179167</v>
      </c>
      <c r="CI17" s="574">
        <v>6.3349941221179167</v>
      </c>
      <c r="CJ17" s="574">
        <v>6.3349941221179167</v>
      </c>
      <c r="CK17" s="574">
        <v>6.3349941221179167</v>
      </c>
      <c r="CL17" s="574">
        <v>6.3349941221179167</v>
      </c>
      <c r="CM17" s="574">
        <v>6.3349941221179167</v>
      </c>
      <c r="CN17" s="574">
        <v>6.3349941221179167</v>
      </c>
      <c r="CO17" s="574">
        <v>6.3349941221179167</v>
      </c>
      <c r="CP17" s="574">
        <v>6.3349941221179167</v>
      </c>
      <c r="CQ17" s="574">
        <v>6.3349941221179167</v>
      </c>
      <c r="CR17" s="574">
        <v>6.3349941221179167</v>
      </c>
      <c r="CS17" s="574">
        <v>6.3349941221179167</v>
      </c>
      <c r="CT17" s="574">
        <v>6.3349941221179167</v>
      </c>
      <c r="CU17" s="574">
        <v>6.3349941221179167</v>
      </c>
      <c r="CV17" s="574">
        <v>6.3349941221179167</v>
      </c>
      <c r="CW17" s="574">
        <v>6.3349941221179167</v>
      </c>
      <c r="CX17" s="574">
        <v>6.3349941221179167</v>
      </c>
      <c r="CY17" s="575">
        <v>6.3349941221179167</v>
      </c>
      <c r="CZ17" s="576">
        <v>0</v>
      </c>
      <c r="DA17" s="577">
        <v>0</v>
      </c>
      <c r="DB17" s="577">
        <v>0</v>
      </c>
      <c r="DC17" s="577">
        <v>0</v>
      </c>
      <c r="DD17" s="577">
        <v>0</v>
      </c>
      <c r="DE17" s="577">
        <v>0</v>
      </c>
      <c r="DF17" s="577">
        <v>0</v>
      </c>
      <c r="DG17" s="577">
        <v>0</v>
      </c>
      <c r="DH17" s="577">
        <v>0</v>
      </c>
      <c r="DI17" s="577">
        <v>0</v>
      </c>
      <c r="DJ17" s="577">
        <v>0</v>
      </c>
      <c r="DK17" s="577">
        <v>0</v>
      </c>
      <c r="DL17" s="577">
        <v>0</v>
      </c>
      <c r="DM17" s="577">
        <v>0</v>
      </c>
      <c r="DN17" s="577">
        <v>0</v>
      </c>
      <c r="DO17" s="577">
        <v>0</v>
      </c>
      <c r="DP17" s="577">
        <v>0</v>
      </c>
      <c r="DQ17" s="577">
        <v>0</v>
      </c>
      <c r="DR17" s="577">
        <v>0</v>
      </c>
      <c r="DS17" s="577">
        <v>0</v>
      </c>
      <c r="DT17" s="577">
        <v>0</v>
      </c>
      <c r="DU17" s="577">
        <v>0</v>
      </c>
      <c r="DV17" s="577">
        <v>0</v>
      </c>
      <c r="DW17" s="578">
        <v>0</v>
      </c>
    </row>
    <row r="18" spans="2:127" x14ac:dyDescent="0.2">
      <c r="B18" s="602"/>
      <c r="C18" s="597"/>
      <c r="D18" s="384"/>
      <c r="E18" s="384"/>
      <c r="F18" s="384"/>
      <c r="G18" s="384"/>
      <c r="H18" s="384"/>
      <c r="I18" s="598"/>
      <c r="J18" s="598"/>
      <c r="K18" s="598"/>
      <c r="L18" s="598"/>
      <c r="M18" s="598"/>
      <c r="N18" s="598"/>
      <c r="O18" s="598"/>
      <c r="P18" s="598"/>
      <c r="Q18" s="598"/>
      <c r="R18" s="599"/>
      <c r="S18" s="598"/>
      <c r="T18" s="598"/>
      <c r="U18" s="603" t="s">
        <v>504</v>
      </c>
      <c r="V18" s="498" t="s">
        <v>124</v>
      </c>
      <c r="W18" s="595" t="s">
        <v>495</v>
      </c>
      <c r="X18" s="569">
        <v>0</v>
      </c>
      <c r="Y18" s="569">
        <v>0</v>
      </c>
      <c r="Z18" s="569">
        <v>0</v>
      </c>
      <c r="AA18" s="569">
        <v>0</v>
      </c>
      <c r="AB18" s="569">
        <v>0</v>
      </c>
      <c r="AC18" s="569">
        <v>0</v>
      </c>
      <c r="AD18" s="569">
        <v>0</v>
      </c>
      <c r="AE18" s="569">
        <v>0</v>
      </c>
      <c r="AF18" s="569">
        <v>0</v>
      </c>
      <c r="AG18" s="569">
        <v>0</v>
      </c>
      <c r="AH18" s="569">
        <v>0</v>
      </c>
      <c r="AI18" s="569">
        <v>0</v>
      </c>
      <c r="AJ18" s="569">
        <v>0</v>
      </c>
      <c r="AK18" s="569">
        <v>0</v>
      </c>
      <c r="AL18" s="569">
        <v>0</v>
      </c>
      <c r="AM18" s="569">
        <v>0</v>
      </c>
      <c r="AN18" s="569">
        <v>0</v>
      </c>
      <c r="AO18" s="569">
        <v>0</v>
      </c>
      <c r="AP18" s="569">
        <v>0</v>
      </c>
      <c r="AQ18" s="569">
        <v>0</v>
      </c>
      <c r="AR18" s="569">
        <v>0</v>
      </c>
      <c r="AS18" s="569">
        <v>0</v>
      </c>
      <c r="AT18" s="569">
        <v>0</v>
      </c>
      <c r="AU18" s="569">
        <v>0</v>
      </c>
      <c r="AV18" s="569">
        <v>0</v>
      </c>
      <c r="AW18" s="569">
        <v>0</v>
      </c>
      <c r="AX18" s="569">
        <v>0</v>
      </c>
      <c r="AY18" s="569">
        <v>0</v>
      </c>
      <c r="AZ18" s="569">
        <v>0</v>
      </c>
      <c r="BA18" s="569">
        <v>0</v>
      </c>
      <c r="BB18" s="569">
        <v>0</v>
      </c>
      <c r="BC18" s="569">
        <v>0</v>
      </c>
      <c r="BD18" s="569">
        <v>0</v>
      </c>
      <c r="BE18" s="569">
        <v>0</v>
      </c>
      <c r="BF18" s="569">
        <v>0</v>
      </c>
      <c r="BG18" s="569">
        <v>0</v>
      </c>
      <c r="BH18" s="569">
        <v>0</v>
      </c>
      <c r="BI18" s="569">
        <v>0</v>
      </c>
      <c r="BJ18" s="569">
        <v>0</v>
      </c>
      <c r="BK18" s="569">
        <v>0</v>
      </c>
      <c r="BL18" s="569">
        <v>0</v>
      </c>
      <c r="BM18" s="569">
        <v>0</v>
      </c>
      <c r="BN18" s="569">
        <v>0</v>
      </c>
      <c r="BO18" s="569">
        <v>0</v>
      </c>
      <c r="BP18" s="569">
        <v>0</v>
      </c>
      <c r="BQ18" s="569">
        <v>0</v>
      </c>
      <c r="BR18" s="569">
        <v>0</v>
      </c>
      <c r="BS18" s="569">
        <v>0</v>
      </c>
      <c r="BT18" s="569">
        <v>0</v>
      </c>
      <c r="BU18" s="569">
        <v>0</v>
      </c>
      <c r="BV18" s="569">
        <v>0</v>
      </c>
      <c r="BW18" s="569">
        <v>0</v>
      </c>
      <c r="BX18" s="569">
        <v>0</v>
      </c>
      <c r="BY18" s="569">
        <v>0</v>
      </c>
      <c r="BZ18" s="569">
        <v>0</v>
      </c>
      <c r="CA18" s="569">
        <v>0</v>
      </c>
      <c r="CB18" s="569">
        <v>0</v>
      </c>
      <c r="CC18" s="569">
        <v>0</v>
      </c>
      <c r="CD18" s="569">
        <v>0</v>
      </c>
      <c r="CE18" s="569">
        <v>0</v>
      </c>
      <c r="CF18" s="569">
        <v>0</v>
      </c>
      <c r="CG18" s="569">
        <v>0</v>
      </c>
      <c r="CH18" s="569">
        <v>0</v>
      </c>
      <c r="CI18" s="569">
        <v>0</v>
      </c>
      <c r="CJ18" s="569">
        <v>0</v>
      </c>
      <c r="CK18" s="569">
        <v>0</v>
      </c>
      <c r="CL18" s="569">
        <v>0</v>
      </c>
      <c r="CM18" s="569">
        <v>0</v>
      </c>
      <c r="CN18" s="569">
        <v>0</v>
      </c>
      <c r="CO18" s="569">
        <v>0</v>
      </c>
      <c r="CP18" s="569">
        <v>0</v>
      </c>
      <c r="CQ18" s="569">
        <v>0</v>
      </c>
      <c r="CR18" s="569">
        <v>0</v>
      </c>
      <c r="CS18" s="569">
        <v>0</v>
      </c>
      <c r="CT18" s="569">
        <v>0</v>
      </c>
      <c r="CU18" s="569">
        <v>0</v>
      </c>
      <c r="CV18" s="569">
        <v>0</v>
      </c>
      <c r="CW18" s="569">
        <v>0</v>
      </c>
      <c r="CX18" s="569">
        <v>0</v>
      </c>
      <c r="CY18" s="569">
        <v>0</v>
      </c>
      <c r="CZ18" s="576">
        <v>0</v>
      </c>
      <c r="DA18" s="577">
        <v>0</v>
      </c>
      <c r="DB18" s="577">
        <v>0</v>
      </c>
      <c r="DC18" s="577">
        <v>0</v>
      </c>
      <c r="DD18" s="577">
        <v>0</v>
      </c>
      <c r="DE18" s="577">
        <v>0</v>
      </c>
      <c r="DF18" s="577">
        <v>0</v>
      </c>
      <c r="DG18" s="577">
        <v>0</v>
      </c>
      <c r="DH18" s="577">
        <v>0</v>
      </c>
      <c r="DI18" s="577">
        <v>0</v>
      </c>
      <c r="DJ18" s="577">
        <v>0</v>
      </c>
      <c r="DK18" s="577">
        <v>0</v>
      </c>
      <c r="DL18" s="577">
        <v>0</v>
      </c>
      <c r="DM18" s="577">
        <v>0</v>
      </c>
      <c r="DN18" s="577">
        <v>0</v>
      </c>
      <c r="DO18" s="577">
        <v>0</v>
      </c>
      <c r="DP18" s="577">
        <v>0</v>
      </c>
      <c r="DQ18" s="577">
        <v>0</v>
      </c>
      <c r="DR18" s="577">
        <v>0</v>
      </c>
      <c r="DS18" s="577">
        <v>0</v>
      </c>
      <c r="DT18" s="577">
        <v>0</v>
      </c>
      <c r="DU18" s="577">
        <v>0</v>
      </c>
      <c r="DV18" s="577">
        <v>0</v>
      </c>
      <c r="DW18" s="578">
        <v>0</v>
      </c>
    </row>
    <row r="19" spans="2:127" ht="15.75" thickBot="1" x14ac:dyDescent="0.25">
      <c r="B19" s="604"/>
      <c r="C19" s="605"/>
      <c r="D19" s="606"/>
      <c r="E19" s="606"/>
      <c r="F19" s="606"/>
      <c r="G19" s="606"/>
      <c r="H19" s="606"/>
      <c r="I19" s="607"/>
      <c r="J19" s="607"/>
      <c r="K19" s="607"/>
      <c r="L19" s="607"/>
      <c r="M19" s="607"/>
      <c r="N19" s="607"/>
      <c r="O19" s="607"/>
      <c r="P19" s="607"/>
      <c r="Q19" s="607"/>
      <c r="R19" s="608"/>
      <c r="S19" s="607"/>
      <c r="T19" s="607"/>
      <c r="U19" s="609" t="s">
        <v>127</v>
      </c>
      <c r="V19" s="610" t="s">
        <v>505</v>
      </c>
      <c r="W19" s="611" t="s">
        <v>495</v>
      </c>
      <c r="X19" s="612">
        <f>SUM(X8:X18)</f>
        <v>1652.1080880000002</v>
      </c>
      <c r="Y19" s="612">
        <f t="shared" ref="Y19:CJ19" si="8">SUM(Y8:Y18)</f>
        <v>2478.1621319999999</v>
      </c>
      <c r="Z19" s="612">
        <f t="shared" si="8"/>
        <v>4956.3242639999999</v>
      </c>
      <c r="AA19" s="612">
        <f t="shared" si="8"/>
        <v>5782.3783080000012</v>
      </c>
      <c r="AB19" s="612">
        <f t="shared" si="8"/>
        <v>7434.4863960000002</v>
      </c>
      <c r="AC19" s="612">
        <f t="shared" si="8"/>
        <v>8260.5404399999989</v>
      </c>
      <c r="AD19" s="612">
        <f t="shared" si="8"/>
        <v>10738.702572</v>
      </c>
      <c r="AE19" s="612">
        <f t="shared" si="8"/>
        <v>16521.080879999998</v>
      </c>
      <c r="AF19" s="612">
        <f t="shared" si="8"/>
        <v>16521.080879999998</v>
      </c>
      <c r="AG19" s="612">
        <f t="shared" si="8"/>
        <v>8260.5404399999989</v>
      </c>
      <c r="AH19" s="612">
        <f t="shared" si="8"/>
        <v>811.66173601026298</v>
      </c>
      <c r="AI19" s="612">
        <f t="shared" si="8"/>
        <v>809.44268301825264</v>
      </c>
      <c r="AJ19" s="612">
        <f t="shared" si="8"/>
        <v>807.22363002624218</v>
      </c>
      <c r="AK19" s="612">
        <f t="shared" si="8"/>
        <v>805.00457703423183</v>
      </c>
      <c r="AL19" s="612">
        <f t="shared" si="8"/>
        <v>802.78552404222148</v>
      </c>
      <c r="AM19" s="612">
        <f t="shared" si="8"/>
        <v>800.56647105021113</v>
      </c>
      <c r="AN19" s="612">
        <f t="shared" si="8"/>
        <v>798.34741805820079</v>
      </c>
      <c r="AO19" s="612">
        <f t="shared" si="8"/>
        <v>796.12836506619044</v>
      </c>
      <c r="AP19" s="612">
        <f t="shared" si="8"/>
        <v>793.90931207418009</v>
      </c>
      <c r="AQ19" s="612">
        <f t="shared" si="8"/>
        <v>791.69025908216975</v>
      </c>
      <c r="AR19" s="612">
        <f t="shared" si="8"/>
        <v>1248.3343373749533</v>
      </c>
      <c r="AS19" s="612">
        <f t="shared" si="8"/>
        <v>1475.5468500253398</v>
      </c>
      <c r="AT19" s="612">
        <f t="shared" si="8"/>
        <v>2161.6224939605208</v>
      </c>
      <c r="AU19" s="612">
        <f t="shared" si="8"/>
        <v>2388.8350066109078</v>
      </c>
      <c r="AV19" s="612">
        <f t="shared" si="8"/>
        <v>2845.4790849036913</v>
      </c>
      <c r="AW19" s="612">
        <f t="shared" si="8"/>
        <v>3074.9106505460882</v>
      </c>
      <c r="AX19" s="612">
        <f t="shared" si="8"/>
        <v>3763.2053474732793</v>
      </c>
      <c r="AY19" s="612">
        <f t="shared" si="8"/>
        <v>5369.2263069700575</v>
      </c>
      <c r="AZ19" s="612">
        <f t="shared" si="8"/>
        <v>5369.2263069700575</v>
      </c>
      <c r="BA19" s="612">
        <f t="shared" si="8"/>
        <v>3074.9106505460882</v>
      </c>
      <c r="BB19" s="612">
        <f t="shared" si="8"/>
        <v>780.5949941221179</v>
      </c>
      <c r="BC19" s="612">
        <f t="shared" si="8"/>
        <v>780.5949941221179</v>
      </c>
      <c r="BD19" s="612">
        <f t="shared" si="8"/>
        <v>780.5949941221179</v>
      </c>
      <c r="BE19" s="612">
        <f t="shared" si="8"/>
        <v>780.5949941221179</v>
      </c>
      <c r="BF19" s="612">
        <f t="shared" si="8"/>
        <v>780.5949941221179</v>
      </c>
      <c r="BG19" s="612">
        <f t="shared" si="8"/>
        <v>780.5949941221179</v>
      </c>
      <c r="BH19" s="612">
        <f t="shared" si="8"/>
        <v>780.5949941221179</v>
      </c>
      <c r="BI19" s="612">
        <f t="shared" si="8"/>
        <v>780.5949941221179</v>
      </c>
      <c r="BJ19" s="612">
        <f t="shared" si="8"/>
        <v>780.5949941221179</v>
      </c>
      <c r="BK19" s="612">
        <f t="shared" si="8"/>
        <v>780.5949941221179</v>
      </c>
      <c r="BL19" s="612">
        <f t="shared" si="8"/>
        <v>1239.4581254069119</v>
      </c>
      <c r="BM19" s="612">
        <f t="shared" si="8"/>
        <v>1468.8896910493088</v>
      </c>
      <c r="BN19" s="612">
        <f t="shared" si="8"/>
        <v>2157.1843879765001</v>
      </c>
      <c r="BO19" s="612">
        <f t="shared" si="8"/>
        <v>2386.6159536188975</v>
      </c>
      <c r="BP19" s="612">
        <f t="shared" si="8"/>
        <v>2845.4790849036913</v>
      </c>
      <c r="BQ19" s="612">
        <f t="shared" si="8"/>
        <v>3074.9106505460882</v>
      </c>
      <c r="BR19" s="612">
        <f t="shared" si="8"/>
        <v>3763.2053474732793</v>
      </c>
      <c r="BS19" s="612">
        <f t="shared" si="8"/>
        <v>5369.2263069700575</v>
      </c>
      <c r="BT19" s="612">
        <f t="shared" si="8"/>
        <v>5369.2263069700575</v>
      </c>
      <c r="BU19" s="612">
        <f t="shared" si="8"/>
        <v>3074.9106505460882</v>
      </c>
      <c r="BV19" s="612">
        <f t="shared" si="8"/>
        <v>780.5949941221179</v>
      </c>
      <c r="BW19" s="612">
        <f t="shared" si="8"/>
        <v>780.5949941221179</v>
      </c>
      <c r="BX19" s="612">
        <f t="shared" si="8"/>
        <v>780.5949941221179</v>
      </c>
      <c r="BY19" s="612">
        <f t="shared" si="8"/>
        <v>780.5949941221179</v>
      </c>
      <c r="BZ19" s="612">
        <f t="shared" si="8"/>
        <v>780.5949941221179</v>
      </c>
      <c r="CA19" s="612">
        <f t="shared" si="8"/>
        <v>780.5949941221179</v>
      </c>
      <c r="CB19" s="612">
        <f t="shared" si="8"/>
        <v>780.5949941221179</v>
      </c>
      <c r="CC19" s="612">
        <f t="shared" si="8"/>
        <v>780.5949941221179</v>
      </c>
      <c r="CD19" s="612">
        <f t="shared" si="8"/>
        <v>780.5949941221179</v>
      </c>
      <c r="CE19" s="612">
        <f t="shared" si="8"/>
        <v>780.5949941221179</v>
      </c>
      <c r="CF19" s="612">
        <f t="shared" si="8"/>
        <v>1807.9664513006765</v>
      </c>
      <c r="CG19" s="612">
        <f t="shared" si="8"/>
        <v>2321.6521798899562</v>
      </c>
      <c r="CH19" s="612">
        <f t="shared" si="8"/>
        <v>3862.7093656577936</v>
      </c>
      <c r="CI19" s="612">
        <f t="shared" si="8"/>
        <v>4376.3950942470719</v>
      </c>
      <c r="CJ19" s="612">
        <f t="shared" si="8"/>
        <v>5403.7665514256305</v>
      </c>
      <c r="CK19" s="612">
        <f t="shared" ref="CK19:DW19" si="9">SUM(CK8:CK18)</f>
        <v>5917.4522800149107</v>
      </c>
      <c r="CL19" s="612">
        <f t="shared" si="9"/>
        <v>7458.5094657827476</v>
      </c>
      <c r="CM19" s="612">
        <f t="shared" si="9"/>
        <v>11054.309565907704</v>
      </c>
      <c r="CN19" s="612">
        <f t="shared" si="9"/>
        <v>11054.309565907704</v>
      </c>
      <c r="CO19" s="612">
        <f t="shared" si="9"/>
        <v>5917.4522800149107</v>
      </c>
      <c r="CP19" s="612">
        <f t="shared" si="9"/>
        <v>780.5949941221179</v>
      </c>
      <c r="CQ19" s="612">
        <f t="shared" si="9"/>
        <v>780.5949941221179</v>
      </c>
      <c r="CR19" s="612">
        <f t="shared" si="9"/>
        <v>780.5949941221179</v>
      </c>
      <c r="CS19" s="612">
        <f t="shared" si="9"/>
        <v>780.5949941221179</v>
      </c>
      <c r="CT19" s="612">
        <f t="shared" si="9"/>
        <v>780.5949941221179</v>
      </c>
      <c r="CU19" s="612">
        <f t="shared" si="9"/>
        <v>780.5949941221179</v>
      </c>
      <c r="CV19" s="612">
        <f t="shared" si="9"/>
        <v>780.5949941221179</v>
      </c>
      <c r="CW19" s="612">
        <f t="shared" si="9"/>
        <v>780.5949941221179</v>
      </c>
      <c r="CX19" s="612">
        <f t="shared" si="9"/>
        <v>780.5949941221179</v>
      </c>
      <c r="CY19" s="613">
        <f t="shared" si="9"/>
        <v>780.5949941221179</v>
      </c>
      <c r="CZ19" s="614">
        <f t="shared" si="9"/>
        <v>0</v>
      </c>
      <c r="DA19" s="615">
        <f t="shared" si="9"/>
        <v>0</v>
      </c>
      <c r="DB19" s="615">
        <f t="shared" si="9"/>
        <v>0</v>
      </c>
      <c r="DC19" s="615">
        <f t="shared" si="9"/>
        <v>0</v>
      </c>
      <c r="DD19" s="615">
        <f t="shared" si="9"/>
        <v>0</v>
      </c>
      <c r="DE19" s="615">
        <f t="shared" si="9"/>
        <v>0</v>
      </c>
      <c r="DF19" s="615">
        <f t="shared" si="9"/>
        <v>0</v>
      </c>
      <c r="DG19" s="615">
        <f t="shared" si="9"/>
        <v>0</v>
      </c>
      <c r="DH19" s="615">
        <f t="shared" si="9"/>
        <v>0</v>
      </c>
      <c r="DI19" s="615">
        <f t="shared" si="9"/>
        <v>0</v>
      </c>
      <c r="DJ19" s="615">
        <f t="shared" si="9"/>
        <v>0</v>
      </c>
      <c r="DK19" s="615">
        <f t="shared" si="9"/>
        <v>0</v>
      </c>
      <c r="DL19" s="615">
        <f t="shared" si="9"/>
        <v>0</v>
      </c>
      <c r="DM19" s="615">
        <f t="shared" si="9"/>
        <v>0</v>
      </c>
      <c r="DN19" s="615">
        <f t="shared" si="9"/>
        <v>0</v>
      </c>
      <c r="DO19" s="615">
        <f t="shared" si="9"/>
        <v>0</v>
      </c>
      <c r="DP19" s="615">
        <f t="shared" si="9"/>
        <v>0</v>
      </c>
      <c r="DQ19" s="615">
        <f t="shared" si="9"/>
        <v>0</v>
      </c>
      <c r="DR19" s="615">
        <f t="shared" si="9"/>
        <v>0</v>
      </c>
      <c r="DS19" s="615">
        <f t="shared" si="9"/>
        <v>0</v>
      </c>
      <c r="DT19" s="615">
        <f t="shared" si="9"/>
        <v>0</v>
      </c>
      <c r="DU19" s="615">
        <f t="shared" si="9"/>
        <v>0</v>
      </c>
      <c r="DV19" s="615">
        <f t="shared" si="9"/>
        <v>0</v>
      </c>
      <c r="DW19" s="616">
        <f t="shared" si="9"/>
        <v>0</v>
      </c>
    </row>
    <row r="20" spans="2:127" ht="25.5" x14ac:dyDescent="0.2">
      <c r="B20" s="565" t="s">
        <v>490</v>
      </c>
      <c r="C20" s="566" t="s">
        <v>798</v>
      </c>
      <c r="D20" s="567" t="s">
        <v>799</v>
      </c>
      <c r="E20" s="568" t="s">
        <v>557</v>
      </c>
      <c r="F20" s="569" t="s">
        <v>797</v>
      </c>
      <c r="G20" s="570" t="s">
        <v>59</v>
      </c>
      <c r="H20" s="385" t="s">
        <v>492</v>
      </c>
      <c r="I20" s="385">
        <f>MAX(X20:AV20)</f>
        <v>0.7</v>
      </c>
      <c r="J20" s="385">
        <f>SUMPRODUCT($X$2:$CY$2,$X20:$CY20)*365</f>
        <v>6095.4477533751988</v>
      </c>
      <c r="K20" s="385">
        <f>SUMPRODUCT($X$2:$CY$2,$X21:$CY21)+SUMPRODUCT($X$2:$CY$2,$X22:$CY22)+SUMPRODUCT($X$2:$CY$2,$X23:$CY23)</f>
        <v>8547.0898232568888</v>
      </c>
      <c r="L20" s="385">
        <f>SUMPRODUCT($X$2:$CY$2,$X24:$CY24) +SUMPRODUCT($X$2:$CY$2,$X25:$CY25)</f>
        <v>1240.5607952074765</v>
      </c>
      <c r="M20" s="385">
        <f>SUMPRODUCT($X$2:$CY$2,$X26:$CY26)</f>
        <v>0</v>
      </c>
      <c r="N20" s="385">
        <f>SUMPRODUCT($X$2:$CY$2,$X29:$CY29) +SUMPRODUCT($X$2:$CY$2,$X30:$CY30)</f>
        <v>91.277574177404432</v>
      </c>
      <c r="O20" s="385">
        <f>SUMPRODUCT($X$2:$CY$2,$X27:$CY27) +SUMPRODUCT($X$2:$CY$2,$X28:$CY28) +SUMPRODUCT($X$2:$CY$2,$X31:$CY31)</f>
        <v>31.828219670998102</v>
      </c>
      <c r="P20" s="385">
        <f>SUM(K20:O20)</f>
        <v>9910.7564123127686</v>
      </c>
      <c r="Q20" s="385">
        <f>(SUM(K20:M20)*100000)/(J20*1000)</f>
        <v>160.5731197194612</v>
      </c>
      <c r="R20" s="386">
        <f>(P20*100000)/(J20*1000)</f>
        <v>162.59275468032581</v>
      </c>
      <c r="S20" s="571">
        <v>3</v>
      </c>
      <c r="T20" s="572">
        <v>3</v>
      </c>
      <c r="U20" s="573" t="s">
        <v>493</v>
      </c>
      <c r="V20" s="498" t="s">
        <v>124</v>
      </c>
      <c r="W20" s="499" t="s">
        <v>75</v>
      </c>
      <c r="X20" s="569">
        <v>0</v>
      </c>
      <c r="Y20" s="569">
        <v>0</v>
      </c>
      <c r="Z20" s="569">
        <v>0</v>
      </c>
      <c r="AA20" s="569">
        <v>0</v>
      </c>
      <c r="AB20" s="569">
        <v>0</v>
      </c>
      <c r="AC20" s="569">
        <v>0.7</v>
      </c>
      <c r="AD20" s="569">
        <v>0.7</v>
      </c>
      <c r="AE20" s="569">
        <v>0.7</v>
      </c>
      <c r="AF20" s="569">
        <v>0.7</v>
      </c>
      <c r="AG20" s="569">
        <v>0.7</v>
      </c>
      <c r="AH20" s="569">
        <v>0.7</v>
      </c>
      <c r="AI20" s="569">
        <v>0.7</v>
      </c>
      <c r="AJ20" s="569">
        <v>0.7</v>
      </c>
      <c r="AK20" s="569">
        <v>0.7</v>
      </c>
      <c r="AL20" s="569">
        <v>0.7</v>
      </c>
      <c r="AM20" s="569">
        <v>0.7</v>
      </c>
      <c r="AN20" s="569">
        <v>0.7</v>
      </c>
      <c r="AO20" s="569">
        <v>0.7</v>
      </c>
      <c r="AP20" s="569">
        <v>0.7</v>
      </c>
      <c r="AQ20" s="569">
        <v>0.7</v>
      </c>
      <c r="AR20" s="569">
        <v>0.7</v>
      </c>
      <c r="AS20" s="569">
        <v>0.7</v>
      </c>
      <c r="AT20" s="569">
        <v>0.7</v>
      </c>
      <c r="AU20" s="569">
        <v>0.7</v>
      </c>
      <c r="AV20" s="569">
        <v>0.7</v>
      </c>
      <c r="AW20" s="569">
        <v>0.7</v>
      </c>
      <c r="AX20" s="569">
        <v>0.7</v>
      </c>
      <c r="AY20" s="569">
        <v>0.7</v>
      </c>
      <c r="AZ20" s="569">
        <v>0.7</v>
      </c>
      <c r="BA20" s="569">
        <v>0.7</v>
      </c>
      <c r="BB20" s="569">
        <v>0.7</v>
      </c>
      <c r="BC20" s="569">
        <v>0.7</v>
      </c>
      <c r="BD20" s="569">
        <v>0.7</v>
      </c>
      <c r="BE20" s="569">
        <v>0.7</v>
      </c>
      <c r="BF20" s="569">
        <v>0.7</v>
      </c>
      <c r="BG20" s="569">
        <v>0.7</v>
      </c>
      <c r="BH20" s="569">
        <v>0.7</v>
      </c>
      <c r="BI20" s="569">
        <v>0.7</v>
      </c>
      <c r="BJ20" s="569">
        <v>0.7</v>
      </c>
      <c r="BK20" s="569">
        <v>0.7</v>
      </c>
      <c r="BL20" s="569">
        <v>0.7</v>
      </c>
      <c r="BM20" s="569">
        <v>0.7</v>
      </c>
      <c r="BN20" s="569">
        <v>0.7</v>
      </c>
      <c r="BO20" s="569">
        <v>0.7</v>
      </c>
      <c r="BP20" s="569">
        <v>0.7</v>
      </c>
      <c r="BQ20" s="569">
        <v>0.7</v>
      </c>
      <c r="BR20" s="569">
        <v>0.7</v>
      </c>
      <c r="BS20" s="569">
        <v>0.7</v>
      </c>
      <c r="BT20" s="569">
        <v>0.7</v>
      </c>
      <c r="BU20" s="569">
        <v>0.7</v>
      </c>
      <c r="BV20" s="569">
        <v>0.7</v>
      </c>
      <c r="BW20" s="569">
        <v>0.7</v>
      </c>
      <c r="BX20" s="569">
        <v>0.7</v>
      </c>
      <c r="BY20" s="569">
        <v>0.7</v>
      </c>
      <c r="BZ20" s="569">
        <v>0.7</v>
      </c>
      <c r="CA20" s="569">
        <v>0.7</v>
      </c>
      <c r="CB20" s="569">
        <v>0.7</v>
      </c>
      <c r="CC20" s="569">
        <v>0.7</v>
      </c>
      <c r="CD20" s="569">
        <v>0.7</v>
      </c>
      <c r="CE20" s="574">
        <v>0.7</v>
      </c>
      <c r="CF20" s="574">
        <v>0.7</v>
      </c>
      <c r="CG20" s="574">
        <v>0.7</v>
      </c>
      <c r="CH20" s="574">
        <v>0.7</v>
      </c>
      <c r="CI20" s="574">
        <v>0.7</v>
      </c>
      <c r="CJ20" s="574">
        <v>0.7</v>
      </c>
      <c r="CK20" s="574">
        <v>0.7</v>
      </c>
      <c r="CL20" s="574">
        <v>0.7</v>
      </c>
      <c r="CM20" s="574">
        <v>0.7</v>
      </c>
      <c r="CN20" s="574">
        <v>0.7</v>
      </c>
      <c r="CO20" s="574">
        <v>0.7</v>
      </c>
      <c r="CP20" s="574">
        <v>0.7</v>
      </c>
      <c r="CQ20" s="574">
        <v>0.7</v>
      </c>
      <c r="CR20" s="574">
        <v>0.7</v>
      </c>
      <c r="CS20" s="574">
        <v>0.7</v>
      </c>
      <c r="CT20" s="574">
        <v>0.7</v>
      </c>
      <c r="CU20" s="574">
        <v>0.7</v>
      </c>
      <c r="CV20" s="574">
        <v>0.7</v>
      </c>
      <c r="CW20" s="574">
        <v>0.7</v>
      </c>
      <c r="CX20" s="574">
        <v>0.7</v>
      </c>
      <c r="CY20" s="575">
        <v>0.7</v>
      </c>
      <c r="CZ20" s="576">
        <v>0</v>
      </c>
      <c r="DA20" s="577">
        <v>0</v>
      </c>
      <c r="DB20" s="577">
        <v>0</v>
      </c>
      <c r="DC20" s="577">
        <v>0</v>
      </c>
      <c r="DD20" s="577">
        <v>0</v>
      </c>
      <c r="DE20" s="577">
        <v>0</v>
      </c>
      <c r="DF20" s="577">
        <v>0</v>
      </c>
      <c r="DG20" s="577">
        <v>0</v>
      </c>
      <c r="DH20" s="577">
        <v>0</v>
      </c>
      <c r="DI20" s="577">
        <v>0</v>
      </c>
      <c r="DJ20" s="577">
        <v>0</v>
      </c>
      <c r="DK20" s="577">
        <v>0</v>
      </c>
      <c r="DL20" s="577">
        <v>0</v>
      </c>
      <c r="DM20" s="577">
        <v>0</v>
      </c>
      <c r="DN20" s="577">
        <v>0</v>
      </c>
      <c r="DO20" s="577">
        <v>0</v>
      </c>
      <c r="DP20" s="577">
        <v>0</v>
      </c>
      <c r="DQ20" s="577">
        <v>0</v>
      </c>
      <c r="DR20" s="577">
        <v>0</v>
      </c>
      <c r="DS20" s="577">
        <v>0</v>
      </c>
      <c r="DT20" s="577">
        <v>0</v>
      </c>
      <c r="DU20" s="577">
        <v>0</v>
      </c>
      <c r="DV20" s="577">
        <v>0</v>
      </c>
      <c r="DW20" s="578">
        <v>0</v>
      </c>
    </row>
    <row r="21" spans="2:127" x14ac:dyDescent="0.2">
      <c r="B21" s="579"/>
      <c r="C21" s="580"/>
      <c r="D21" s="581"/>
      <c r="E21" s="582"/>
      <c r="F21" s="582"/>
      <c r="G21" s="581"/>
      <c r="H21" s="582"/>
      <c r="I21" s="582"/>
      <c r="J21" s="582"/>
      <c r="K21" s="582"/>
      <c r="L21" s="582"/>
      <c r="M21" s="582"/>
      <c r="N21" s="582"/>
      <c r="O21" s="582"/>
      <c r="P21" s="582"/>
      <c r="Q21" s="582"/>
      <c r="R21" s="583"/>
      <c r="S21" s="582"/>
      <c r="T21" s="582"/>
      <c r="U21" s="497" t="s">
        <v>494</v>
      </c>
      <c r="V21" s="498" t="s">
        <v>124</v>
      </c>
      <c r="W21" s="499" t="s">
        <v>495</v>
      </c>
      <c r="X21" s="569">
        <v>522.20000000000005</v>
      </c>
      <c r="Y21" s="569">
        <v>596.79999999999995</v>
      </c>
      <c r="Z21" s="569">
        <v>746</v>
      </c>
      <c r="AA21" s="569">
        <v>2984</v>
      </c>
      <c r="AB21" s="569">
        <v>2611</v>
      </c>
      <c r="AC21" s="569">
        <v>0</v>
      </c>
      <c r="AD21" s="569">
        <v>0</v>
      </c>
      <c r="AE21" s="569">
        <v>0</v>
      </c>
      <c r="AF21" s="569">
        <v>0</v>
      </c>
      <c r="AG21" s="569">
        <v>0</v>
      </c>
      <c r="AH21" s="569">
        <v>0</v>
      </c>
      <c r="AI21" s="569">
        <v>0</v>
      </c>
      <c r="AJ21" s="569">
        <v>0</v>
      </c>
      <c r="AK21" s="569">
        <v>0</v>
      </c>
      <c r="AL21" s="569">
        <v>0</v>
      </c>
      <c r="AM21" s="569">
        <v>0</v>
      </c>
      <c r="AN21" s="569">
        <v>0</v>
      </c>
      <c r="AO21" s="569">
        <v>0</v>
      </c>
      <c r="AP21" s="569">
        <v>0</v>
      </c>
      <c r="AQ21" s="569">
        <v>0</v>
      </c>
      <c r="AR21" s="569">
        <v>96.6</v>
      </c>
      <c r="AS21" s="569">
        <v>110.4</v>
      </c>
      <c r="AT21" s="569">
        <v>138</v>
      </c>
      <c r="AU21" s="569">
        <v>552</v>
      </c>
      <c r="AV21" s="569">
        <v>483</v>
      </c>
      <c r="AW21" s="569">
        <v>0</v>
      </c>
      <c r="AX21" s="569">
        <v>0</v>
      </c>
      <c r="AY21" s="569">
        <v>0</v>
      </c>
      <c r="AZ21" s="569">
        <v>0</v>
      </c>
      <c r="BA21" s="569">
        <v>0</v>
      </c>
      <c r="BB21" s="569">
        <v>0</v>
      </c>
      <c r="BC21" s="569">
        <v>0</v>
      </c>
      <c r="BD21" s="569">
        <v>0</v>
      </c>
      <c r="BE21" s="569">
        <v>0</v>
      </c>
      <c r="BF21" s="569">
        <v>0</v>
      </c>
      <c r="BG21" s="569">
        <v>0</v>
      </c>
      <c r="BH21" s="569">
        <v>0</v>
      </c>
      <c r="BI21" s="569">
        <v>0</v>
      </c>
      <c r="BJ21" s="569">
        <v>0</v>
      </c>
      <c r="BK21" s="569">
        <v>0</v>
      </c>
      <c r="BL21" s="569">
        <v>96.6</v>
      </c>
      <c r="BM21" s="569">
        <v>110.4</v>
      </c>
      <c r="BN21" s="569">
        <v>138</v>
      </c>
      <c r="BO21" s="569">
        <v>552</v>
      </c>
      <c r="BP21" s="569">
        <v>483</v>
      </c>
      <c r="BQ21" s="569">
        <v>0</v>
      </c>
      <c r="BR21" s="569">
        <v>0</v>
      </c>
      <c r="BS21" s="569">
        <v>0</v>
      </c>
      <c r="BT21" s="569">
        <v>0</v>
      </c>
      <c r="BU21" s="569">
        <v>0</v>
      </c>
      <c r="BV21" s="569">
        <v>0</v>
      </c>
      <c r="BW21" s="569">
        <v>0</v>
      </c>
      <c r="BX21" s="569">
        <v>0</v>
      </c>
      <c r="BY21" s="569">
        <v>0</v>
      </c>
      <c r="BZ21" s="569">
        <v>0</v>
      </c>
      <c r="CA21" s="569">
        <v>0</v>
      </c>
      <c r="CB21" s="569">
        <v>0</v>
      </c>
      <c r="CC21" s="569">
        <v>0</v>
      </c>
      <c r="CD21" s="569">
        <v>0</v>
      </c>
      <c r="CE21" s="574">
        <v>0</v>
      </c>
      <c r="CF21" s="574">
        <v>422.8</v>
      </c>
      <c r="CG21" s="574">
        <v>483.2</v>
      </c>
      <c r="CH21" s="574">
        <v>604</v>
      </c>
      <c r="CI21" s="574">
        <v>2416</v>
      </c>
      <c r="CJ21" s="574">
        <v>2114</v>
      </c>
      <c r="CK21" s="574">
        <v>0</v>
      </c>
      <c r="CL21" s="574">
        <v>0</v>
      </c>
      <c r="CM21" s="574">
        <v>0</v>
      </c>
      <c r="CN21" s="574">
        <v>0</v>
      </c>
      <c r="CO21" s="574">
        <v>0</v>
      </c>
      <c r="CP21" s="574">
        <v>0</v>
      </c>
      <c r="CQ21" s="574">
        <v>0</v>
      </c>
      <c r="CR21" s="574">
        <v>0</v>
      </c>
      <c r="CS21" s="574">
        <v>0</v>
      </c>
      <c r="CT21" s="574">
        <v>0</v>
      </c>
      <c r="CU21" s="574">
        <v>0</v>
      </c>
      <c r="CV21" s="574">
        <v>0</v>
      </c>
      <c r="CW21" s="574">
        <v>0</v>
      </c>
      <c r="CX21" s="574">
        <v>0</v>
      </c>
      <c r="CY21" s="575">
        <v>0</v>
      </c>
      <c r="CZ21" s="576">
        <v>0</v>
      </c>
      <c r="DA21" s="577">
        <v>0</v>
      </c>
      <c r="DB21" s="577">
        <v>0</v>
      </c>
      <c r="DC21" s="577">
        <v>0</v>
      </c>
      <c r="DD21" s="577">
        <v>0</v>
      </c>
      <c r="DE21" s="577">
        <v>0</v>
      </c>
      <c r="DF21" s="577">
        <v>0</v>
      </c>
      <c r="DG21" s="577">
        <v>0</v>
      </c>
      <c r="DH21" s="577">
        <v>0</v>
      </c>
      <c r="DI21" s="577">
        <v>0</v>
      </c>
      <c r="DJ21" s="577">
        <v>0</v>
      </c>
      <c r="DK21" s="577">
        <v>0</v>
      </c>
      <c r="DL21" s="577">
        <v>0</v>
      </c>
      <c r="DM21" s="577">
        <v>0</v>
      </c>
      <c r="DN21" s="577">
        <v>0</v>
      </c>
      <c r="DO21" s="577">
        <v>0</v>
      </c>
      <c r="DP21" s="577">
        <v>0</v>
      </c>
      <c r="DQ21" s="577">
        <v>0</v>
      </c>
      <c r="DR21" s="577">
        <v>0</v>
      </c>
      <c r="DS21" s="577">
        <v>0</v>
      </c>
      <c r="DT21" s="577">
        <v>0</v>
      </c>
      <c r="DU21" s="577">
        <v>0</v>
      </c>
      <c r="DV21" s="577">
        <v>0</v>
      </c>
      <c r="DW21" s="578">
        <v>0</v>
      </c>
    </row>
    <row r="22" spans="2:127" x14ac:dyDescent="0.2">
      <c r="B22" s="584"/>
      <c r="C22" s="585"/>
      <c r="D22" s="586"/>
      <c r="E22" s="586"/>
      <c r="F22" s="586"/>
      <c r="G22" s="586"/>
      <c r="H22" s="586"/>
      <c r="I22" s="587"/>
      <c r="J22" s="587"/>
      <c r="K22" s="587"/>
      <c r="L22" s="587"/>
      <c r="M22" s="587"/>
      <c r="N22" s="587"/>
      <c r="O22" s="587"/>
      <c r="P22" s="587"/>
      <c r="Q22" s="587"/>
      <c r="R22" s="588"/>
      <c r="S22" s="587"/>
      <c r="T22" s="587"/>
      <c r="U22" s="497" t="s">
        <v>496</v>
      </c>
      <c r="V22" s="498" t="s">
        <v>124</v>
      </c>
      <c r="W22" s="499" t="s">
        <v>495</v>
      </c>
      <c r="X22" s="569">
        <v>0</v>
      </c>
      <c r="Y22" s="569">
        <v>0</v>
      </c>
      <c r="Z22" s="569">
        <v>0</v>
      </c>
      <c r="AA22" s="569">
        <v>0</v>
      </c>
      <c r="AB22" s="569">
        <v>0</v>
      </c>
      <c r="AC22" s="569">
        <v>0</v>
      </c>
      <c r="AD22" s="569">
        <v>0</v>
      </c>
      <c r="AE22" s="569">
        <v>0</v>
      </c>
      <c r="AF22" s="569">
        <v>0</v>
      </c>
      <c r="AG22" s="569">
        <v>0</v>
      </c>
      <c r="AH22" s="569">
        <v>0</v>
      </c>
      <c r="AI22" s="569">
        <v>0</v>
      </c>
      <c r="AJ22" s="569">
        <v>0</v>
      </c>
      <c r="AK22" s="569">
        <v>0</v>
      </c>
      <c r="AL22" s="569">
        <v>0</v>
      </c>
      <c r="AM22" s="569">
        <v>0</v>
      </c>
      <c r="AN22" s="569">
        <v>0</v>
      </c>
      <c r="AO22" s="569">
        <v>0</v>
      </c>
      <c r="AP22" s="569">
        <v>0</v>
      </c>
      <c r="AQ22" s="569">
        <v>0</v>
      </c>
      <c r="AR22" s="569">
        <v>0</v>
      </c>
      <c r="AS22" s="569">
        <v>0</v>
      </c>
      <c r="AT22" s="569">
        <v>0</v>
      </c>
      <c r="AU22" s="569">
        <v>0</v>
      </c>
      <c r="AV22" s="569">
        <v>0</v>
      </c>
      <c r="AW22" s="569">
        <v>0</v>
      </c>
      <c r="AX22" s="569">
        <v>0</v>
      </c>
      <c r="AY22" s="569">
        <v>0</v>
      </c>
      <c r="AZ22" s="569">
        <v>0</v>
      </c>
      <c r="BA22" s="569">
        <v>0</v>
      </c>
      <c r="BB22" s="569">
        <v>0</v>
      </c>
      <c r="BC22" s="569">
        <v>0</v>
      </c>
      <c r="BD22" s="569">
        <v>0</v>
      </c>
      <c r="BE22" s="569">
        <v>0</v>
      </c>
      <c r="BF22" s="569">
        <v>0</v>
      </c>
      <c r="BG22" s="569">
        <v>0</v>
      </c>
      <c r="BH22" s="569">
        <v>0</v>
      </c>
      <c r="BI22" s="569">
        <v>0</v>
      </c>
      <c r="BJ22" s="569">
        <v>0</v>
      </c>
      <c r="BK22" s="569">
        <v>0</v>
      </c>
      <c r="BL22" s="569">
        <v>0</v>
      </c>
      <c r="BM22" s="569">
        <v>0</v>
      </c>
      <c r="BN22" s="569">
        <v>0</v>
      </c>
      <c r="BO22" s="569">
        <v>0</v>
      </c>
      <c r="BP22" s="569">
        <v>0</v>
      </c>
      <c r="BQ22" s="569">
        <v>0</v>
      </c>
      <c r="BR22" s="569">
        <v>0</v>
      </c>
      <c r="BS22" s="569">
        <v>0</v>
      </c>
      <c r="BT22" s="569">
        <v>0</v>
      </c>
      <c r="BU22" s="569">
        <v>0</v>
      </c>
      <c r="BV22" s="569">
        <v>0</v>
      </c>
      <c r="BW22" s="569">
        <v>0</v>
      </c>
      <c r="BX22" s="569">
        <v>0</v>
      </c>
      <c r="BY22" s="569">
        <v>0</v>
      </c>
      <c r="BZ22" s="569">
        <v>0</v>
      </c>
      <c r="CA22" s="569">
        <v>0</v>
      </c>
      <c r="CB22" s="569">
        <v>0</v>
      </c>
      <c r="CC22" s="569">
        <v>0</v>
      </c>
      <c r="CD22" s="569">
        <v>0</v>
      </c>
      <c r="CE22" s="574">
        <v>0</v>
      </c>
      <c r="CF22" s="574">
        <v>0</v>
      </c>
      <c r="CG22" s="574">
        <v>0</v>
      </c>
      <c r="CH22" s="574">
        <v>0</v>
      </c>
      <c r="CI22" s="574">
        <v>0</v>
      </c>
      <c r="CJ22" s="574">
        <v>0</v>
      </c>
      <c r="CK22" s="574">
        <v>0</v>
      </c>
      <c r="CL22" s="574">
        <v>0</v>
      </c>
      <c r="CM22" s="574">
        <v>0</v>
      </c>
      <c r="CN22" s="574">
        <v>0</v>
      </c>
      <c r="CO22" s="574">
        <v>0</v>
      </c>
      <c r="CP22" s="574">
        <v>0</v>
      </c>
      <c r="CQ22" s="574">
        <v>0</v>
      </c>
      <c r="CR22" s="574">
        <v>0</v>
      </c>
      <c r="CS22" s="574">
        <v>0</v>
      </c>
      <c r="CT22" s="574">
        <v>0</v>
      </c>
      <c r="CU22" s="574">
        <v>0</v>
      </c>
      <c r="CV22" s="574">
        <v>0</v>
      </c>
      <c r="CW22" s="574">
        <v>0</v>
      </c>
      <c r="CX22" s="574">
        <v>0</v>
      </c>
      <c r="CY22" s="575">
        <v>0</v>
      </c>
      <c r="CZ22" s="576">
        <v>0</v>
      </c>
      <c r="DA22" s="577">
        <v>0</v>
      </c>
      <c r="DB22" s="577">
        <v>0</v>
      </c>
      <c r="DC22" s="577">
        <v>0</v>
      </c>
      <c r="DD22" s="577">
        <v>0</v>
      </c>
      <c r="DE22" s="577">
        <v>0</v>
      </c>
      <c r="DF22" s="577">
        <v>0</v>
      </c>
      <c r="DG22" s="577">
        <v>0</v>
      </c>
      <c r="DH22" s="577">
        <v>0</v>
      </c>
      <c r="DI22" s="577">
        <v>0</v>
      </c>
      <c r="DJ22" s="577">
        <v>0</v>
      </c>
      <c r="DK22" s="577">
        <v>0</v>
      </c>
      <c r="DL22" s="577">
        <v>0</v>
      </c>
      <c r="DM22" s="577">
        <v>0</v>
      </c>
      <c r="DN22" s="577">
        <v>0</v>
      </c>
      <c r="DO22" s="577">
        <v>0</v>
      </c>
      <c r="DP22" s="577">
        <v>0</v>
      </c>
      <c r="DQ22" s="577">
        <v>0</v>
      </c>
      <c r="DR22" s="577">
        <v>0</v>
      </c>
      <c r="DS22" s="577">
        <v>0</v>
      </c>
      <c r="DT22" s="577">
        <v>0</v>
      </c>
      <c r="DU22" s="577">
        <v>0</v>
      </c>
      <c r="DV22" s="577">
        <v>0</v>
      </c>
      <c r="DW22" s="578">
        <v>0</v>
      </c>
    </row>
    <row r="23" spans="2:127" x14ac:dyDescent="0.2">
      <c r="B23" s="584"/>
      <c r="C23" s="585"/>
      <c r="D23" s="586"/>
      <c r="E23" s="586"/>
      <c r="F23" s="586"/>
      <c r="G23" s="586"/>
      <c r="H23" s="586"/>
      <c r="I23" s="587"/>
      <c r="J23" s="587"/>
      <c r="K23" s="587"/>
      <c r="L23" s="587"/>
      <c r="M23" s="587"/>
      <c r="N23" s="587"/>
      <c r="O23" s="587"/>
      <c r="P23" s="587"/>
      <c r="Q23" s="587"/>
      <c r="R23" s="588"/>
      <c r="S23" s="587"/>
      <c r="T23" s="587"/>
      <c r="U23" s="497" t="s">
        <v>812</v>
      </c>
      <c r="V23" s="498" t="s">
        <v>124</v>
      </c>
      <c r="W23" s="499" t="s">
        <v>495</v>
      </c>
      <c r="X23" s="569">
        <v>0</v>
      </c>
      <c r="Y23" s="569">
        <v>0</v>
      </c>
      <c r="Z23" s="569">
        <v>0</v>
      </c>
      <c r="AA23" s="569">
        <v>0</v>
      </c>
      <c r="AB23" s="569">
        <v>0</v>
      </c>
      <c r="AC23" s="569">
        <v>0</v>
      </c>
      <c r="AD23" s="569">
        <v>0</v>
      </c>
      <c r="AE23" s="569">
        <v>0</v>
      </c>
      <c r="AF23" s="569">
        <v>0</v>
      </c>
      <c r="AG23" s="569">
        <v>0</v>
      </c>
      <c r="AH23" s="569">
        <v>0</v>
      </c>
      <c r="AI23" s="569">
        <v>0</v>
      </c>
      <c r="AJ23" s="569">
        <v>0</v>
      </c>
      <c r="AK23" s="569">
        <v>0</v>
      </c>
      <c r="AL23" s="569">
        <v>0</v>
      </c>
      <c r="AM23" s="569">
        <v>0</v>
      </c>
      <c r="AN23" s="569">
        <v>0</v>
      </c>
      <c r="AO23" s="569">
        <v>0</v>
      </c>
      <c r="AP23" s="569">
        <v>0</v>
      </c>
      <c r="AQ23" s="569">
        <v>0</v>
      </c>
      <c r="AR23" s="569">
        <v>0</v>
      </c>
      <c r="AS23" s="569">
        <v>0</v>
      </c>
      <c r="AT23" s="569">
        <v>0</v>
      </c>
      <c r="AU23" s="569">
        <v>0</v>
      </c>
      <c r="AV23" s="569">
        <v>0</v>
      </c>
      <c r="AW23" s="569">
        <v>0</v>
      </c>
      <c r="AX23" s="569">
        <v>0</v>
      </c>
      <c r="AY23" s="569">
        <v>0</v>
      </c>
      <c r="AZ23" s="569">
        <v>0</v>
      </c>
      <c r="BA23" s="569">
        <v>0</v>
      </c>
      <c r="BB23" s="569">
        <v>0</v>
      </c>
      <c r="BC23" s="569">
        <v>0</v>
      </c>
      <c r="BD23" s="569">
        <v>0</v>
      </c>
      <c r="BE23" s="569">
        <v>0</v>
      </c>
      <c r="BF23" s="569">
        <v>0</v>
      </c>
      <c r="BG23" s="569">
        <v>0</v>
      </c>
      <c r="BH23" s="569">
        <v>0</v>
      </c>
      <c r="BI23" s="569">
        <v>0</v>
      </c>
      <c r="BJ23" s="569">
        <v>0</v>
      </c>
      <c r="BK23" s="569">
        <v>0</v>
      </c>
      <c r="BL23" s="569">
        <v>0</v>
      </c>
      <c r="BM23" s="569">
        <v>0</v>
      </c>
      <c r="BN23" s="569">
        <v>0</v>
      </c>
      <c r="BO23" s="569">
        <v>0</v>
      </c>
      <c r="BP23" s="569">
        <v>0</v>
      </c>
      <c r="BQ23" s="569">
        <v>0</v>
      </c>
      <c r="BR23" s="569">
        <v>0</v>
      </c>
      <c r="BS23" s="569">
        <v>0</v>
      </c>
      <c r="BT23" s="569">
        <v>0</v>
      </c>
      <c r="BU23" s="569">
        <v>0</v>
      </c>
      <c r="BV23" s="569">
        <v>0</v>
      </c>
      <c r="BW23" s="569">
        <v>0</v>
      </c>
      <c r="BX23" s="569">
        <v>0</v>
      </c>
      <c r="BY23" s="569">
        <v>0</v>
      </c>
      <c r="BZ23" s="569">
        <v>0</v>
      </c>
      <c r="CA23" s="569">
        <v>0</v>
      </c>
      <c r="CB23" s="569">
        <v>0</v>
      </c>
      <c r="CC23" s="569">
        <v>0</v>
      </c>
      <c r="CD23" s="569">
        <v>0</v>
      </c>
      <c r="CE23" s="574">
        <v>0</v>
      </c>
      <c r="CF23" s="574">
        <v>0</v>
      </c>
      <c r="CG23" s="574">
        <v>0</v>
      </c>
      <c r="CH23" s="574">
        <v>0</v>
      </c>
      <c r="CI23" s="574">
        <v>0</v>
      </c>
      <c r="CJ23" s="574">
        <v>0</v>
      </c>
      <c r="CK23" s="574">
        <v>0</v>
      </c>
      <c r="CL23" s="574">
        <v>0</v>
      </c>
      <c r="CM23" s="574">
        <v>0</v>
      </c>
      <c r="CN23" s="574">
        <v>0</v>
      </c>
      <c r="CO23" s="574">
        <v>0</v>
      </c>
      <c r="CP23" s="574">
        <v>0</v>
      </c>
      <c r="CQ23" s="574">
        <v>0</v>
      </c>
      <c r="CR23" s="574">
        <v>0</v>
      </c>
      <c r="CS23" s="574">
        <v>0</v>
      </c>
      <c r="CT23" s="574">
        <v>0</v>
      </c>
      <c r="CU23" s="574">
        <v>0</v>
      </c>
      <c r="CV23" s="574">
        <v>0</v>
      </c>
      <c r="CW23" s="574">
        <v>0</v>
      </c>
      <c r="CX23" s="574">
        <v>0</v>
      </c>
      <c r="CY23" s="575">
        <v>0</v>
      </c>
      <c r="CZ23" s="576">
        <v>0</v>
      </c>
      <c r="DA23" s="577">
        <v>0</v>
      </c>
      <c r="DB23" s="577">
        <v>0</v>
      </c>
      <c r="DC23" s="577">
        <v>0</v>
      </c>
      <c r="DD23" s="577">
        <v>0</v>
      </c>
      <c r="DE23" s="577">
        <v>0</v>
      </c>
      <c r="DF23" s="577">
        <v>0</v>
      </c>
      <c r="DG23" s="577">
        <v>0</v>
      </c>
      <c r="DH23" s="577">
        <v>0</v>
      </c>
      <c r="DI23" s="577">
        <v>0</v>
      </c>
      <c r="DJ23" s="577">
        <v>0</v>
      </c>
      <c r="DK23" s="577">
        <v>0</v>
      </c>
      <c r="DL23" s="577">
        <v>0</v>
      </c>
      <c r="DM23" s="577">
        <v>0</v>
      </c>
      <c r="DN23" s="577">
        <v>0</v>
      </c>
      <c r="DO23" s="577">
        <v>0</v>
      </c>
      <c r="DP23" s="577">
        <v>0</v>
      </c>
      <c r="DQ23" s="577">
        <v>0</v>
      </c>
      <c r="DR23" s="577">
        <v>0</v>
      </c>
      <c r="DS23" s="577">
        <v>0</v>
      </c>
      <c r="DT23" s="577">
        <v>0</v>
      </c>
      <c r="DU23" s="577">
        <v>0</v>
      </c>
      <c r="DV23" s="577">
        <v>0</v>
      </c>
      <c r="DW23" s="578">
        <v>0</v>
      </c>
    </row>
    <row r="24" spans="2:127" x14ac:dyDescent="0.2">
      <c r="B24" s="590"/>
      <c r="C24" s="591"/>
      <c r="D24" s="592"/>
      <c r="E24" s="592"/>
      <c r="F24" s="592"/>
      <c r="G24" s="592"/>
      <c r="H24" s="592"/>
      <c r="I24" s="593"/>
      <c r="J24" s="593"/>
      <c r="K24" s="593"/>
      <c r="L24" s="593"/>
      <c r="M24" s="593"/>
      <c r="N24" s="593"/>
      <c r="O24" s="593"/>
      <c r="P24" s="593"/>
      <c r="Q24" s="593"/>
      <c r="R24" s="594"/>
      <c r="S24" s="593"/>
      <c r="T24" s="593"/>
      <c r="U24" s="497" t="s">
        <v>497</v>
      </c>
      <c r="V24" s="498" t="s">
        <v>124</v>
      </c>
      <c r="W24" s="595" t="s">
        <v>495</v>
      </c>
      <c r="X24" s="569">
        <v>0</v>
      </c>
      <c r="Y24" s="569">
        <v>0</v>
      </c>
      <c r="Z24" s="569">
        <v>0</v>
      </c>
      <c r="AA24" s="569">
        <v>0</v>
      </c>
      <c r="AB24" s="569">
        <v>0</v>
      </c>
      <c r="AC24" s="569">
        <v>19</v>
      </c>
      <c r="AD24" s="569">
        <v>19</v>
      </c>
      <c r="AE24" s="569">
        <v>19</v>
      </c>
      <c r="AF24" s="569">
        <v>19</v>
      </c>
      <c r="AG24" s="569">
        <v>19</v>
      </c>
      <c r="AH24" s="569">
        <v>19</v>
      </c>
      <c r="AI24" s="569">
        <v>19</v>
      </c>
      <c r="AJ24" s="569">
        <v>19</v>
      </c>
      <c r="AK24" s="569">
        <v>19</v>
      </c>
      <c r="AL24" s="569">
        <v>19</v>
      </c>
      <c r="AM24" s="569">
        <v>19</v>
      </c>
      <c r="AN24" s="569">
        <v>19</v>
      </c>
      <c r="AO24" s="569">
        <v>19</v>
      </c>
      <c r="AP24" s="569">
        <v>19</v>
      </c>
      <c r="AQ24" s="569">
        <v>19</v>
      </c>
      <c r="AR24" s="569">
        <v>19</v>
      </c>
      <c r="AS24" s="569">
        <v>19</v>
      </c>
      <c r="AT24" s="569">
        <v>19</v>
      </c>
      <c r="AU24" s="569">
        <v>19</v>
      </c>
      <c r="AV24" s="569">
        <v>19</v>
      </c>
      <c r="AW24" s="569">
        <v>19</v>
      </c>
      <c r="AX24" s="569">
        <v>19</v>
      </c>
      <c r="AY24" s="569">
        <v>19</v>
      </c>
      <c r="AZ24" s="569">
        <v>19</v>
      </c>
      <c r="BA24" s="569">
        <v>19</v>
      </c>
      <c r="BB24" s="569">
        <v>19</v>
      </c>
      <c r="BC24" s="569">
        <v>19</v>
      </c>
      <c r="BD24" s="569">
        <v>19</v>
      </c>
      <c r="BE24" s="569">
        <v>19</v>
      </c>
      <c r="BF24" s="569">
        <v>19</v>
      </c>
      <c r="BG24" s="569">
        <v>19</v>
      </c>
      <c r="BH24" s="569">
        <v>19</v>
      </c>
      <c r="BI24" s="569">
        <v>19</v>
      </c>
      <c r="BJ24" s="569">
        <v>19</v>
      </c>
      <c r="BK24" s="569">
        <v>19</v>
      </c>
      <c r="BL24" s="569">
        <v>19</v>
      </c>
      <c r="BM24" s="569">
        <v>19</v>
      </c>
      <c r="BN24" s="569">
        <v>19</v>
      </c>
      <c r="BO24" s="569">
        <v>19</v>
      </c>
      <c r="BP24" s="569">
        <v>19</v>
      </c>
      <c r="BQ24" s="569">
        <v>19</v>
      </c>
      <c r="BR24" s="569">
        <v>19</v>
      </c>
      <c r="BS24" s="569">
        <v>19</v>
      </c>
      <c r="BT24" s="569">
        <v>19</v>
      </c>
      <c r="BU24" s="569">
        <v>19</v>
      </c>
      <c r="BV24" s="569">
        <v>19</v>
      </c>
      <c r="BW24" s="569">
        <v>19</v>
      </c>
      <c r="BX24" s="569">
        <v>19</v>
      </c>
      <c r="BY24" s="569">
        <v>19</v>
      </c>
      <c r="BZ24" s="569">
        <v>19</v>
      </c>
      <c r="CA24" s="569">
        <v>19</v>
      </c>
      <c r="CB24" s="569">
        <v>19</v>
      </c>
      <c r="CC24" s="569">
        <v>19</v>
      </c>
      <c r="CD24" s="569">
        <v>19</v>
      </c>
      <c r="CE24" s="574">
        <v>19</v>
      </c>
      <c r="CF24" s="574">
        <v>19</v>
      </c>
      <c r="CG24" s="574">
        <v>19</v>
      </c>
      <c r="CH24" s="574">
        <v>19</v>
      </c>
      <c r="CI24" s="574">
        <v>19</v>
      </c>
      <c r="CJ24" s="574">
        <v>19</v>
      </c>
      <c r="CK24" s="574">
        <v>19</v>
      </c>
      <c r="CL24" s="574">
        <v>19</v>
      </c>
      <c r="CM24" s="574">
        <v>19</v>
      </c>
      <c r="CN24" s="574">
        <v>19</v>
      </c>
      <c r="CO24" s="574">
        <v>19</v>
      </c>
      <c r="CP24" s="574">
        <v>19</v>
      </c>
      <c r="CQ24" s="574">
        <v>19</v>
      </c>
      <c r="CR24" s="574">
        <v>19</v>
      </c>
      <c r="CS24" s="574">
        <v>19</v>
      </c>
      <c r="CT24" s="574">
        <v>19</v>
      </c>
      <c r="CU24" s="574">
        <v>19</v>
      </c>
      <c r="CV24" s="574">
        <v>19</v>
      </c>
      <c r="CW24" s="574">
        <v>19</v>
      </c>
      <c r="CX24" s="574">
        <v>19</v>
      </c>
      <c r="CY24" s="575">
        <v>19</v>
      </c>
      <c r="CZ24" s="576">
        <v>0</v>
      </c>
      <c r="DA24" s="577">
        <v>0</v>
      </c>
      <c r="DB24" s="577">
        <v>0</v>
      </c>
      <c r="DC24" s="577">
        <v>0</v>
      </c>
      <c r="DD24" s="577">
        <v>0</v>
      </c>
      <c r="DE24" s="577">
        <v>0</v>
      </c>
      <c r="DF24" s="577">
        <v>0</v>
      </c>
      <c r="DG24" s="577">
        <v>0</v>
      </c>
      <c r="DH24" s="577">
        <v>0</v>
      </c>
      <c r="DI24" s="577">
        <v>0</v>
      </c>
      <c r="DJ24" s="577">
        <v>0</v>
      </c>
      <c r="DK24" s="577">
        <v>0</v>
      </c>
      <c r="DL24" s="577">
        <v>0</v>
      </c>
      <c r="DM24" s="577">
        <v>0</v>
      </c>
      <c r="DN24" s="577">
        <v>0</v>
      </c>
      <c r="DO24" s="577">
        <v>0</v>
      </c>
      <c r="DP24" s="577">
        <v>0</v>
      </c>
      <c r="DQ24" s="577">
        <v>0</v>
      </c>
      <c r="DR24" s="577">
        <v>0</v>
      </c>
      <c r="DS24" s="577">
        <v>0</v>
      </c>
      <c r="DT24" s="577">
        <v>0</v>
      </c>
      <c r="DU24" s="577">
        <v>0</v>
      </c>
      <c r="DV24" s="577">
        <v>0</v>
      </c>
      <c r="DW24" s="578">
        <v>0</v>
      </c>
    </row>
    <row r="25" spans="2:127" x14ac:dyDescent="0.2">
      <c r="B25" s="596"/>
      <c r="C25" s="597"/>
      <c r="D25" s="384"/>
      <c r="E25" s="384"/>
      <c r="F25" s="384"/>
      <c r="G25" s="384"/>
      <c r="H25" s="384"/>
      <c r="I25" s="598"/>
      <c r="J25" s="598"/>
      <c r="K25" s="598"/>
      <c r="L25" s="598"/>
      <c r="M25" s="598"/>
      <c r="N25" s="598"/>
      <c r="O25" s="598"/>
      <c r="P25" s="598"/>
      <c r="Q25" s="598"/>
      <c r="R25" s="599"/>
      <c r="S25" s="598"/>
      <c r="T25" s="598"/>
      <c r="U25" s="497" t="s">
        <v>498</v>
      </c>
      <c r="V25" s="498" t="s">
        <v>124</v>
      </c>
      <c r="W25" s="595" t="s">
        <v>495</v>
      </c>
      <c r="X25" s="569">
        <v>0</v>
      </c>
      <c r="Y25" s="569">
        <v>0</v>
      </c>
      <c r="Z25" s="569">
        <v>0</v>
      </c>
      <c r="AA25" s="569">
        <v>0</v>
      </c>
      <c r="AB25" s="569">
        <v>0</v>
      </c>
      <c r="AC25" s="569">
        <v>33</v>
      </c>
      <c r="AD25" s="569">
        <v>33</v>
      </c>
      <c r="AE25" s="569">
        <v>33</v>
      </c>
      <c r="AF25" s="569">
        <v>33</v>
      </c>
      <c r="AG25" s="569">
        <v>33</v>
      </c>
      <c r="AH25" s="569">
        <v>33</v>
      </c>
      <c r="AI25" s="569">
        <v>33</v>
      </c>
      <c r="AJ25" s="569">
        <v>33</v>
      </c>
      <c r="AK25" s="569">
        <v>33</v>
      </c>
      <c r="AL25" s="569">
        <v>33</v>
      </c>
      <c r="AM25" s="569">
        <v>33</v>
      </c>
      <c r="AN25" s="569">
        <v>33</v>
      </c>
      <c r="AO25" s="569">
        <v>33</v>
      </c>
      <c r="AP25" s="569">
        <v>33</v>
      </c>
      <c r="AQ25" s="569">
        <v>33</v>
      </c>
      <c r="AR25" s="569">
        <v>33</v>
      </c>
      <c r="AS25" s="569">
        <v>33</v>
      </c>
      <c r="AT25" s="569">
        <v>33</v>
      </c>
      <c r="AU25" s="569">
        <v>33</v>
      </c>
      <c r="AV25" s="569">
        <v>33</v>
      </c>
      <c r="AW25" s="569">
        <v>33</v>
      </c>
      <c r="AX25" s="569">
        <v>33</v>
      </c>
      <c r="AY25" s="569">
        <v>33</v>
      </c>
      <c r="AZ25" s="569">
        <v>33</v>
      </c>
      <c r="BA25" s="569">
        <v>33</v>
      </c>
      <c r="BB25" s="569">
        <v>33</v>
      </c>
      <c r="BC25" s="569">
        <v>33</v>
      </c>
      <c r="BD25" s="569">
        <v>33</v>
      </c>
      <c r="BE25" s="569">
        <v>33</v>
      </c>
      <c r="BF25" s="569">
        <v>33</v>
      </c>
      <c r="BG25" s="569">
        <v>33</v>
      </c>
      <c r="BH25" s="569">
        <v>33</v>
      </c>
      <c r="BI25" s="569">
        <v>33</v>
      </c>
      <c r="BJ25" s="569">
        <v>33</v>
      </c>
      <c r="BK25" s="569">
        <v>33</v>
      </c>
      <c r="BL25" s="569">
        <v>33</v>
      </c>
      <c r="BM25" s="569">
        <v>33</v>
      </c>
      <c r="BN25" s="569">
        <v>33</v>
      </c>
      <c r="BO25" s="569">
        <v>33</v>
      </c>
      <c r="BP25" s="569">
        <v>33</v>
      </c>
      <c r="BQ25" s="569">
        <v>33</v>
      </c>
      <c r="BR25" s="569">
        <v>33</v>
      </c>
      <c r="BS25" s="569">
        <v>33</v>
      </c>
      <c r="BT25" s="569">
        <v>33</v>
      </c>
      <c r="BU25" s="569">
        <v>33</v>
      </c>
      <c r="BV25" s="569">
        <v>33</v>
      </c>
      <c r="BW25" s="569">
        <v>33</v>
      </c>
      <c r="BX25" s="569">
        <v>33</v>
      </c>
      <c r="BY25" s="569">
        <v>33</v>
      </c>
      <c r="BZ25" s="569">
        <v>33</v>
      </c>
      <c r="CA25" s="569">
        <v>33</v>
      </c>
      <c r="CB25" s="569">
        <v>33</v>
      </c>
      <c r="CC25" s="569">
        <v>33</v>
      </c>
      <c r="CD25" s="569">
        <v>33</v>
      </c>
      <c r="CE25" s="574">
        <v>33</v>
      </c>
      <c r="CF25" s="574">
        <v>33</v>
      </c>
      <c r="CG25" s="574">
        <v>33</v>
      </c>
      <c r="CH25" s="574">
        <v>33</v>
      </c>
      <c r="CI25" s="574">
        <v>33</v>
      </c>
      <c r="CJ25" s="574">
        <v>33</v>
      </c>
      <c r="CK25" s="574">
        <v>33</v>
      </c>
      <c r="CL25" s="574">
        <v>33</v>
      </c>
      <c r="CM25" s="574">
        <v>33</v>
      </c>
      <c r="CN25" s="574">
        <v>33</v>
      </c>
      <c r="CO25" s="574">
        <v>33</v>
      </c>
      <c r="CP25" s="574">
        <v>33</v>
      </c>
      <c r="CQ25" s="574">
        <v>33</v>
      </c>
      <c r="CR25" s="574">
        <v>33</v>
      </c>
      <c r="CS25" s="574">
        <v>33</v>
      </c>
      <c r="CT25" s="574">
        <v>33</v>
      </c>
      <c r="CU25" s="574">
        <v>33</v>
      </c>
      <c r="CV25" s="574">
        <v>33</v>
      </c>
      <c r="CW25" s="574">
        <v>33</v>
      </c>
      <c r="CX25" s="574">
        <v>33</v>
      </c>
      <c r="CY25" s="575">
        <v>33</v>
      </c>
      <c r="CZ25" s="576">
        <v>0</v>
      </c>
      <c r="DA25" s="577">
        <v>0</v>
      </c>
      <c r="DB25" s="577">
        <v>0</v>
      </c>
      <c r="DC25" s="577">
        <v>0</v>
      </c>
      <c r="DD25" s="577">
        <v>0</v>
      </c>
      <c r="DE25" s="577">
        <v>0</v>
      </c>
      <c r="DF25" s="577">
        <v>0</v>
      </c>
      <c r="DG25" s="577">
        <v>0</v>
      </c>
      <c r="DH25" s="577">
        <v>0</v>
      </c>
      <c r="DI25" s="577">
        <v>0</v>
      </c>
      <c r="DJ25" s="577">
        <v>0</v>
      </c>
      <c r="DK25" s="577">
        <v>0</v>
      </c>
      <c r="DL25" s="577">
        <v>0</v>
      </c>
      <c r="DM25" s="577">
        <v>0</v>
      </c>
      <c r="DN25" s="577">
        <v>0</v>
      </c>
      <c r="DO25" s="577">
        <v>0</v>
      </c>
      <c r="DP25" s="577">
        <v>0</v>
      </c>
      <c r="DQ25" s="577">
        <v>0</v>
      </c>
      <c r="DR25" s="577">
        <v>0</v>
      </c>
      <c r="DS25" s="577">
        <v>0</v>
      </c>
      <c r="DT25" s="577">
        <v>0</v>
      </c>
      <c r="DU25" s="577">
        <v>0</v>
      </c>
      <c r="DV25" s="577">
        <v>0</v>
      </c>
      <c r="DW25" s="578">
        <v>0</v>
      </c>
    </row>
    <row r="26" spans="2:127" x14ac:dyDescent="0.2">
      <c r="B26" s="596"/>
      <c r="C26" s="597"/>
      <c r="D26" s="384"/>
      <c r="E26" s="384"/>
      <c r="F26" s="384"/>
      <c r="G26" s="384"/>
      <c r="H26" s="384"/>
      <c r="I26" s="598"/>
      <c r="J26" s="598"/>
      <c r="K26" s="598"/>
      <c r="L26" s="598"/>
      <c r="M26" s="598"/>
      <c r="N26" s="598"/>
      <c r="O26" s="598"/>
      <c r="P26" s="598"/>
      <c r="Q26" s="598"/>
      <c r="R26" s="599"/>
      <c r="S26" s="598"/>
      <c r="T26" s="598"/>
      <c r="U26" s="600" t="s">
        <v>499</v>
      </c>
      <c r="V26" s="601" t="s">
        <v>124</v>
      </c>
      <c r="W26" s="595" t="s">
        <v>495</v>
      </c>
      <c r="X26" s="569">
        <v>0</v>
      </c>
      <c r="Y26" s="569">
        <v>0</v>
      </c>
      <c r="Z26" s="569">
        <v>0</v>
      </c>
      <c r="AA26" s="569">
        <v>0</v>
      </c>
      <c r="AB26" s="569">
        <v>0</v>
      </c>
      <c r="AC26" s="569">
        <v>0</v>
      </c>
      <c r="AD26" s="569">
        <v>0</v>
      </c>
      <c r="AE26" s="569">
        <v>0</v>
      </c>
      <c r="AF26" s="569">
        <v>0</v>
      </c>
      <c r="AG26" s="569">
        <v>0</v>
      </c>
      <c r="AH26" s="569">
        <v>0</v>
      </c>
      <c r="AI26" s="569">
        <v>0</v>
      </c>
      <c r="AJ26" s="569">
        <v>0</v>
      </c>
      <c r="AK26" s="569">
        <v>0</v>
      </c>
      <c r="AL26" s="569">
        <v>0</v>
      </c>
      <c r="AM26" s="569">
        <v>0</v>
      </c>
      <c r="AN26" s="569">
        <v>0</v>
      </c>
      <c r="AO26" s="569">
        <v>0</v>
      </c>
      <c r="AP26" s="569">
        <v>0</v>
      </c>
      <c r="AQ26" s="569">
        <v>0</v>
      </c>
      <c r="AR26" s="569">
        <v>0</v>
      </c>
      <c r="AS26" s="569">
        <v>0</v>
      </c>
      <c r="AT26" s="569">
        <v>0</v>
      </c>
      <c r="AU26" s="569">
        <v>0</v>
      </c>
      <c r="AV26" s="569">
        <v>0</v>
      </c>
      <c r="AW26" s="569">
        <v>0</v>
      </c>
      <c r="AX26" s="569">
        <v>0</v>
      </c>
      <c r="AY26" s="569">
        <v>0</v>
      </c>
      <c r="AZ26" s="569">
        <v>0</v>
      </c>
      <c r="BA26" s="569">
        <v>0</v>
      </c>
      <c r="BB26" s="569">
        <v>0</v>
      </c>
      <c r="BC26" s="569">
        <v>0</v>
      </c>
      <c r="BD26" s="569">
        <v>0</v>
      </c>
      <c r="BE26" s="569">
        <v>0</v>
      </c>
      <c r="BF26" s="569">
        <v>0</v>
      </c>
      <c r="BG26" s="569">
        <v>0</v>
      </c>
      <c r="BH26" s="569">
        <v>0</v>
      </c>
      <c r="BI26" s="569">
        <v>0</v>
      </c>
      <c r="BJ26" s="569">
        <v>0</v>
      </c>
      <c r="BK26" s="569">
        <v>0</v>
      </c>
      <c r="BL26" s="569">
        <v>0</v>
      </c>
      <c r="BM26" s="569">
        <v>0</v>
      </c>
      <c r="BN26" s="569">
        <v>0</v>
      </c>
      <c r="BO26" s="569">
        <v>0</v>
      </c>
      <c r="BP26" s="569">
        <v>0</v>
      </c>
      <c r="BQ26" s="569">
        <v>0</v>
      </c>
      <c r="BR26" s="569">
        <v>0</v>
      </c>
      <c r="BS26" s="569">
        <v>0</v>
      </c>
      <c r="BT26" s="569">
        <v>0</v>
      </c>
      <c r="BU26" s="569">
        <v>0</v>
      </c>
      <c r="BV26" s="569">
        <v>0</v>
      </c>
      <c r="BW26" s="569">
        <v>0</v>
      </c>
      <c r="BX26" s="569">
        <v>0</v>
      </c>
      <c r="BY26" s="569">
        <v>0</v>
      </c>
      <c r="BZ26" s="569">
        <v>0</v>
      </c>
      <c r="CA26" s="569">
        <v>0</v>
      </c>
      <c r="CB26" s="569">
        <v>0</v>
      </c>
      <c r="CC26" s="569">
        <v>0</v>
      </c>
      <c r="CD26" s="569">
        <v>0</v>
      </c>
      <c r="CE26" s="574">
        <v>0</v>
      </c>
      <c r="CF26" s="574">
        <v>0</v>
      </c>
      <c r="CG26" s="574">
        <v>0</v>
      </c>
      <c r="CH26" s="574">
        <v>0</v>
      </c>
      <c r="CI26" s="574">
        <v>0</v>
      </c>
      <c r="CJ26" s="574">
        <v>0</v>
      </c>
      <c r="CK26" s="574">
        <v>0</v>
      </c>
      <c r="CL26" s="574">
        <v>0</v>
      </c>
      <c r="CM26" s="574">
        <v>0</v>
      </c>
      <c r="CN26" s="574">
        <v>0</v>
      </c>
      <c r="CO26" s="574">
        <v>0</v>
      </c>
      <c r="CP26" s="574">
        <v>0</v>
      </c>
      <c r="CQ26" s="574">
        <v>0</v>
      </c>
      <c r="CR26" s="574">
        <v>0</v>
      </c>
      <c r="CS26" s="574">
        <v>0</v>
      </c>
      <c r="CT26" s="574">
        <v>0</v>
      </c>
      <c r="CU26" s="574">
        <v>0</v>
      </c>
      <c r="CV26" s="574">
        <v>0</v>
      </c>
      <c r="CW26" s="574">
        <v>0</v>
      </c>
      <c r="CX26" s="574">
        <v>0</v>
      </c>
      <c r="CY26" s="575">
        <v>0</v>
      </c>
      <c r="CZ26" s="576">
        <v>0</v>
      </c>
      <c r="DA26" s="577">
        <v>0</v>
      </c>
      <c r="DB26" s="577">
        <v>0</v>
      </c>
      <c r="DC26" s="577">
        <v>0</v>
      </c>
      <c r="DD26" s="577">
        <v>0</v>
      </c>
      <c r="DE26" s="577">
        <v>0</v>
      </c>
      <c r="DF26" s="577">
        <v>0</v>
      </c>
      <c r="DG26" s="577">
        <v>0</v>
      </c>
      <c r="DH26" s="577">
        <v>0</v>
      </c>
      <c r="DI26" s="577">
        <v>0</v>
      </c>
      <c r="DJ26" s="577">
        <v>0</v>
      </c>
      <c r="DK26" s="577">
        <v>0</v>
      </c>
      <c r="DL26" s="577">
        <v>0</v>
      </c>
      <c r="DM26" s="577">
        <v>0</v>
      </c>
      <c r="DN26" s="577">
        <v>0</v>
      </c>
      <c r="DO26" s="577">
        <v>0</v>
      </c>
      <c r="DP26" s="577">
        <v>0</v>
      </c>
      <c r="DQ26" s="577">
        <v>0</v>
      </c>
      <c r="DR26" s="577">
        <v>0</v>
      </c>
      <c r="DS26" s="577">
        <v>0</v>
      </c>
      <c r="DT26" s="577">
        <v>0</v>
      </c>
      <c r="DU26" s="577">
        <v>0</v>
      </c>
      <c r="DV26" s="577">
        <v>0</v>
      </c>
      <c r="DW26" s="578">
        <v>0</v>
      </c>
    </row>
    <row r="27" spans="2:127" x14ac:dyDescent="0.2">
      <c r="B27" s="596"/>
      <c r="C27" s="597"/>
      <c r="D27" s="384"/>
      <c r="E27" s="384"/>
      <c r="F27" s="384"/>
      <c r="G27" s="384"/>
      <c r="H27" s="384"/>
      <c r="I27" s="598"/>
      <c r="J27" s="598"/>
      <c r="K27" s="598"/>
      <c r="L27" s="598"/>
      <c r="M27" s="598"/>
      <c r="N27" s="598"/>
      <c r="O27" s="598"/>
      <c r="P27" s="598"/>
      <c r="Q27" s="598"/>
      <c r="R27" s="599"/>
      <c r="S27" s="598"/>
      <c r="T27" s="598"/>
      <c r="U27" s="497" t="s">
        <v>500</v>
      </c>
      <c r="V27" s="498" t="s">
        <v>124</v>
      </c>
      <c r="W27" s="595" t="s">
        <v>495</v>
      </c>
      <c r="X27" s="569">
        <v>0.13720000000000002</v>
      </c>
      <c r="Y27" s="569">
        <v>0.15680000000000002</v>
      </c>
      <c r="Z27" s="569">
        <v>0.19600000000000001</v>
      </c>
      <c r="AA27" s="569">
        <v>0.78400000000000003</v>
      </c>
      <c r="AB27" s="569">
        <v>0.68600000000000005</v>
      </c>
      <c r="AC27" s="569">
        <v>0</v>
      </c>
      <c r="AD27" s="569">
        <v>0</v>
      </c>
      <c r="AE27" s="569">
        <v>0</v>
      </c>
      <c r="AF27" s="569">
        <v>0</v>
      </c>
      <c r="AG27" s="569">
        <v>0</v>
      </c>
      <c r="AH27" s="569">
        <v>0</v>
      </c>
      <c r="AI27" s="569">
        <v>0</v>
      </c>
      <c r="AJ27" s="569">
        <v>0</v>
      </c>
      <c r="AK27" s="569">
        <v>0</v>
      </c>
      <c r="AL27" s="569">
        <v>0</v>
      </c>
      <c r="AM27" s="569">
        <v>0</v>
      </c>
      <c r="AN27" s="569">
        <v>0</v>
      </c>
      <c r="AO27" s="569">
        <v>0</v>
      </c>
      <c r="AP27" s="569">
        <v>0</v>
      </c>
      <c r="AQ27" s="569">
        <v>0</v>
      </c>
      <c r="AR27" s="569">
        <v>2.5380160857908847E-2</v>
      </c>
      <c r="AS27" s="569">
        <v>2.9005898123324401E-2</v>
      </c>
      <c r="AT27" s="569">
        <v>3.6257372654155497E-2</v>
      </c>
      <c r="AU27" s="569">
        <v>0.14502949061662199</v>
      </c>
      <c r="AV27" s="569">
        <v>0.12690080428954423</v>
      </c>
      <c r="AW27" s="569">
        <v>0</v>
      </c>
      <c r="AX27" s="569">
        <v>0</v>
      </c>
      <c r="AY27" s="569">
        <v>0</v>
      </c>
      <c r="AZ27" s="569">
        <v>0</v>
      </c>
      <c r="BA27" s="569">
        <v>0</v>
      </c>
      <c r="BB27" s="569">
        <v>0</v>
      </c>
      <c r="BC27" s="569">
        <v>0</v>
      </c>
      <c r="BD27" s="569">
        <v>0</v>
      </c>
      <c r="BE27" s="569">
        <v>0</v>
      </c>
      <c r="BF27" s="569">
        <v>0</v>
      </c>
      <c r="BG27" s="569">
        <v>0</v>
      </c>
      <c r="BH27" s="569">
        <v>0</v>
      </c>
      <c r="BI27" s="569">
        <v>0</v>
      </c>
      <c r="BJ27" s="569">
        <v>0</v>
      </c>
      <c r="BK27" s="569">
        <v>0</v>
      </c>
      <c r="BL27" s="569">
        <v>2.5380160857908847E-2</v>
      </c>
      <c r="BM27" s="569">
        <v>2.9005898123324401E-2</v>
      </c>
      <c r="BN27" s="569">
        <v>3.6257372654155497E-2</v>
      </c>
      <c r="BO27" s="569">
        <v>0.14502949061662199</v>
      </c>
      <c r="BP27" s="569">
        <v>0.12690080428954423</v>
      </c>
      <c r="BQ27" s="569">
        <v>0</v>
      </c>
      <c r="BR27" s="569">
        <v>0</v>
      </c>
      <c r="BS27" s="569">
        <v>0</v>
      </c>
      <c r="BT27" s="569">
        <v>0</v>
      </c>
      <c r="BU27" s="569">
        <v>0</v>
      </c>
      <c r="BV27" s="569">
        <v>0</v>
      </c>
      <c r="BW27" s="569">
        <v>0</v>
      </c>
      <c r="BX27" s="569">
        <v>0</v>
      </c>
      <c r="BY27" s="569">
        <v>0</v>
      </c>
      <c r="BZ27" s="569">
        <v>0</v>
      </c>
      <c r="CA27" s="569">
        <v>0</v>
      </c>
      <c r="CB27" s="569">
        <v>0</v>
      </c>
      <c r="CC27" s="569">
        <v>0</v>
      </c>
      <c r="CD27" s="569">
        <v>0</v>
      </c>
      <c r="CE27" s="574">
        <v>0</v>
      </c>
      <c r="CF27" s="574">
        <v>0.11108418230563002</v>
      </c>
      <c r="CG27" s="574">
        <v>0.12695335120643431</v>
      </c>
      <c r="CH27" s="574">
        <v>0.15869168900804292</v>
      </c>
      <c r="CI27" s="574">
        <v>0.6347667560321717</v>
      </c>
      <c r="CJ27" s="574">
        <v>0.5554209115281501</v>
      </c>
      <c r="CK27" s="574">
        <v>0</v>
      </c>
      <c r="CL27" s="574">
        <v>0</v>
      </c>
      <c r="CM27" s="574">
        <v>0</v>
      </c>
      <c r="CN27" s="574">
        <v>0</v>
      </c>
      <c r="CO27" s="574">
        <v>0</v>
      </c>
      <c r="CP27" s="574">
        <v>0</v>
      </c>
      <c r="CQ27" s="574">
        <v>0</v>
      </c>
      <c r="CR27" s="574">
        <v>0</v>
      </c>
      <c r="CS27" s="574">
        <v>0</v>
      </c>
      <c r="CT27" s="574">
        <v>0</v>
      </c>
      <c r="CU27" s="574">
        <v>0</v>
      </c>
      <c r="CV27" s="574">
        <v>0</v>
      </c>
      <c r="CW27" s="574">
        <v>0</v>
      </c>
      <c r="CX27" s="574">
        <v>0</v>
      </c>
      <c r="CY27" s="575">
        <v>0</v>
      </c>
      <c r="CZ27" s="576">
        <v>0</v>
      </c>
      <c r="DA27" s="577">
        <v>0</v>
      </c>
      <c r="DB27" s="577">
        <v>0</v>
      </c>
      <c r="DC27" s="577">
        <v>0</v>
      </c>
      <c r="DD27" s="577">
        <v>0</v>
      </c>
      <c r="DE27" s="577">
        <v>0</v>
      </c>
      <c r="DF27" s="577">
        <v>0</v>
      </c>
      <c r="DG27" s="577">
        <v>0</v>
      </c>
      <c r="DH27" s="577">
        <v>0</v>
      </c>
      <c r="DI27" s="577">
        <v>0</v>
      </c>
      <c r="DJ27" s="577">
        <v>0</v>
      </c>
      <c r="DK27" s="577">
        <v>0</v>
      </c>
      <c r="DL27" s="577">
        <v>0</v>
      </c>
      <c r="DM27" s="577">
        <v>0</v>
      </c>
      <c r="DN27" s="577">
        <v>0</v>
      </c>
      <c r="DO27" s="577">
        <v>0</v>
      </c>
      <c r="DP27" s="577">
        <v>0</v>
      </c>
      <c r="DQ27" s="577">
        <v>0</v>
      </c>
      <c r="DR27" s="577">
        <v>0</v>
      </c>
      <c r="DS27" s="577">
        <v>0</v>
      </c>
      <c r="DT27" s="577">
        <v>0</v>
      </c>
      <c r="DU27" s="577">
        <v>0</v>
      </c>
      <c r="DV27" s="577">
        <v>0</v>
      </c>
      <c r="DW27" s="578">
        <v>0</v>
      </c>
    </row>
    <row r="28" spans="2:127" x14ac:dyDescent="0.2">
      <c r="B28" s="602"/>
      <c r="C28" s="597"/>
      <c r="D28" s="384"/>
      <c r="E28" s="384"/>
      <c r="F28" s="384"/>
      <c r="G28" s="384"/>
      <c r="H28" s="384"/>
      <c r="I28" s="598"/>
      <c r="J28" s="598"/>
      <c r="K28" s="598"/>
      <c r="L28" s="598"/>
      <c r="M28" s="598"/>
      <c r="N28" s="598"/>
      <c r="O28" s="598"/>
      <c r="P28" s="598"/>
      <c r="Q28" s="598"/>
      <c r="R28" s="599"/>
      <c r="S28" s="598"/>
      <c r="T28" s="598"/>
      <c r="U28" s="497" t="s">
        <v>501</v>
      </c>
      <c r="V28" s="498" t="s">
        <v>124</v>
      </c>
      <c r="W28" s="595" t="s">
        <v>495</v>
      </c>
      <c r="X28" s="569">
        <v>0</v>
      </c>
      <c r="Y28" s="569">
        <v>0</v>
      </c>
      <c r="Z28" s="569">
        <v>0</v>
      </c>
      <c r="AA28" s="569">
        <v>0</v>
      </c>
      <c r="AB28" s="569">
        <v>0</v>
      </c>
      <c r="AC28" s="569">
        <v>1.24</v>
      </c>
      <c r="AD28" s="569">
        <v>1.24</v>
      </c>
      <c r="AE28" s="569">
        <v>1.24</v>
      </c>
      <c r="AF28" s="569">
        <v>1.24</v>
      </c>
      <c r="AG28" s="569">
        <v>1.24</v>
      </c>
      <c r="AH28" s="569">
        <v>1.24</v>
      </c>
      <c r="AI28" s="569">
        <v>1.24</v>
      </c>
      <c r="AJ28" s="569">
        <v>1.24</v>
      </c>
      <c r="AK28" s="569">
        <v>1.24</v>
      </c>
      <c r="AL28" s="569">
        <v>1.24</v>
      </c>
      <c r="AM28" s="569">
        <v>1.24</v>
      </c>
      <c r="AN28" s="569">
        <v>1.24</v>
      </c>
      <c r="AO28" s="569">
        <v>1.24</v>
      </c>
      <c r="AP28" s="569">
        <v>1.24</v>
      </c>
      <c r="AQ28" s="569">
        <v>1.24</v>
      </c>
      <c r="AR28" s="569">
        <v>1.24</v>
      </c>
      <c r="AS28" s="569">
        <v>1.24</v>
      </c>
      <c r="AT28" s="569">
        <v>1.24</v>
      </c>
      <c r="AU28" s="569">
        <v>1.24</v>
      </c>
      <c r="AV28" s="569">
        <v>1.24</v>
      </c>
      <c r="AW28" s="569">
        <v>1.24</v>
      </c>
      <c r="AX28" s="569">
        <v>1.24</v>
      </c>
      <c r="AY28" s="569">
        <v>1.24</v>
      </c>
      <c r="AZ28" s="569">
        <v>1.24</v>
      </c>
      <c r="BA28" s="569">
        <v>1.24</v>
      </c>
      <c r="BB28" s="569">
        <v>1.24</v>
      </c>
      <c r="BC28" s="569">
        <v>1.24</v>
      </c>
      <c r="BD28" s="569">
        <v>1.24</v>
      </c>
      <c r="BE28" s="569">
        <v>1.24</v>
      </c>
      <c r="BF28" s="569">
        <v>1.24</v>
      </c>
      <c r="BG28" s="569">
        <v>1.24</v>
      </c>
      <c r="BH28" s="569">
        <v>1.24</v>
      </c>
      <c r="BI28" s="569">
        <v>1.24</v>
      </c>
      <c r="BJ28" s="569">
        <v>1.24</v>
      </c>
      <c r="BK28" s="569">
        <v>1.24</v>
      </c>
      <c r="BL28" s="569">
        <v>1.24</v>
      </c>
      <c r="BM28" s="569">
        <v>1.24</v>
      </c>
      <c r="BN28" s="569">
        <v>1.24</v>
      </c>
      <c r="BO28" s="569">
        <v>1.24</v>
      </c>
      <c r="BP28" s="569">
        <v>1.24</v>
      </c>
      <c r="BQ28" s="569">
        <v>1.24</v>
      </c>
      <c r="BR28" s="569">
        <v>1.24</v>
      </c>
      <c r="BS28" s="569">
        <v>1.24</v>
      </c>
      <c r="BT28" s="569">
        <v>1.24</v>
      </c>
      <c r="BU28" s="569">
        <v>1.24</v>
      </c>
      <c r="BV28" s="569">
        <v>1.24</v>
      </c>
      <c r="BW28" s="569">
        <v>1.24</v>
      </c>
      <c r="BX28" s="569">
        <v>1.24</v>
      </c>
      <c r="BY28" s="569">
        <v>1.24</v>
      </c>
      <c r="BZ28" s="569">
        <v>1.24</v>
      </c>
      <c r="CA28" s="569">
        <v>1.24</v>
      </c>
      <c r="CB28" s="569">
        <v>1.24</v>
      </c>
      <c r="CC28" s="569">
        <v>1.24</v>
      </c>
      <c r="CD28" s="569">
        <v>1.24</v>
      </c>
      <c r="CE28" s="574">
        <v>1.24</v>
      </c>
      <c r="CF28" s="574">
        <v>1.24</v>
      </c>
      <c r="CG28" s="574">
        <v>1.24</v>
      </c>
      <c r="CH28" s="574">
        <v>1.24</v>
      </c>
      <c r="CI28" s="574">
        <v>1.24</v>
      </c>
      <c r="CJ28" s="574">
        <v>1.24</v>
      </c>
      <c r="CK28" s="574">
        <v>1.24</v>
      </c>
      <c r="CL28" s="574">
        <v>1.24</v>
      </c>
      <c r="CM28" s="574">
        <v>1.24</v>
      </c>
      <c r="CN28" s="574">
        <v>1.24</v>
      </c>
      <c r="CO28" s="574">
        <v>1.24</v>
      </c>
      <c r="CP28" s="574">
        <v>1.24</v>
      </c>
      <c r="CQ28" s="574">
        <v>1.24</v>
      </c>
      <c r="CR28" s="574">
        <v>1.24</v>
      </c>
      <c r="CS28" s="574">
        <v>1.24</v>
      </c>
      <c r="CT28" s="574">
        <v>1.24</v>
      </c>
      <c r="CU28" s="574">
        <v>1.24</v>
      </c>
      <c r="CV28" s="574">
        <v>1.24</v>
      </c>
      <c r="CW28" s="574">
        <v>1.24</v>
      </c>
      <c r="CX28" s="574">
        <v>1.24</v>
      </c>
      <c r="CY28" s="575">
        <v>1.24</v>
      </c>
      <c r="CZ28" s="576">
        <v>0</v>
      </c>
      <c r="DA28" s="577">
        <v>0</v>
      </c>
      <c r="DB28" s="577">
        <v>0</v>
      </c>
      <c r="DC28" s="577">
        <v>0</v>
      </c>
      <c r="DD28" s="577">
        <v>0</v>
      </c>
      <c r="DE28" s="577">
        <v>0</v>
      </c>
      <c r="DF28" s="577">
        <v>0</v>
      </c>
      <c r="DG28" s="577">
        <v>0</v>
      </c>
      <c r="DH28" s="577">
        <v>0</v>
      </c>
      <c r="DI28" s="577">
        <v>0</v>
      </c>
      <c r="DJ28" s="577">
        <v>0</v>
      </c>
      <c r="DK28" s="577">
        <v>0</v>
      </c>
      <c r="DL28" s="577">
        <v>0</v>
      </c>
      <c r="DM28" s="577">
        <v>0</v>
      </c>
      <c r="DN28" s="577">
        <v>0</v>
      </c>
      <c r="DO28" s="577">
        <v>0</v>
      </c>
      <c r="DP28" s="577">
        <v>0</v>
      </c>
      <c r="DQ28" s="577">
        <v>0</v>
      </c>
      <c r="DR28" s="577">
        <v>0</v>
      </c>
      <c r="DS28" s="577">
        <v>0</v>
      </c>
      <c r="DT28" s="577">
        <v>0</v>
      </c>
      <c r="DU28" s="577">
        <v>0</v>
      </c>
      <c r="DV28" s="577">
        <v>0</v>
      </c>
      <c r="DW28" s="578">
        <v>0</v>
      </c>
    </row>
    <row r="29" spans="2:127" x14ac:dyDescent="0.2">
      <c r="B29" s="602"/>
      <c r="C29" s="597"/>
      <c r="D29" s="384"/>
      <c r="E29" s="384"/>
      <c r="F29" s="384"/>
      <c r="G29" s="384"/>
      <c r="H29" s="384"/>
      <c r="I29" s="598"/>
      <c r="J29" s="598"/>
      <c r="K29" s="598"/>
      <c r="L29" s="598"/>
      <c r="M29" s="598"/>
      <c r="N29" s="598"/>
      <c r="O29" s="598"/>
      <c r="P29" s="598"/>
      <c r="Q29" s="598"/>
      <c r="R29" s="599"/>
      <c r="S29" s="598"/>
      <c r="T29" s="598"/>
      <c r="U29" s="497" t="s">
        <v>502</v>
      </c>
      <c r="V29" s="498" t="s">
        <v>124</v>
      </c>
      <c r="W29" s="595" t="s">
        <v>495</v>
      </c>
      <c r="X29" s="569">
        <v>3.3108040000000001</v>
      </c>
      <c r="Y29" s="569">
        <v>3.783776</v>
      </c>
      <c r="Z29" s="569">
        <v>4.7297200000000004</v>
      </c>
      <c r="AA29" s="569">
        <v>18.918880000000001</v>
      </c>
      <c r="AB29" s="569">
        <v>16.554019999999998</v>
      </c>
      <c r="AC29" s="569">
        <v>0</v>
      </c>
      <c r="AD29" s="569">
        <v>0</v>
      </c>
      <c r="AE29" s="569">
        <v>0</v>
      </c>
      <c r="AF29" s="569">
        <v>0</v>
      </c>
      <c r="AG29" s="569">
        <v>0</v>
      </c>
      <c r="AH29" s="569">
        <v>0</v>
      </c>
      <c r="AI29" s="569">
        <v>0</v>
      </c>
      <c r="AJ29" s="569">
        <v>0</v>
      </c>
      <c r="AK29" s="569">
        <v>0</v>
      </c>
      <c r="AL29" s="569">
        <v>0</v>
      </c>
      <c r="AM29" s="569">
        <v>0</v>
      </c>
      <c r="AN29" s="569">
        <v>0</v>
      </c>
      <c r="AO29" s="569">
        <v>0</v>
      </c>
      <c r="AP29" s="569">
        <v>0</v>
      </c>
      <c r="AQ29" s="569">
        <v>0</v>
      </c>
      <c r="AR29" s="569">
        <v>0.61245435924932978</v>
      </c>
      <c r="AS29" s="569">
        <v>0.69994783914209124</v>
      </c>
      <c r="AT29" s="569">
        <v>0.87493479892761383</v>
      </c>
      <c r="AU29" s="569">
        <v>3.4997391957104553</v>
      </c>
      <c r="AV29" s="569">
        <v>3.0622717962466486</v>
      </c>
      <c r="AW29" s="569">
        <v>0</v>
      </c>
      <c r="AX29" s="569">
        <v>0</v>
      </c>
      <c r="AY29" s="569">
        <v>0</v>
      </c>
      <c r="AZ29" s="569">
        <v>0</v>
      </c>
      <c r="BA29" s="569">
        <v>0</v>
      </c>
      <c r="BB29" s="569">
        <v>0</v>
      </c>
      <c r="BC29" s="569">
        <v>0</v>
      </c>
      <c r="BD29" s="569">
        <v>0</v>
      </c>
      <c r="BE29" s="569">
        <v>0</v>
      </c>
      <c r="BF29" s="569">
        <v>0</v>
      </c>
      <c r="BG29" s="569">
        <v>0</v>
      </c>
      <c r="BH29" s="569">
        <v>0</v>
      </c>
      <c r="BI29" s="569">
        <v>0</v>
      </c>
      <c r="BJ29" s="569">
        <v>0</v>
      </c>
      <c r="BK29" s="569">
        <v>0</v>
      </c>
      <c r="BL29" s="569">
        <v>0.61245435924932978</v>
      </c>
      <c r="BM29" s="569">
        <v>0.69994783914209124</v>
      </c>
      <c r="BN29" s="569">
        <v>0.87493479892761383</v>
      </c>
      <c r="BO29" s="569">
        <v>3.4997391957104553</v>
      </c>
      <c r="BP29" s="569">
        <v>3.0622717962466486</v>
      </c>
      <c r="BQ29" s="569">
        <v>0</v>
      </c>
      <c r="BR29" s="569">
        <v>0</v>
      </c>
      <c r="BS29" s="569">
        <v>0</v>
      </c>
      <c r="BT29" s="569">
        <v>0</v>
      </c>
      <c r="BU29" s="569">
        <v>0</v>
      </c>
      <c r="BV29" s="569">
        <v>0</v>
      </c>
      <c r="BW29" s="569">
        <v>0</v>
      </c>
      <c r="BX29" s="569">
        <v>0</v>
      </c>
      <c r="BY29" s="569">
        <v>0</v>
      </c>
      <c r="BZ29" s="569">
        <v>0</v>
      </c>
      <c r="CA29" s="569">
        <v>0</v>
      </c>
      <c r="CB29" s="569">
        <v>0</v>
      </c>
      <c r="CC29" s="569">
        <v>0</v>
      </c>
      <c r="CD29" s="569">
        <v>0</v>
      </c>
      <c r="CE29" s="574">
        <v>0</v>
      </c>
      <c r="CF29" s="574">
        <v>2.6805973404825738</v>
      </c>
      <c r="CG29" s="574">
        <v>3.0635398176943696</v>
      </c>
      <c r="CH29" s="574">
        <v>3.8294247721179624</v>
      </c>
      <c r="CI29" s="574">
        <v>15.31769908847185</v>
      </c>
      <c r="CJ29" s="574">
        <v>13.402986702412868</v>
      </c>
      <c r="CK29" s="574">
        <v>0</v>
      </c>
      <c r="CL29" s="574">
        <v>0</v>
      </c>
      <c r="CM29" s="574">
        <v>0</v>
      </c>
      <c r="CN29" s="574">
        <v>0</v>
      </c>
      <c r="CO29" s="574">
        <v>0</v>
      </c>
      <c r="CP29" s="574">
        <v>0</v>
      </c>
      <c r="CQ29" s="574">
        <v>0</v>
      </c>
      <c r="CR29" s="574">
        <v>0</v>
      </c>
      <c r="CS29" s="574">
        <v>0</v>
      </c>
      <c r="CT29" s="574">
        <v>0</v>
      </c>
      <c r="CU29" s="574">
        <v>0</v>
      </c>
      <c r="CV29" s="574">
        <v>0</v>
      </c>
      <c r="CW29" s="574">
        <v>0</v>
      </c>
      <c r="CX29" s="574">
        <v>0</v>
      </c>
      <c r="CY29" s="575">
        <v>0</v>
      </c>
      <c r="CZ29" s="576">
        <v>0</v>
      </c>
      <c r="DA29" s="577">
        <v>0</v>
      </c>
      <c r="DB29" s="577">
        <v>0</v>
      </c>
      <c r="DC29" s="577">
        <v>0</v>
      </c>
      <c r="DD29" s="577">
        <v>0</v>
      </c>
      <c r="DE29" s="577">
        <v>0</v>
      </c>
      <c r="DF29" s="577">
        <v>0</v>
      </c>
      <c r="DG29" s="577">
        <v>0</v>
      </c>
      <c r="DH29" s="577">
        <v>0</v>
      </c>
      <c r="DI29" s="577">
        <v>0</v>
      </c>
      <c r="DJ29" s="577">
        <v>0</v>
      </c>
      <c r="DK29" s="577">
        <v>0</v>
      </c>
      <c r="DL29" s="577">
        <v>0</v>
      </c>
      <c r="DM29" s="577">
        <v>0</v>
      </c>
      <c r="DN29" s="577">
        <v>0</v>
      </c>
      <c r="DO29" s="577">
        <v>0</v>
      </c>
      <c r="DP29" s="577">
        <v>0</v>
      </c>
      <c r="DQ29" s="577">
        <v>0</v>
      </c>
      <c r="DR29" s="577">
        <v>0</v>
      </c>
      <c r="DS29" s="577">
        <v>0</v>
      </c>
      <c r="DT29" s="577">
        <v>0</v>
      </c>
      <c r="DU29" s="577">
        <v>0</v>
      </c>
      <c r="DV29" s="577">
        <v>0</v>
      </c>
      <c r="DW29" s="578">
        <v>0</v>
      </c>
    </row>
    <row r="30" spans="2:127" x14ac:dyDescent="0.2">
      <c r="B30" s="602"/>
      <c r="C30" s="597"/>
      <c r="D30" s="384"/>
      <c r="E30" s="384"/>
      <c r="F30" s="384"/>
      <c r="G30" s="384"/>
      <c r="H30" s="384"/>
      <c r="I30" s="598"/>
      <c r="J30" s="598"/>
      <c r="K30" s="598"/>
      <c r="L30" s="598"/>
      <c r="M30" s="598"/>
      <c r="N30" s="598"/>
      <c r="O30" s="598"/>
      <c r="P30" s="598"/>
      <c r="Q30" s="598"/>
      <c r="R30" s="599"/>
      <c r="S30" s="598"/>
      <c r="T30" s="598"/>
      <c r="U30" s="497" t="s">
        <v>503</v>
      </c>
      <c r="V30" s="498" t="s">
        <v>124</v>
      </c>
      <c r="W30" s="595" t="s">
        <v>495</v>
      </c>
      <c r="X30" s="569">
        <v>0</v>
      </c>
      <c r="Y30" s="569">
        <v>0</v>
      </c>
      <c r="Z30" s="569">
        <v>0</v>
      </c>
      <c r="AA30" s="569">
        <v>0</v>
      </c>
      <c r="AB30" s="569">
        <v>0</v>
      </c>
      <c r="AC30" s="569">
        <v>4.113270629620243</v>
      </c>
      <c r="AD30" s="569">
        <v>3.8104006094864502</v>
      </c>
      <c r="AE30" s="569">
        <v>3.6216319452467198</v>
      </c>
      <c r="AF30" s="569">
        <v>3.5573123476347202</v>
      </c>
      <c r="AG30" s="569">
        <v>3.3148867292738626</v>
      </c>
      <c r="AH30" s="569">
        <v>3.129228909225187</v>
      </c>
      <c r="AI30" s="569">
        <v>2.9435710891765119</v>
      </c>
      <c r="AJ30" s="569">
        <v>2.7579132691278359</v>
      </c>
      <c r="AK30" s="569">
        <v>2.5722554490791607</v>
      </c>
      <c r="AL30" s="569">
        <v>2.3865976290304851</v>
      </c>
      <c r="AM30" s="569">
        <v>2.2009398089818095</v>
      </c>
      <c r="AN30" s="569">
        <v>2.0152819889331335</v>
      </c>
      <c r="AO30" s="569">
        <v>1.8296241688844581</v>
      </c>
      <c r="AP30" s="569">
        <v>1.643966348835783</v>
      </c>
      <c r="AQ30" s="569">
        <v>1.4583085287871074</v>
      </c>
      <c r="AR30" s="569">
        <v>1.2726507087384318</v>
      </c>
      <c r="AS30" s="569">
        <v>1.0869928886897564</v>
      </c>
      <c r="AT30" s="569">
        <v>0.90133506864108104</v>
      </c>
      <c r="AU30" s="569">
        <v>0.71567724859240545</v>
      </c>
      <c r="AV30" s="569">
        <v>0.53001942854373019</v>
      </c>
      <c r="AW30" s="569">
        <v>0.53001942854373019</v>
      </c>
      <c r="AX30" s="569">
        <v>0.53001942854373019</v>
      </c>
      <c r="AY30" s="569">
        <v>0.53001942854373019</v>
      </c>
      <c r="AZ30" s="569">
        <v>0.53001942854373019</v>
      </c>
      <c r="BA30" s="569">
        <v>0.53001942854373019</v>
      </c>
      <c r="BB30" s="569">
        <v>0.53001942854373019</v>
      </c>
      <c r="BC30" s="569">
        <v>0.53001942854373019</v>
      </c>
      <c r="BD30" s="569">
        <v>0.53001942854373019</v>
      </c>
      <c r="BE30" s="569">
        <v>0.53001942854373019</v>
      </c>
      <c r="BF30" s="569">
        <v>0.53001942854373019</v>
      </c>
      <c r="BG30" s="569">
        <v>0.53001942854373019</v>
      </c>
      <c r="BH30" s="569">
        <v>0.53001942854373019</v>
      </c>
      <c r="BI30" s="569">
        <v>0.53001942854373019</v>
      </c>
      <c r="BJ30" s="569">
        <v>0.53001942854373019</v>
      </c>
      <c r="BK30" s="569">
        <v>0.53001942854373019</v>
      </c>
      <c r="BL30" s="569">
        <v>0.53001942854373019</v>
      </c>
      <c r="BM30" s="569">
        <v>0.53001942854373019</v>
      </c>
      <c r="BN30" s="569">
        <v>0.53001942854373019</v>
      </c>
      <c r="BO30" s="569">
        <v>0.53001942854373019</v>
      </c>
      <c r="BP30" s="569">
        <v>0.53001942854373019</v>
      </c>
      <c r="BQ30" s="569">
        <v>0.53001942854373019</v>
      </c>
      <c r="BR30" s="569">
        <v>0.53001942854373019</v>
      </c>
      <c r="BS30" s="569">
        <v>0.53001942854373019</v>
      </c>
      <c r="BT30" s="569">
        <v>0.53001942854373019</v>
      </c>
      <c r="BU30" s="569">
        <v>0.53001942854373019</v>
      </c>
      <c r="BV30" s="569">
        <v>0.53001942854373019</v>
      </c>
      <c r="BW30" s="569">
        <v>0.53001942854373019</v>
      </c>
      <c r="BX30" s="569">
        <v>0.53001942854373019</v>
      </c>
      <c r="BY30" s="569">
        <v>0.53001942854373019</v>
      </c>
      <c r="BZ30" s="569">
        <v>0.53001942854373019</v>
      </c>
      <c r="CA30" s="569">
        <v>0.53001942854373019</v>
      </c>
      <c r="CB30" s="569">
        <v>0.53001942854373019</v>
      </c>
      <c r="CC30" s="569">
        <v>0.53001942854373019</v>
      </c>
      <c r="CD30" s="569">
        <v>0.53001942854373019</v>
      </c>
      <c r="CE30" s="574">
        <v>0.53001942854373019</v>
      </c>
      <c r="CF30" s="574">
        <v>0.53001942854373019</v>
      </c>
      <c r="CG30" s="574">
        <v>0.53001942854373019</v>
      </c>
      <c r="CH30" s="574">
        <v>0.53001942854373019</v>
      </c>
      <c r="CI30" s="574">
        <v>0.53001942854373019</v>
      </c>
      <c r="CJ30" s="574">
        <v>0.53001942854373019</v>
      </c>
      <c r="CK30" s="574">
        <v>0.53001942854373019</v>
      </c>
      <c r="CL30" s="574">
        <v>0.53001942854373019</v>
      </c>
      <c r="CM30" s="574">
        <v>0.53001942854373019</v>
      </c>
      <c r="CN30" s="574">
        <v>0.53001942854373019</v>
      </c>
      <c r="CO30" s="574">
        <v>0.53001942854373019</v>
      </c>
      <c r="CP30" s="574">
        <v>0.53001942854373019</v>
      </c>
      <c r="CQ30" s="574">
        <v>0.53001942854373019</v>
      </c>
      <c r="CR30" s="574">
        <v>0.53001942854373019</v>
      </c>
      <c r="CS30" s="574">
        <v>0.53001942854373019</v>
      </c>
      <c r="CT30" s="574">
        <v>0.53001942854373019</v>
      </c>
      <c r="CU30" s="574">
        <v>0.53001942854373019</v>
      </c>
      <c r="CV30" s="574">
        <v>0.53001942854373019</v>
      </c>
      <c r="CW30" s="574">
        <v>0.53001942854373019</v>
      </c>
      <c r="CX30" s="574">
        <v>0.53001942854373019</v>
      </c>
      <c r="CY30" s="575">
        <v>0.53001942854373019</v>
      </c>
      <c r="CZ30" s="576">
        <v>0</v>
      </c>
      <c r="DA30" s="577">
        <v>0</v>
      </c>
      <c r="DB30" s="577">
        <v>0</v>
      </c>
      <c r="DC30" s="577">
        <v>0</v>
      </c>
      <c r="DD30" s="577">
        <v>0</v>
      </c>
      <c r="DE30" s="577">
        <v>0</v>
      </c>
      <c r="DF30" s="577">
        <v>0</v>
      </c>
      <c r="DG30" s="577">
        <v>0</v>
      </c>
      <c r="DH30" s="577">
        <v>0</v>
      </c>
      <c r="DI30" s="577">
        <v>0</v>
      </c>
      <c r="DJ30" s="577">
        <v>0</v>
      </c>
      <c r="DK30" s="577">
        <v>0</v>
      </c>
      <c r="DL30" s="577">
        <v>0</v>
      </c>
      <c r="DM30" s="577">
        <v>0</v>
      </c>
      <c r="DN30" s="577">
        <v>0</v>
      </c>
      <c r="DO30" s="577">
        <v>0</v>
      </c>
      <c r="DP30" s="577">
        <v>0</v>
      </c>
      <c r="DQ30" s="577">
        <v>0</v>
      </c>
      <c r="DR30" s="577">
        <v>0</v>
      </c>
      <c r="DS30" s="577">
        <v>0</v>
      </c>
      <c r="DT30" s="577">
        <v>0</v>
      </c>
      <c r="DU30" s="577">
        <v>0</v>
      </c>
      <c r="DV30" s="577">
        <v>0</v>
      </c>
      <c r="DW30" s="578">
        <v>0</v>
      </c>
    </row>
    <row r="31" spans="2:127" x14ac:dyDescent="0.2">
      <c r="B31" s="602"/>
      <c r="C31" s="597"/>
      <c r="D31" s="384"/>
      <c r="E31" s="384"/>
      <c r="F31" s="384"/>
      <c r="G31" s="384"/>
      <c r="H31" s="384"/>
      <c r="I31" s="598"/>
      <c r="J31" s="598"/>
      <c r="K31" s="598"/>
      <c r="L31" s="598"/>
      <c r="M31" s="598"/>
      <c r="N31" s="598"/>
      <c r="O31" s="598"/>
      <c r="P31" s="598"/>
      <c r="Q31" s="598"/>
      <c r="R31" s="599"/>
      <c r="S31" s="598"/>
      <c r="T31" s="598"/>
      <c r="U31" s="603" t="s">
        <v>504</v>
      </c>
      <c r="V31" s="498" t="s">
        <v>124</v>
      </c>
      <c r="W31" s="595" t="s">
        <v>495</v>
      </c>
      <c r="X31" s="569">
        <v>0</v>
      </c>
      <c r="Y31" s="569">
        <v>0</v>
      </c>
      <c r="Z31" s="569">
        <v>0</v>
      </c>
      <c r="AA31" s="569">
        <v>0</v>
      </c>
      <c r="AB31" s="569">
        <v>0</v>
      </c>
      <c r="AC31" s="569">
        <v>0</v>
      </c>
      <c r="AD31" s="569">
        <v>0</v>
      </c>
      <c r="AE31" s="569">
        <v>0</v>
      </c>
      <c r="AF31" s="569">
        <v>0</v>
      </c>
      <c r="AG31" s="569">
        <v>0</v>
      </c>
      <c r="AH31" s="569">
        <v>0</v>
      </c>
      <c r="AI31" s="569">
        <v>0</v>
      </c>
      <c r="AJ31" s="569">
        <v>0</v>
      </c>
      <c r="AK31" s="569">
        <v>0</v>
      </c>
      <c r="AL31" s="569">
        <v>0</v>
      </c>
      <c r="AM31" s="569">
        <v>0</v>
      </c>
      <c r="AN31" s="569">
        <v>0</v>
      </c>
      <c r="AO31" s="569">
        <v>0</v>
      </c>
      <c r="AP31" s="569">
        <v>0</v>
      </c>
      <c r="AQ31" s="569">
        <v>0</v>
      </c>
      <c r="AR31" s="569">
        <v>0</v>
      </c>
      <c r="AS31" s="569">
        <v>0</v>
      </c>
      <c r="AT31" s="569">
        <v>0</v>
      </c>
      <c r="AU31" s="569">
        <v>0</v>
      </c>
      <c r="AV31" s="569">
        <v>0</v>
      </c>
      <c r="AW31" s="569">
        <v>0</v>
      </c>
      <c r="AX31" s="569">
        <v>0</v>
      </c>
      <c r="AY31" s="569">
        <v>0</v>
      </c>
      <c r="AZ31" s="569">
        <v>0</v>
      </c>
      <c r="BA31" s="569">
        <v>0</v>
      </c>
      <c r="BB31" s="569">
        <v>0</v>
      </c>
      <c r="BC31" s="569">
        <v>0</v>
      </c>
      <c r="BD31" s="569">
        <v>0</v>
      </c>
      <c r="BE31" s="569">
        <v>0</v>
      </c>
      <c r="BF31" s="569">
        <v>0</v>
      </c>
      <c r="BG31" s="569">
        <v>0</v>
      </c>
      <c r="BH31" s="569">
        <v>0</v>
      </c>
      <c r="BI31" s="569">
        <v>0</v>
      </c>
      <c r="BJ31" s="569">
        <v>0</v>
      </c>
      <c r="BK31" s="569">
        <v>0</v>
      </c>
      <c r="BL31" s="569">
        <v>0</v>
      </c>
      <c r="BM31" s="569">
        <v>0</v>
      </c>
      <c r="BN31" s="569">
        <v>0</v>
      </c>
      <c r="BO31" s="569">
        <v>0</v>
      </c>
      <c r="BP31" s="569">
        <v>0</v>
      </c>
      <c r="BQ31" s="569">
        <v>0</v>
      </c>
      <c r="BR31" s="569">
        <v>0</v>
      </c>
      <c r="BS31" s="569">
        <v>0</v>
      </c>
      <c r="BT31" s="569">
        <v>0</v>
      </c>
      <c r="BU31" s="569">
        <v>0</v>
      </c>
      <c r="BV31" s="569">
        <v>0</v>
      </c>
      <c r="BW31" s="569">
        <v>0</v>
      </c>
      <c r="BX31" s="569">
        <v>0</v>
      </c>
      <c r="BY31" s="569">
        <v>0</v>
      </c>
      <c r="BZ31" s="569">
        <v>0</v>
      </c>
      <c r="CA31" s="569">
        <v>0</v>
      </c>
      <c r="CB31" s="569">
        <v>0</v>
      </c>
      <c r="CC31" s="569">
        <v>0</v>
      </c>
      <c r="CD31" s="569">
        <v>0</v>
      </c>
      <c r="CE31" s="569">
        <v>0</v>
      </c>
      <c r="CF31" s="569">
        <v>0</v>
      </c>
      <c r="CG31" s="569">
        <v>0</v>
      </c>
      <c r="CH31" s="569">
        <v>0</v>
      </c>
      <c r="CI31" s="569">
        <v>0</v>
      </c>
      <c r="CJ31" s="569">
        <v>0</v>
      </c>
      <c r="CK31" s="569">
        <v>0</v>
      </c>
      <c r="CL31" s="569">
        <v>0</v>
      </c>
      <c r="CM31" s="569">
        <v>0</v>
      </c>
      <c r="CN31" s="569">
        <v>0</v>
      </c>
      <c r="CO31" s="569">
        <v>0</v>
      </c>
      <c r="CP31" s="569">
        <v>0</v>
      </c>
      <c r="CQ31" s="569">
        <v>0</v>
      </c>
      <c r="CR31" s="569">
        <v>0</v>
      </c>
      <c r="CS31" s="569">
        <v>0</v>
      </c>
      <c r="CT31" s="569">
        <v>0</v>
      </c>
      <c r="CU31" s="569">
        <v>0</v>
      </c>
      <c r="CV31" s="569">
        <v>0</v>
      </c>
      <c r="CW31" s="569">
        <v>0</v>
      </c>
      <c r="CX31" s="569">
        <v>0</v>
      </c>
      <c r="CY31" s="569">
        <v>0</v>
      </c>
      <c r="CZ31" s="576">
        <v>0</v>
      </c>
      <c r="DA31" s="577">
        <v>0</v>
      </c>
      <c r="DB31" s="577">
        <v>0</v>
      </c>
      <c r="DC31" s="577">
        <v>0</v>
      </c>
      <c r="DD31" s="577">
        <v>0</v>
      </c>
      <c r="DE31" s="577">
        <v>0</v>
      </c>
      <c r="DF31" s="577">
        <v>0</v>
      </c>
      <c r="DG31" s="577">
        <v>0</v>
      </c>
      <c r="DH31" s="577">
        <v>0</v>
      </c>
      <c r="DI31" s="577">
        <v>0</v>
      </c>
      <c r="DJ31" s="577">
        <v>0</v>
      </c>
      <c r="DK31" s="577">
        <v>0</v>
      </c>
      <c r="DL31" s="577">
        <v>0</v>
      </c>
      <c r="DM31" s="577">
        <v>0</v>
      </c>
      <c r="DN31" s="577">
        <v>0</v>
      </c>
      <c r="DO31" s="577">
        <v>0</v>
      </c>
      <c r="DP31" s="577">
        <v>0</v>
      </c>
      <c r="DQ31" s="577">
        <v>0</v>
      </c>
      <c r="DR31" s="577">
        <v>0</v>
      </c>
      <c r="DS31" s="577">
        <v>0</v>
      </c>
      <c r="DT31" s="577">
        <v>0</v>
      </c>
      <c r="DU31" s="577">
        <v>0</v>
      </c>
      <c r="DV31" s="577">
        <v>0</v>
      </c>
      <c r="DW31" s="578">
        <v>0</v>
      </c>
    </row>
    <row r="32" spans="2:127" ht="15.75" thickBot="1" x14ac:dyDescent="0.25">
      <c r="B32" s="604"/>
      <c r="C32" s="605"/>
      <c r="D32" s="606"/>
      <c r="E32" s="606"/>
      <c r="F32" s="606"/>
      <c r="G32" s="606"/>
      <c r="H32" s="606"/>
      <c r="I32" s="607"/>
      <c r="J32" s="607"/>
      <c r="K32" s="607"/>
      <c r="L32" s="607"/>
      <c r="M32" s="607"/>
      <c r="N32" s="607"/>
      <c r="O32" s="607"/>
      <c r="P32" s="607"/>
      <c r="Q32" s="607"/>
      <c r="R32" s="608"/>
      <c r="S32" s="607"/>
      <c r="T32" s="607"/>
      <c r="U32" s="609" t="s">
        <v>127</v>
      </c>
      <c r="V32" s="610" t="s">
        <v>505</v>
      </c>
      <c r="W32" s="611" t="s">
        <v>495</v>
      </c>
      <c r="X32" s="612">
        <f>SUM(X21:X31)</f>
        <v>525.64800400000001</v>
      </c>
      <c r="Y32" s="612">
        <f t="shared" ref="Y32:CJ32" si="10">SUM(Y21:Y31)</f>
        <v>600.74057599999992</v>
      </c>
      <c r="Z32" s="612">
        <f t="shared" si="10"/>
        <v>750.92572000000007</v>
      </c>
      <c r="AA32" s="612">
        <f t="shared" si="10"/>
        <v>3003.7028800000003</v>
      </c>
      <c r="AB32" s="612">
        <f t="shared" si="10"/>
        <v>2628.2400200000002</v>
      </c>
      <c r="AC32" s="612">
        <f t="shared" si="10"/>
        <v>57.353270629620248</v>
      </c>
      <c r="AD32" s="612">
        <f t="shared" si="10"/>
        <v>57.050400609486452</v>
      </c>
      <c r="AE32" s="612">
        <f t="shared" si="10"/>
        <v>56.861631945246721</v>
      </c>
      <c r="AF32" s="612">
        <f t="shared" si="10"/>
        <v>56.797312347634723</v>
      </c>
      <c r="AG32" s="612">
        <f t="shared" si="10"/>
        <v>56.554886729273868</v>
      </c>
      <c r="AH32" s="612">
        <f t="shared" si="10"/>
        <v>56.369228909225185</v>
      </c>
      <c r="AI32" s="612">
        <f t="shared" si="10"/>
        <v>56.18357108917651</v>
      </c>
      <c r="AJ32" s="612">
        <f t="shared" si="10"/>
        <v>55.997913269127835</v>
      </c>
      <c r="AK32" s="612">
        <f t="shared" si="10"/>
        <v>55.81225544907916</v>
      </c>
      <c r="AL32" s="612">
        <f t="shared" si="10"/>
        <v>55.626597629030485</v>
      </c>
      <c r="AM32" s="612">
        <f t="shared" si="10"/>
        <v>55.44093980898181</v>
      </c>
      <c r="AN32" s="612">
        <f t="shared" si="10"/>
        <v>55.255281988933135</v>
      </c>
      <c r="AO32" s="612">
        <f t="shared" si="10"/>
        <v>55.069624168884459</v>
      </c>
      <c r="AP32" s="612">
        <f t="shared" si="10"/>
        <v>54.883966348835784</v>
      </c>
      <c r="AQ32" s="612">
        <f t="shared" si="10"/>
        <v>54.698308528787109</v>
      </c>
      <c r="AR32" s="612">
        <f t="shared" si="10"/>
        <v>151.75048522884569</v>
      </c>
      <c r="AS32" s="612">
        <f t="shared" si="10"/>
        <v>165.45594662595519</v>
      </c>
      <c r="AT32" s="612">
        <f t="shared" si="10"/>
        <v>193.05252724022287</v>
      </c>
      <c r="AU32" s="612">
        <f t="shared" si="10"/>
        <v>609.60044593491955</v>
      </c>
      <c r="AV32" s="612">
        <f t="shared" si="10"/>
        <v>539.95919202907999</v>
      </c>
      <c r="AW32" s="612">
        <f t="shared" si="10"/>
        <v>53.770019428543733</v>
      </c>
      <c r="AX32" s="612">
        <f t="shared" si="10"/>
        <v>53.770019428543733</v>
      </c>
      <c r="AY32" s="612">
        <f t="shared" si="10"/>
        <v>53.770019428543733</v>
      </c>
      <c r="AZ32" s="612">
        <f t="shared" si="10"/>
        <v>53.770019428543733</v>
      </c>
      <c r="BA32" s="612">
        <f t="shared" si="10"/>
        <v>53.770019428543733</v>
      </c>
      <c r="BB32" s="612">
        <f t="shared" si="10"/>
        <v>53.770019428543733</v>
      </c>
      <c r="BC32" s="612">
        <f t="shared" si="10"/>
        <v>53.770019428543733</v>
      </c>
      <c r="BD32" s="612">
        <f t="shared" si="10"/>
        <v>53.770019428543733</v>
      </c>
      <c r="BE32" s="612">
        <f t="shared" si="10"/>
        <v>53.770019428543733</v>
      </c>
      <c r="BF32" s="612">
        <f t="shared" si="10"/>
        <v>53.770019428543733</v>
      </c>
      <c r="BG32" s="612">
        <f t="shared" si="10"/>
        <v>53.770019428543733</v>
      </c>
      <c r="BH32" s="612">
        <f t="shared" si="10"/>
        <v>53.770019428543733</v>
      </c>
      <c r="BI32" s="612">
        <f t="shared" si="10"/>
        <v>53.770019428543733</v>
      </c>
      <c r="BJ32" s="612">
        <f t="shared" si="10"/>
        <v>53.770019428543733</v>
      </c>
      <c r="BK32" s="612">
        <f t="shared" si="10"/>
        <v>53.770019428543733</v>
      </c>
      <c r="BL32" s="612">
        <f t="shared" si="10"/>
        <v>151.00785394865099</v>
      </c>
      <c r="BM32" s="612">
        <f t="shared" si="10"/>
        <v>164.89897316580917</v>
      </c>
      <c r="BN32" s="612">
        <f t="shared" si="10"/>
        <v>192.68121160012552</v>
      </c>
      <c r="BO32" s="612">
        <f t="shared" si="10"/>
        <v>609.41478811487082</v>
      </c>
      <c r="BP32" s="612">
        <f t="shared" si="10"/>
        <v>539.95919202907999</v>
      </c>
      <c r="BQ32" s="612">
        <f t="shared" si="10"/>
        <v>53.770019428543733</v>
      </c>
      <c r="BR32" s="612">
        <f t="shared" si="10"/>
        <v>53.770019428543733</v>
      </c>
      <c r="BS32" s="612">
        <f t="shared" si="10"/>
        <v>53.770019428543733</v>
      </c>
      <c r="BT32" s="612">
        <f t="shared" si="10"/>
        <v>53.770019428543733</v>
      </c>
      <c r="BU32" s="612">
        <f t="shared" si="10"/>
        <v>53.770019428543733</v>
      </c>
      <c r="BV32" s="612">
        <f t="shared" si="10"/>
        <v>53.770019428543733</v>
      </c>
      <c r="BW32" s="612">
        <f t="shared" si="10"/>
        <v>53.770019428543733</v>
      </c>
      <c r="BX32" s="612">
        <f t="shared" si="10"/>
        <v>53.770019428543733</v>
      </c>
      <c r="BY32" s="612">
        <f t="shared" si="10"/>
        <v>53.770019428543733</v>
      </c>
      <c r="BZ32" s="612">
        <f t="shared" si="10"/>
        <v>53.770019428543733</v>
      </c>
      <c r="CA32" s="612">
        <f t="shared" si="10"/>
        <v>53.770019428543733</v>
      </c>
      <c r="CB32" s="612">
        <f t="shared" si="10"/>
        <v>53.770019428543733</v>
      </c>
      <c r="CC32" s="612">
        <f t="shared" si="10"/>
        <v>53.770019428543733</v>
      </c>
      <c r="CD32" s="612">
        <f t="shared" si="10"/>
        <v>53.770019428543733</v>
      </c>
      <c r="CE32" s="612">
        <f t="shared" si="10"/>
        <v>53.770019428543733</v>
      </c>
      <c r="CF32" s="612">
        <f t="shared" si="10"/>
        <v>479.3617009513319</v>
      </c>
      <c r="CG32" s="612">
        <f t="shared" si="10"/>
        <v>540.16051259744461</v>
      </c>
      <c r="CH32" s="612">
        <f t="shared" si="10"/>
        <v>661.75813588966969</v>
      </c>
      <c r="CI32" s="612">
        <f t="shared" si="10"/>
        <v>2485.7224852730474</v>
      </c>
      <c r="CJ32" s="612">
        <f t="shared" si="10"/>
        <v>2181.7284270424843</v>
      </c>
      <c r="CK32" s="612">
        <f t="shared" ref="CK32:DW32" si="11">SUM(CK21:CK31)</f>
        <v>53.770019428543733</v>
      </c>
      <c r="CL32" s="612">
        <f t="shared" si="11"/>
        <v>53.770019428543733</v>
      </c>
      <c r="CM32" s="612">
        <f t="shared" si="11"/>
        <v>53.770019428543733</v>
      </c>
      <c r="CN32" s="612">
        <f t="shared" si="11"/>
        <v>53.770019428543733</v>
      </c>
      <c r="CO32" s="612">
        <f t="shared" si="11"/>
        <v>53.770019428543733</v>
      </c>
      <c r="CP32" s="612">
        <f t="shared" si="11"/>
        <v>53.770019428543733</v>
      </c>
      <c r="CQ32" s="612">
        <f t="shared" si="11"/>
        <v>53.770019428543733</v>
      </c>
      <c r="CR32" s="612">
        <f t="shared" si="11"/>
        <v>53.770019428543733</v>
      </c>
      <c r="CS32" s="612">
        <f t="shared" si="11"/>
        <v>53.770019428543733</v>
      </c>
      <c r="CT32" s="612">
        <f t="shared" si="11"/>
        <v>53.770019428543733</v>
      </c>
      <c r="CU32" s="612">
        <f t="shared" si="11"/>
        <v>53.770019428543733</v>
      </c>
      <c r="CV32" s="612">
        <f t="shared" si="11"/>
        <v>53.770019428543733</v>
      </c>
      <c r="CW32" s="612">
        <f t="shared" si="11"/>
        <v>53.770019428543733</v>
      </c>
      <c r="CX32" s="612">
        <f t="shared" si="11"/>
        <v>53.770019428543733</v>
      </c>
      <c r="CY32" s="613">
        <f t="shared" si="11"/>
        <v>53.770019428543733</v>
      </c>
      <c r="CZ32" s="614">
        <f t="shared" si="11"/>
        <v>0</v>
      </c>
      <c r="DA32" s="615">
        <f t="shared" si="11"/>
        <v>0</v>
      </c>
      <c r="DB32" s="615">
        <f t="shared" si="11"/>
        <v>0</v>
      </c>
      <c r="DC32" s="615">
        <f t="shared" si="11"/>
        <v>0</v>
      </c>
      <c r="DD32" s="615">
        <f t="shared" si="11"/>
        <v>0</v>
      </c>
      <c r="DE32" s="615">
        <f t="shared" si="11"/>
        <v>0</v>
      </c>
      <c r="DF32" s="615">
        <f t="shared" si="11"/>
        <v>0</v>
      </c>
      <c r="DG32" s="615">
        <f t="shared" si="11"/>
        <v>0</v>
      </c>
      <c r="DH32" s="615">
        <f t="shared" si="11"/>
        <v>0</v>
      </c>
      <c r="DI32" s="615">
        <f t="shared" si="11"/>
        <v>0</v>
      </c>
      <c r="DJ32" s="615">
        <f t="shared" si="11"/>
        <v>0</v>
      </c>
      <c r="DK32" s="615">
        <f t="shared" si="11"/>
        <v>0</v>
      </c>
      <c r="DL32" s="615">
        <f t="shared" si="11"/>
        <v>0</v>
      </c>
      <c r="DM32" s="615">
        <f t="shared" si="11"/>
        <v>0</v>
      </c>
      <c r="DN32" s="615">
        <f t="shared" si="11"/>
        <v>0</v>
      </c>
      <c r="DO32" s="615">
        <f t="shared" si="11"/>
        <v>0</v>
      </c>
      <c r="DP32" s="615">
        <f t="shared" si="11"/>
        <v>0</v>
      </c>
      <c r="DQ32" s="615">
        <f t="shared" si="11"/>
        <v>0</v>
      </c>
      <c r="DR32" s="615">
        <f t="shared" si="11"/>
        <v>0</v>
      </c>
      <c r="DS32" s="615">
        <f t="shared" si="11"/>
        <v>0</v>
      </c>
      <c r="DT32" s="615">
        <f t="shared" si="11"/>
        <v>0</v>
      </c>
      <c r="DU32" s="615">
        <f t="shared" si="11"/>
        <v>0</v>
      </c>
      <c r="DV32" s="615">
        <f t="shared" si="11"/>
        <v>0</v>
      </c>
      <c r="DW32" s="616">
        <f t="shared" si="11"/>
        <v>0</v>
      </c>
    </row>
    <row r="33" spans="2:127" x14ac:dyDescent="0.2">
      <c r="B33" s="555" t="s">
        <v>506</v>
      </c>
      <c r="C33" s="556" t="s">
        <v>507</v>
      </c>
      <c r="D33" s="548"/>
      <c r="E33" s="549"/>
      <c r="F33" s="549"/>
      <c r="G33" s="549"/>
      <c r="H33" s="549"/>
      <c r="I33" s="549"/>
      <c r="J33" s="549"/>
      <c r="K33" s="549"/>
      <c r="L33" s="549"/>
      <c r="M33" s="549"/>
      <c r="N33" s="549"/>
      <c r="O33" s="549"/>
      <c r="P33" s="549"/>
      <c r="Q33" s="549"/>
      <c r="R33" s="551"/>
      <c r="S33" s="617"/>
      <c r="T33" s="551"/>
      <c r="U33" s="617"/>
      <c r="V33" s="549"/>
      <c r="W33" s="549"/>
      <c r="X33" s="547">
        <f t="shared" ref="X33:BC33" si="12">SUMIF($C:$C,"58.2x",X:X)</f>
        <v>0</v>
      </c>
      <c r="Y33" s="547">
        <f t="shared" si="12"/>
        <v>0</v>
      </c>
      <c r="Z33" s="547">
        <f t="shared" si="12"/>
        <v>0</v>
      </c>
      <c r="AA33" s="547">
        <f t="shared" si="12"/>
        <v>0</v>
      </c>
      <c r="AB33" s="547">
        <f t="shared" si="12"/>
        <v>0</v>
      </c>
      <c r="AC33" s="547">
        <f t="shared" si="12"/>
        <v>0</v>
      </c>
      <c r="AD33" s="547">
        <f t="shared" si="12"/>
        <v>0</v>
      </c>
      <c r="AE33" s="547">
        <f t="shared" si="12"/>
        <v>0</v>
      </c>
      <c r="AF33" s="547">
        <f t="shared" si="12"/>
        <v>0</v>
      </c>
      <c r="AG33" s="547">
        <f t="shared" si="12"/>
        <v>0</v>
      </c>
      <c r="AH33" s="547">
        <f t="shared" si="12"/>
        <v>0</v>
      </c>
      <c r="AI33" s="547">
        <f t="shared" si="12"/>
        <v>0</v>
      </c>
      <c r="AJ33" s="547">
        <f t="shared" si="12"/>
        <v>0</v>
      </c>
      <c r="AK33" s="547">
        <f t="shared" si="12"/>
        <v>0</v>
      </c>
      <c r="AL33" s="547">
        <f t="shared" si="12"/>
        <v>0</v>
      </c>
      <c r="AM33" s="547">
        <f t="shared" si="12"/>
        <v>0</v>
      </c>
      <c r="AN33" s="547">
        <f t="shared" si="12"/>
        <v>0</v>
      </c>
      <c r="AO33" s="547">
        <f t="shared" si="12"/>
        <v>0</v>
      </c>
      <c r="AP33" s="547">
        <f t="shared" si="12"/>
        <v>0</v>
      </c>
      <c r="AQ33" s="547">
        <f t="shared" si="12"/>
        <v>0</v>
      </c>
      <c r="AR33" s="547">
        <f t="shared" si="12"/>
        <v>0</v>
      </c>
      <c r="AS33" s="547">
        <f t="shared" si="12"/>
        <v>0</v>
      </c>
      <c r="AT33" s="547">
        <f t="shared" si="12"/>
        <v>0</v>
      </c>
      <c r="AU33" s="547">
        <f t="shared" si="12"/>
        <v>0</v>
      </c>
      <c r="AV33" s="547">
        <f t="shared" si="12"/>
        <v>0</v>
      </c>
      <c r="AW33" s="547">
        <f t="shared" si="12"/>
        <v>0</v>
      </c>
      <c r="AX33" s="547">
        <f t="shared" si="12"/>
        <v>0</v>
      </c>
      <c r="AY33" s="547">
        <f t="shared" si="12"/>
        <v>0</v>
      </c>
      <c r="AZ33" s="547">
        <f t="shared" si="12"/>
        <v>0</v>
      </c>
      <c r="BA33" s="547">
        <f t="shared" si="12"/>
        <v>0</v>
      </c>
      <c r="BB33" s="547">
        <f t="shared" si="12"/>
        <v>0</v>
      </c>
      <c r="BC33" s="547">
        <f t="shared" si="12"/>
        <v>0</v>
      </c>
      <c r="BD33" s="547">
        <f t="shared" ref="BD33:CI33" si="13">SUMIF($C:$C,"58.2x",BD:BD)</f>
        <v>0</v>
      </c>
      <c r="BE33" s="547">
        <f t="shared" si="13"/>
        <v>0</v>
      </c>
      <c r="BF33" s="547">
        <f t="shared" si="13"/>
        <v>0</v>
      </c>
      <c r="BG33" s="547">
        <f t="shared" si="13"/>
        <v>0</v>
      </c>
      <c r="BH33" s="547">
        <f t="shared" si="13"/>
        <v>0</v>
      </c>
      <c r="BI33" s="547">
        <f t="shared" si="13"/>
        <v>0</v>
      </c>
      <c r="BJ33" s="547">
        <f t="shared" si="13"/>
        <v>0</v>
      </c>
      <c r="BK33" s="547">
        <f t="shared" si="13"/>
        <v>0</v>
      </c>
      <c r="BL33" s="547">
        <f t="shared" si="13"/>
        <v>0</v>
      </c>
      <c r="BM33" s="547">
        <f t="shared" si="13"/>
        <v>0</v>
      </c>
      <c r="BN33" s="547">
        <f t="shared" si="13"/>
        <v>0</v>
      </c>
      <c r="BO33" s="547">
        <f t="shared" si="13"/>
        <v>0</v>
      </c>
      <c r="BP33" s="547">
        <f t="shared" si="13"/>
        <v>0</v>
      </c>
      <c r="BQ33" s="547">
        <f t="shared" si="13"/>
        <v>0</v>
      </c>
      <c r="BR33" s="547">
        <f t="shared" si="13"/>
        <v>0</v>
      </c>
      <c r="BS33" s="547">
        <f t="shared" si="13"/>
        <v>0</v>
      </c>
      <c r="BT33" s="547">
        <f t="shared" si="13"/>
        <v>0</v>
      </c>
      <c r="BU33" s="547">
        <f t="shared" si="13"/>
        <v>0</v>
      </c>
      <c r="BV33" s="547">
        <f t="shared" si="13"/>
        <v>0</v>
      </c>
      <c r="BW33" s="547">
        <f t="shared" si="13"/>
        <v>0</v>
      </c>
      <c r="BX33" s="547">
        <f t="shared" si="13"/>
        <v>0</v>
      </c>
      <c r="BY33" s="547">
        <f t="shared" si="13"/>
        <v>0</v>
      </c>
      <c r="BZ33" s="547">
        <f t="shared" si="13"/>
        <v>0</v>
      </c>
      <c r="CA33" s="547">
        <f t="shared" si="13"/>
        <v>0</v>
      </c>
      <c r="CB33" s="547">
        <f t="shared" si="13"/>
        <v>0</v>
      </c>
      <c r="CC33" s="547">
        <f t="shared" si="13"/>
        <v>0</v>
      </c>
      <c r="CD33" s="547">
        <f t="shared" si="13"/>
        <v>0</v>
      </c>
      <c r="CE33" s="547">
        <f t="shared" si="13"/>
        <v>0</v>
      </c>
      <c r="CF33" s="547">
        <f t="shared" si="13"/>
        <v>0</v>
      </c>
      <c r="CG33" s="547">
        <f t="shared" si="13"/>
        <v>0</v>
      </c>
      <c r="CH33" s="547">
        <f t="shared" si="13"/>
        <v>0</v>
      </c>
      <c r="CI33" s="547">
        <f t="shared" si="13"/>
        <v>0</v>
      </c>
      <c r="CJ33" s="547">
        <f t="shared" ref="CJ33:DO33" si="14">SUMIF($C:$C,"58.2x",CJ:CJ)</f>
        <v>0</v>
      </c>
      <c r="CK33" s="547">
        <f t="shared" si="14"/>
        <v>0</v>
      </c>
      <c r="CL33" s="547">
        <f t="shared" si="14"/>
        <v>0</v>
      </c>
      <c r="CM33" s="547">
        <f t="shared" si="14"/>
        <v>0</v>
      </c>
      <c r="CN33" s="547">
        <f t="shared" si="14"/>
        <v>0</v>
      </c>
      <c r="CO33" s="547">
        <f t="shared" si="14"/>
        <v>0</v>
      </c>
      <c r="CP33" s="547">
        <f t="shared" si="14"/>
        <v>0</v>
      </c>
      <c r="CQ33" s="547">
        <f t="shared" si="14"/>
        <v>0</v>
      </c>
      <c r="CR33" s="547">
        <f t="shared" si="14"/>
        <v>0</v>
      </c>
      <c r="CS33" s="547">
        <f t="shared" si="14"/>
        <v>0</v>
      </c>
      <c r="CT33" s="547">
        <f t="shared" si="14"/>
        <v>0</v>
      </c>
      <c r="CU33" s="547">
        <f t="shared" si="14"/>
        <v>0</v>
      </c>
      <c r="CV33" s="547">
        <f t="shared" si="14"/>
        <v>0</v>
      </c>
      <c r="CW33" s="547">
        <f t="shared" si="14"/>
        <v>0</v>
      </c>
      <c r="CX33" s="547">
        <f t="shared" si="14"/>
        <v>0</v>
      </c>
      <c r="CY33" s="562">
        <f t="shared" si="14"/>
        <v>0</v>
      </c>
      <c r="CZ33" s="563">
        <f t="shared" si="14"/>
        <v>0</v>
      </c>
      <c r="DA33" s="563">
        <f t="shared" si="14"/>
        <v>0</v>
      </c>
      <c r="DB33" s="563">
        <f t="shared" si="14"/>
        <v>0</v>
      </c>
      <c r="DC33" s="563">
        <f t="shared" si="14"/>
        <v>0</v>
      </c>
      <c r="DD33" s="563">
        <f t="shared" si="14"/>
        <v>0</v>
      </c>
      <c r="DE33" s="563">
        <f t="shared" si="14"/>
        <v>0</v>
      </c>
      <c r="DF33" s="563">
        <f t="shared" si="14"/>
        <v>0</v>
      </c>
      <c r="DG33" s="563">
        <f t="shared" si="14"/>
        <v>0</v>
      </c>
      <c r="DH33" s="563">
        <f t="shared" si="14"/>
        <v>0</v>
      </c>
      <c r="DI33" s="563">
        <f t="shared" si="14"/>
        <v>0</v>
      </c>
      <c r="DJ33" s="563">
        <f t="shared" si="14"/>
        <v>0</v>
      </c>
      <c r="DK33" s="563">
        <f t="shared" si="14"/>
        <v>0</v>
      </c>
      <c r="DL33" s="563">
        <f t="shared" si="14"/>
        <v>0</v>
      </c>
      <c r="DM33" s="563">
        <f t="shared" si="14"/>
        <v>0</v>
      </c>
      <c r="DN33" s="563">
        <f t="shared" si="14"/>
        <v>0</v>
      </c>
      <c r="DO33" s="563">
        <f t="shared" si="14"/>
        <v>0</v>
      </c>
      <c r="DP33" s="563">
        <f t="shared" ref="DP33:DW33" si="15">SUMIF($C:$C,"58.2x",DP:DP)</f>
        <v>0</v>
      </c>
      <c r="DQ33" s="563">
        <f t="shared" si="15"/>
        <v>0</v>
      </c>
      <c r="DR33" s="563">
        <f t="shared" si="15"/>
        <v>0</v>
      </c>
      <c r="DS33" s="563">
        <f t="shared" si="15"/>
        <v>0</v>
      </c>
      <c r="DT33" s="563">
        <f t="shared" si="15"/>
        <v>0</v>
      </c>
      <c r="DU33" s="563">
        <f t="shared" si="15"/>
        <v>0</v>
      </c>
      <c r="DV33" s="563">
        <f t="shared" si="15"/>
        <v>0</v>
      </c>
      <c r="DW33" s="618">
        <f t="shared" si="15"/>
        <v>0</v>
      </c>
    </row>
    <row r="34" spans="2:127" x14ac:dyDescent="0.2">
      <c r="B34" s="555" t="s">
        <v>508</v>
      </c>
      <c r="C34" s="556" t="s">
        <v>509</v>
      </c>
      <c r="D34" s="548"/>
      <c r="E34" s="549"/>
      <c r="F34" s="549"/>
      <c r="G34" s="549"/>
      <c r="H34" s="549"/>
      <c r="I34" s="549"/>
      <c r="J34" s="549"/>
      <c r="K34" s="549"/>
      <c r="L34" s="549"/>
      <c r="M34" s="549"/>
      <c r="N34" s="549"/>
      <c r="O34" s="549"/>
      <c r="P34" s="549"/>
      <c r="Q34" s="549"/>
      <c r="R34" s="551"/>
      <c r="S34" s="617"/>
      <c r="T34" s="551"/>
      <c r="U34" s="617"/>
      <c r="V34" s="549"/>
      <c r="W34" s="549"/>
      <c r="X34" s="547">
        <f t="shared" ref="X34:BC34" si="16">SUMIF($C:$C,"58.3x",X:X)</f>
        <v>0</v>
      </c>
      <c r="Y34" s="547">
        <f t="shared" si="16"/>
        <v>0</v>
      </c>
      <c r="Z34" s="547">
        <f t="shared" si="16"/>
        <v>0</v>
      </c>
      <c r="AA34" s="547">
        <f t="shared" si="16"/>
        <v>0</v>
      </c>
      <c r="AB34" s="547">
        <f t="shared" si="16"/>
        <v>0</v>
      </c>
      <c r="AC34" s="547">
        <f t="shared" si="16"/>
        <v>0</v>
      </c>
      <c r="AD34" s="547">
        <f t="shared" si="16"/>
        <v>0</v>
      </c>
      <c r="AE34" s="547">
        <f t="shared" si="16"/>
        <v>0</v>
      </c>
      <c r="AF34" s="547">
        <f t="shared" si="16"/>
        <v>0</v>
      </c>
      <c r="AG34" s="547">
        <f t="shared" si="16"/>
        <v>0</v>
      </c>
      <c r="AH34" s="547">
        <f t="shared" si="16"/>
        <v>0</v>
      </c>
      <c r="AI34" s="547">
        <f t="shared" si="16"/>
        <v>0</v>
      </c>
      <c r="AJ34" s="547">
        <f t="shared" si="16"/>
        <v>0</v>
      </c>
      <c r="AK34" s="547">
        <f t="shared" si="16"/>
        <v>0</v>
      </c>
      <c r="AL34" s="547">
        <f t="shared" si="16"/>
        <v>0</v>
      </c>
      <c r="AM34" s="547">
        <f t="shared" si="16"/>
        <v>0</v>
      </c>
      <c r="AN34" s="547">
        <f t="shared" si="16"/>
        <v>0</v>
      </c>
      <c r="AO34" s="547">
        <f t="shared" si="16"/>
        <v>0</v>
      </c>
      <c r="AP34" s="547">
        <f t="shared" si="16"/>
        <v>0</v>
      </c>
      <c r="AQ34" s="547">
        <f t="shared" si="16"/>
        <v>0</v>
      </c>
      <c r="AR34" s="547">
        <f t="shared" si="16"/>
        <v>0</v>
      </c>
      <c r="AS34" s="547">
        <f t="shared" si="16"/>
        <v>0</v>
      </c>
      <c r="AT34" s="547">
        <f t="shared" si="16"/>
        <v>0</v>
      </c>
      <c r="AU34" s="547">
        <f t="shared" si="16"/>
        <v>0</v>
      </c>
      <c r="AV34" s="547">
        <f t="shared" si="16"/>
        <v>0</v>
      </c>
      <c r="AW34" s="547">
        <f t="shared" si="16"/>
        <v>0</v>
      </c>
      <c r="AX34" s="547">
        <f t="shared" si="16"/>
        <v>0</v>
      </c>
      <c r="AY34" s="547">
        <f t="shared" si="16"/>
        <v>0</v>
      </c>
      <c r="AZ34" s="547">
        <f t="shared" si="16"/>
        <v>0</v>
      </c>
      <c r="BA34" s="547">
        <f t="shared" si="16"/>
        <v>0</v>
      </c>
      <c r="BB34" s="547">
        <f t="shared" si="16"/>
        <v>0</v>
      </c>
      <c r="BC34" s="547">
        <f t="shared" si="16"/>
        <v>0</v>
      </c>
      <c r="BD34" s="547">
        <f t="shared" ref="BD34:CI34" si="17">SUMIF($C:$C,"58.3x",BD:BD)</f>
        <v>0</v>
      </c>
      <c r="BE34" s="547">
        <f t="shared" si="17"/>
        <v>0</v>
      </c>
      <c r="BF34" s="547">
        <f t="shared" si="17"/>
        <v>0</v>
      </c>
      <c r="BG34" s="547">
        <f t="shared" si="17"/>
        <v>0</v>
      </c>
      <c r="BH34" s="547">
        <f t="shared" si="17"/>
        <v>0</v>
      </c>
      <c r="BI34" s="547">
        <f t="shared" si="17"/>
        <v>0</v>
      </c>
      <c r="BJ34" s="547">
        <f t="shared" si="17"/>
        <v>0</v>
      </c>
      <c r="BK34" s="547">
        <f t="shared" si="17"/>
        <v>0</v>
      </c>
      <c r="BL34" s="547">
        <f t="shared" si="17"/>
        <v>0</v>
      </c>
      <c r="BM34" s="547">
        <f t="shared" si="17"/>
        <v>0</v>
      </c>
      <c r="BN34" s="547">
        <f t="shared" si="17"/>
        <v>0</v>
      </c>
      <c r="BO34" s="547">
        <f t="shared" si="17"/>
        <v>0</v>
      </c>
      <c r="BP34" s="547">
        <f t="shared" si="17"/>
        <v>0</v>
      </c>
      <c r="BQ34" s="547">
        <f t="shared" si="17"/>
        <v>0</v>
      </c>
      <c r="BR34" s="547">
        <f t="shared" si="17"/>
        <v>0</v>
      </c>
      <c r="BS34" s="547">
        <f t="shared" si="17"/>
        <v>0</v>
      </c>
      <c r="BT34" s="547">
        <f t="shared" si="17"/>
        <v>0</v>
      </c>
      <c r="BU34" s="547">
        <f t="shared" si="17"/>
        <v>0</v>
      </c>
      <c r="BV34" s="547">
        <f t="shared" si="17"/>
        <v>0</v>
      </c>
      <c r="BW34" s="547">
        <f t="shared" si="17"/>
        <v>0</v>
      </c>
      <c r="BX34" s="547">
        <f t="shared" si="17"/>
        <v>0</v>
      </c>
      <c r="BY34" s="547">
        <f t="shared" si="17"/>
        <v>0</v>
      </c>
      <c r="BZ34" s="547">
        <f t="shared" si="17"/>
        <v>0</v>
      </c>
      <c r="CA34" s="547">
        <f t="shared" si="17"/>
        <v>0</v>
      </c>
      <c r="CB34" s="547">
        <f t="shared" si="17"/>
        <v>0</v>
      </c>
      <c r="CC34" s="547">
        <f t="shared" si="17"/>
        <v>0</v>
      </c>
      <c r="CD34" s="547">
        <f t="shared" si="17"/>
        <v>0</v>
      </c>
      <c r="CE34" s="547">
        <f t="shared" si="17"/>
        <v>0</v>
      </c>
      <c r="CF34" s="547">
        <f t="shared" si="17"/>
        <v>0</v>
      </c>
      <c r="CG34" s="547">
        <f t="shared" si="17"/>
        <v>0</v>
      </c>
      <c r="CH34" s="547">
        <f t="shared" si="17"/>
        <v>0</v>
      </c>
      <c r="CI34" s="547">
        <f t="shared" si="17"/>
        <v>0</v>
      </c>
      <c r="CJ34" s="547">
        <f t="shared" ref="CJ34:DO34" si="18">SUMIF($C:$C,"58.3x",CJ:CJ)</f>
        <v>0</v>
      </c>
      <c r="CK34" s="547">
        <f t="shared" si="18"/>
        <v>0</v>
      </c>
      <c r="CL34" s="547">
        <f t="shared" si="18"/>
        <v>0</v>
      </c>
      <c r="CM34" s="547">
        <f t="shared" si="18"/>
        <v>0</v>
      </c>
      <c r="CN34" s="547">
        <f t="shared" si="18"/>
        <v>0</v>
      </c>
      <c r="CO34" s="547">
        <f t="shared" si="18"/>
        <v>0</v>
      </c>
      <c r="CP34" s="547">
        <f t="shared" si="18"/>
        <v>0</v>
      </c>
      <c r="CQ34" s="547">
        <f t="shared" si="18"/>
        <v>0</v>
      </c>
      <c r="CR34" s="547">
        <f t="shared" si="18"/>
        <v>0</v>
      </c>
      <c r="CS34" s="547">
        <f t="shared" si="18"/>
        <v>0</v>
      </c>
      <c r="CT34" s="547">
        <f t="shared" si="18"/>
        <v>0</v>
      </c>
      <c r="CU34" s="547">
        <f t="shared" si="18"/>
        <v>0</v>
      </c>
      <c r="CV34" s="547">
        <f t="shared" si="18"/>
        <v>0</v>
      </c>
      <c r="CW34" s="547">
        <f t="shared" si="18"/>
        <v>0</v>
      </c>
      <c r="CX34" s="547">
        <f t="shared" si="18"/>
        <v>0</v>
      </c>
      <c r="CY34" s="562">
        <f t="shared" si="18"/>
        <v>0</v>
      </c>
      <c r="CZ34" s="563">
        <f t="shared" si="18"/>
        <v>0</v>
      </c>
      <c r="DA34" s="563">
        <f t="shared" si="18"/>
        <v>0</v>
      </c>
      <c r="DB34" s="563">
        <f t="shared" si="18"/>
        <v>0</v>
      </c>
      <c r="DC34" s="563">
        <f t="shared" si="18"/>
        <v>0</v>
      </c>
      <c r="DD34" s="563">
        <f t="shared" si="18"/>
        <v>0</v>
      </c>
      <c r="DE34" s="563">
        <f t="shared" si="18"/>
        <v>0</v>
      </c>
      <c r="DF34" s="563">
        <f t="shared" si="18"/>
        <v>0</v>
      </c>
      <c r="DG34" s="563">
        <f t="shared" si="18"/>
        <v>0</v>
      </c>
      <c r="DH34" s="563">
        <f t="shared" si="18"/>
        <v>0</v>
      </c>
      <c r="DI34" s="563">
        <f t="shared" si="18"/>
        <v>0</v>
      </c>
      <c r="DJ34" s="563">
        <f t="shared" si="18"/>
        <v>0</v>
      </c>
      <c r="DK34" s="563">
        <f t="shared" si="18"/>
        <v>0</v>
      </c>
      <c r="DL34" s="563">
        <f t="shared" si="18"/>
        <v>0</v>
      </c>
      <c r="DM34" s="563">
        <f t="shared" si="18"/>
        <v>0</v>
      </c>
      <c r="DN34" s="563">
        <f t="shared" si="18"/>
        <v>0</v>
      </c>
      <c r="DO34" s="563">
        <f t="shared" si="18"/>
        <v>0</v>
      </c>
      <c r="DP34" s="563">
        <f t="shared" ref="DP34:DW34" si="19">SUMIF($C:$C,"58.3x",DP:DP)</f>
        <v>0</v>
      </c>
      <c r="DQ34" s="563">
        <f t="shared" si="19"/>
        <v>0</v>
      </c>
      <c r="DR34" s="563">
        <f t="shared" si="19"/>
        <v>0</v>
      </c>
      <c r="DS34" s="563">
        <f t="shared" si="19"/>
        <v>0</v>
      </c>
      <c r="DT34" s="563">
        <f t="shared" si="19"/>
        <v>0</v>
      </c>
      <c r="DU34" s="563">
        <f t="shared" si="19"/>
        <v>0</v>
      </c>
      <c r="DV34" s="563">
        <f t="shared" si="19"/>
        <v>0</v>
      </c>
      <c r="DW34" s="618">
        <f t="shared" si="19"/>
        <v>0</v>
      </c>
    </row>
    <row r="35" spans="2:127" ht="25.5" x14ac:dyDescent="0.2">
      <c r="B35" s="565" t="s">
        <v>490</v>
      </c>
      <c r="C35" s="566" t="s">
        <v>800</v>
      </c>
      <c r="D35" s="567" t="s">
        <v>801</v>
      </c>
      <c r="E35" s="568" t="s">
        <v>553</v>
      </c>
      <c r="F35" s="569" t="s">
        <v>797</v>
      </c>
      <c r="G35" s="570" t="s">
        <v>59</v>
      </c>
      <c r="H35" s="385" t="s">
        <v>492</v>
      </c>
      <c r="I35" s="385">
        <f>MAX(X35:AV35)</f>
        <v>12</v>
      </c>
      <c r="J35" s="385">
        <f>SUMPRODUCT($X$2:$CY$2,$X35:$CY35)*365</f>
        <v>104493.39005786051</v>
      </c>
      <c r="K35" s="385">
        <f>SUMPRODUCT($X$2:$CY$2,$X36:$CY36)+SUMPRODUCT($X$2:$CY$2,$X37:$CY37)+SUMPRODUCT($X$2:$CY$2,$X38:$CY38)</f>
        <v>0</v>
      </c>
      <c r="L35" s="385">
        <f>SUMPRODUCT($X$2:$CY$2,$X39:$CY39) +SUMPRODUCT($X$2:$CY$2,$X40:$CY40)</f>
        <v>44493.190058883549</v>
      </c>
      <c r="M35" s="385">
        <f>SUMPRODUCT($X$2:$CY$2,$X41:$CY41)</f>
        <v>0</v>
      </c>
      <c r="N35" s="385">
        <f>SUMPRODUCT($X$2:$CY$2,$X44:$CY44) +SUMPRODUCT($X$2:$CY$2,$X45:$CY45)</f>
        <v>97.135521266558271</v>
      </c>
      <c r="O35" s="385">
        <f>SUMPRODUCT($X$2:$CY$2,$X42:$CY42) +SUMPRODUCT($X$2:$CY$2,$X43:$CY43) +SUMPRODUCT($X$2:$CY$2,$X46:$CY46)</f>
        <v>0</v>
      </c>
      <c r="P35" s="385">
        <f>SUM(K35:O35)</f>
        <v>44590.325580150107</v>
      </c>
      <c r="Q35" s="385">
        <f>(SUM(K35:M35)*100000)/(J35*1000)</f>
        <v>42.579908675799111</v>
      </c>
      <c r="R35" s="386">
        <f>(P35*100000)/(J35*1000)</f>
        <v>42.672867207638085</v>
      </c>
      <c r="S35" s="571">
        <v>3</v>
      </c>
      <c r="T35" s="572">
        <v>3</v>
      </c>
      <c r="U35" s="573" t="s">
        <v>493</v>
      </c>
      <c r="V35" s="498" t="s">
        <v>124</v>
      </c>
      <c r="W35" s="499" t="s">
        <v>75</v>
      </c>
      <c r="X35" s="569">
        <v>0</v>
      </c>
      <c r="Y35" s="569">
        <v>0</v>
      </c>
      <c r="Z35" s="569">
        <v>0</v>
      </c>
      <c r="AA35" s="569">
        <v>0</v>
      </c>
      <c r="AB35" s="569">
        <v>0</v>
      </c>
      <c r="AC35" s="569">
        <v>12</v>
      </c>
      <c r="AD35" s="569">
        <v>12</v>
      </c>
      <c r="AE35" s="569">
        <v>12</v>
      </c>
      <c r="AF35" s="569">
        <v>12</v>
      </c>
      <c r="AG35" s="569">
        <v>12</v>
      </c>
      <c r="AH35" s="569">
        <v>12</v>
      </c>
      <c r="AI35" s="569">
        <v>12</v>
      </c>
      <c r="AJ35" s="569">
        <v>12</v>
      </c>
      <c r="AK35" s="569">
        <v>12</v>
      </c>
      <c r="AL35" s="569">
        <v>12</v>
      </c>
      <c r="AM35" s="569">
        <v>12</v>
      </c>
      <c r="AN35" s="569">
        <v>12</v>
      </c>
      <c r="AO35" s="569">
        <v>12</v>
      </c>
      <c r="AP35" s="569">
        <v>12</v>
      </c>
      <c r="AQ35" s="569">
        <v>12</v>
      </c>
      <c r="AR35" s="569">
        <v>12</v>
      </c>
      <c r="AS35" s="569">
        <v>12</v>
      </c>
      <c r="AT35" s="569">
        <v>12</v>
      </c>
      <c r="AU35" s="569">
        <v>12</v>
      </c>
      <c r="AV35" s="569">
        <v>12</v>
      </c>
      <c r="AW35" s="569">
        <v>12</v>
      </c>
      <c r="AX35" s="569">
        <v>12</v>
      </c>
      <c r="AY35" s="569">
        <v>12</v>
      </c>
      <c r="AZ35" s="569">
        <v>12</v>
      </c>
      <c r="BA35" s="569">
        <v>12</v>
      </c>
      <c r="BB35" s="569">
        <v>12</v>
      </c>
      <c r="BC35" s="569">
        <v>12</v>
      </c>
      <c r="BD35" s="569">
        <v>12</v>
      </c>
      <c r="BE35" s="569">
        <v>12</v>
      </c>
      <c r="BF35" s="569">
        <v>12</v>
      </c>
      <c r="BG35" s="569">
        <v>12</v>
      </c>
      <c r="BH35" s="569">
        <v>12</v>
      </c>
      <c r="BI35" s="569">
        <v>12</v>
      </c>
      <c r="BJ35" s="569">
        <v>12</v>
      </c>
      <c r="BK35" s="569">
        <v>12</v>
      </c>
      <c r="BL35" s="569">
        <v>12</v>
      </c>
      <c r="BM35" s="569">
        <v>12</v>
      </c>
      <c r="BN35" s="569">
        <v>12</v>
      </c>
      <c r="BO35" s="569">
        <v>12</v>
      </c>
      <c r="BP35" s="569">
        <v>12</v>
      </c>
      <c r="BQ35" s="569">
        <v>12</v>
      </c>
      <c r="BR35" s="569">
        <v>12</v>
      </c>
      <c r="BS35" s="569">
        <v>12</v>
      </c>
      <c r="BT35" s="569">
        <v>12</v>
      </c>
      <c r="BU35" s="569">
        <v>12</v>
      </c>
      <c r="BV35" s="569">
        <v>12</v>
      </c>
      <c r="BW35" s="569">
        <v>12</v>
      </c>
      <c r="BX35" s="569">
        <v>12</v>
      </c>
      <c r="BY35" s="569">
        <v>12</v>
      </c>
      <c r="BZ35" s="569">
        <v>12</v>
      </c>
      <c r="CA35" s="569">
        <v>12</v>
      </c>
      <c r="CB35" s="569">
        <v>12</v>
      </c>
      <c r="CC35" s="569">
        <v>12</v>
      </c>
      <c r="CD35" s="569">
        <v>12</v>
      </c>
      <c r="CE35" s="574">
        <v>12</v>
      </c>
      <c r="CF35" s="574">
        <v>12</v>
      </c>
      <c r="CG35" s="574">
        <v>12</v>
      </c>
      <c r="CH35" s="574">
        <v>12</v>
      </c>
      <c r="CI35" s="574">
        <v>12</v>
      </c>
      <c r="CJ35" s="574">
        <v>12</v>
      </c>
      <c r="CK35" s="574">
        <v>12</v>
      </c>
      <c r="CL35" s="574">
        <v>12</v>
      </c>
      <c r="CM35" s="574">
        <v>12</v>
      </c>
      <c r="CN35" s="574">
        <v>12</v>
      </c>
      <c r="CO35" s="574">
        <v>12</v>
      </c>
      <c r="CP35" s="574">
        <v>12</v>
      </c>
      <c r="CQ35" s="574">
        <v>12</v>
      </c>
      <c r="CR35" s="574">
        <v>12</v>
      </c>
      <c r="CS35" s="574">
        <v>12</v>
      </c>
      <c r="CT35" s="574">
        <v>12</v>
      </c>
      <c r="CU35" s="574">
        <v>12</v>
      </c>
      <c r="CV35" s="574">
        <v>12</v>
      </c>
      <c r="CW35" s="574">
        <v>12</v>
      </c>
      <c r="CX35" s="574">
        <v>12</v>
      </c>
      <c r="CY35" s="575">
        <v>12</v>
      </c>
      <c r="CZ35" s="576">
        <v>0</v>
      </c>
      <c r="DA35" s="577">
        <v>0</v>
      </c>
      <c r="DB35" s="577">
        <v>0</v>
      </c>
      <c r="DC35" s="577">
        <v>0</v>
      </c>
      <c r="DD35" s="577">
        <v>0</v>
      </c>
      <c r="DE35" s="577">
        <v>0</v>
      </c>
      <c r="DF35" s="577">
        <v>0</v>
      </c>
      <c r="DG35" s="577">
        <v>0</v>
      </c>
      <c r="DH35" s="577">
        <v>0</v>
      </c>
      <c r="DI35" s="577">
        <v>0</v>
      </c>
      <c r="DJ35" s="577">
        <v>0</v>
      </c>
      <c r="DK35" s="577">
        <v>0</v>
      </c>
      <c r="DL35" s="577">
        <v>0</v>
      </c>
      <c r="DM35" s="577">
        <v>0</v>
      </c>
      <c r="DN35" s="577">
        <v>0</v>
      </c>
      <c r="DO35" s="577">
        <v>0</v>
      </c>
      <c r="DP35" s="577">
        <v>0</v>
      </c>
      <c r="DQ35" s="577">
        <v>0</v>
      </c>
      <c r="DR35" s="577">
        <v>0</v>
      </c>
      <c r="DS35" s="577">
        <v>0</v>
      </c>
      <c r="DT35" s="577">
        <v>0</v>
      </c>
      <c r="DU35" s="577">
        <v>0</v>
      </c>
      <c r="DV35" s="577">
        <v>0</v>
      </c>
      <c r="DW35" s="578">
        <v>0</v>
      </c>
    </row>
    <row r="36" spans="2:127" x14ac:dyDescent="0.2">
      <c r="B36" s="579"/>
      <c r="C36" s="580"/>
      <c r="D36" s="581"/>
      <c r="E36" s="582"/>
      <c r="F36" s="582"/>
      <c r="G36" s="581"/>
      <c r="H36" s="582"/>
      <c r="I36" s="582"/>
      <c r="J36" s="582"/>
      <c r="K36" s="582"/>
      <c r="L36" s="582"/>
      <c r="M36" s="582"/>
      <c r="N36" s="582"/>
      <c r="O36" s="582"/>
      <c r="P36" s="582"/>
      <c r="Q36" s="582"/>
      <c r="R36" s="583"/>
      <c r="S36" s="582"/>
      <c r="T36" s="582"/>
      <c r="U36" s="497" t="s">
        <v>494</v>
      </c>
      <c r="V36" s="498" t="s">
        <v>124</v>
      </c>
      <c r="W36" s="499" t="s">
        <v>495</v>
      </c>
      <c r="X36" s="569">
        <v>0</v>
      </c>
      <c r="Y36" s="569">
        <v>0</v>
      </c>
      <c r="Z36" s="569">
        <v>0</v>
      </c>
      <c r="AA36" s="569">
        <v>0</v>
      </c>
      <c r="AB36" s="569">
        <v>0</v>
      </c>
      <c r="AC36" s="569">
        <v>0</v>
      </c>
      <c r="AD36" s="569">
        <v>0</v>
      </c>
      <c r="AE36" s="569">
        <v>0</v>
      </c>
      <c r="AF36" s="569">
        <v>0</v>
      </c>
      <c r="AG36" s="569">
        <v>0</v>
      </c>
      <c r="AH36" s="569">
        <v>0</v>
      </c>
      <c r="AI36" s="569">
        <v>0</v>
      </c>
      <c r="AJ36" s="569">
        <v>0</v>
      </c>
      <c r="AK36" s="569">
        <v>0</v>
      </c>
      <c r="AL36" s="569">
        <v>0</v>
      </c>
      <c r="AM36" s="569">
        <v>0</v>
      </c>
      <c r="AN36" s="569">
        <v>0</v>
      </c>
      <c r="AO36" s="569">
        <v>0</v>
      </c>
      <c r="AP36" s="569">
        <v>0</v>
      </c>
      <c r="AQ36" s="569">
        <v>0</v>
      </c>
      <c r="AR36" s="569">
        <v>0</v>
      </c>
      <c r="AS36" s="569">
        <v>0</v>
      </c>
      <c r="AT36" s="569">
        <v>0</v>
      </c>
      <c r="AU36" s="569">
        <v>0</v>
      </c>
      <c r="AV36" s="569">
        <v>0</v>
      </c>
      <c r="AW36" s="569">
        <v>0</v>
      </c>
      <c r="AX36" s="569">
        <v>0</v>
      </c>
      <c r="AY36" s="569">
        <v>0</v>
      </c>
      <c r="AZ36" s="569">
        <v>0</v>
      </c>
      <c r="BA36" s="569">
        <v>0</v>
      </c>
      <c r="BB36" s="569">
        <v>0</v>
      </c>
      <c r="BC36" s="569">
        <v>0</v>
      </c>
      <c r="BD36" s="569">
        <v>0</v>
      </c>
      <c r="BE36" s="569">
        <v>0</v>
      </c>
      <c r="BF36" s="569">
        <v>0</v>
      </c>
      <c r="BG36" s="569">
        <v>0</v>
      </c>
      <c r="BH36" s="569">
        <v>0</v>
      </c>
      <c r="BI36" s="569">
        <v>0</v>
      </c>
      <c r="BJ36" s="569">
        <v>0</v>
      </c>
      <c r="BK36" s="569">
        <v>0</v>
      </c>
      <c r="BL36" s="569">
        <v>0</v>
      </c>
      <c r="BM36" s="569">
        <v>0</v>
      </c>
      <c r="BN36" s="569">
        <v>0</v>
      </c>
      <c r="BO36" s="569">
        <v>0</v>
      </c>
      <c r="BP36" s="569">
        <v>0</v>
      </c>
      <c r="BQ36" s="569">
        <v>0</v>
      </c>
      <c r="BR36" s="569">
        <v>0</v>
      </c>
      <c r="BS36" s="569">
        <v>0</v>
      </c>
      <c r="BT36" s="569">
        <v>0</v>
      </c>
      <c r="BU36" s="569">
        <v>0</v>
      </c>
      <c r="BV36" s="569">
        <v>0</v>
      </c>
      <c r="BW36" s="569">
        <v>0</v>
      </c>
      <c r="BX36" s="569">
        <v>0</v>
      </c>
      <c r="BY36" s="569">
        <v>0</v>
      </c>
      <c r="BZ36" s="569">
        <v>0</v>
      </c>
      <c r="CA36" s="569">
        <v>0</v>
      </c>
      <c r="CB36" s="569">
        <v>0</v>
      </c>
      <c r="CC36" s="569">
        <v>0</v>
      </c>
      <c r="CD36" s="569">
        <v>0</v>
      </c>
      <c r="CE36" s="574">
        <v>0</v>
      </c>
      <c r="CF36" s="574">
        <v>0</v>
      </c>
      <c r="CG36" s="574">
        <v>0</v>
      </c>
      <c r="CH36" s="574">
        <v>0</v>
      </c>
      <c r="CI36" s="574">
        <v>0</v>
      </c>
      <c r="CJ36" s="574">
        <v>0</v>
      </c>
      <c r="CK36" s="574">
        <v>0</v>
      </c>
      <c r="CL36" s="574">
        <v>0</v>
      </c>
      <c r="CM36" s="574">
        <v>0</v>
      </c>
      <c r="CN36" s="574">
        <v>0</v>
      </c>
      <c r="CO36" s="574">
        <v>0</v>
      </c>
      <c r="CP36" s="574">
        <v>0</v>
      </c>
      <c r="CQ36" s="574">
        <v>0</v>
      </c>
      <c r="CR36" s="574">
        <v>0</v>
      </c>
      <c r="CS36" s="574">
        <v>0</v>
      </c>
      <c r="CT36" s="574">
        <v>0</v>
      </c>
      <c r="CU36" s="574">
        <v>0</v>
      </c>
      <c r="CV36" s="574">
        <v>0</v>
      </c>
      <c r="CW36" s="574">
        <v>0</v>
      </c>
      <c r="CX36" s="574">
        <v>0</v>
      </c>
      <c r="CY36" s="575">
        <v>0</v>
      </c>
      <c r="CZ36" s="576">
        <v>0</v>
      </c>
      <c r="DA36" s="577">
        <v>0</v>
      </c>
      <c r="DB36" s="577">
        <v>0</v>
      </c>
      <c r="DC36" s="577">
        <v>0</v>
      </c>
      <c r="DD36" s="577">
        <v>0</v>
      </c>
      <c r="DE36" s="577">
        <v>0</v>
      </c>
      <c r="DF36" s="577">
        <v>0</v>
      </c>
      <c r="DG36" s="577">
        <v>0</v>
      </c>
      <c r="DH36" s="577">
        <v>0</v>
      </c>
      <c r="DI36" s="577">
        <v>0</v>
      </c>
      <c r="DJ36" s="577">
        <v>0</v>
      </c>
      <c r="DK36" s="577">
        <v>0</v>
      </c>
      <c r="DL36" s="577">
        <v>0</v>
      </c>
      <c r="DM36" s="577">
        <v>0</v>
      </c>
      <c r="DN36" s="577">
        <v>0</v>
      </c>
      <c r="DO36" s="577">
        <v>0</v>
      </c>
      <c r="DP36" s="577">
        <v>0</v>
      </c>
      <c r="DQ36" s="577">
        <v>0</v>
      </c>
      <c r="DR36" s="577">
        <v>0</v>
      </c>
      <c r="DS36" s="577">
        <v>0</v>
      </c>
      <c r="DT36" s="577">
        <v>0</v>
      </c>
      <c r="DU36" s="577">
        <v>0</v>
      </c>
      <c r="DV36" s="577">
        <v>0</v>
      </c>
      <c r="DW36" s="578">
        <v>0</v>
      </c>
    </row>
    <row r="37" spans="2:127" x14ac:dyDescent="0.2">
      <c r="B37" s="584"/>
      <c r="C37" s="585"/>
      <c r="D37" s="586"/>
      <c r="E37" s="586"/>
      <c r="F37" s="586"/>
      <c r="G37" s="586"/>
      <c r="H37" s="586"/>
      <c r="I37" s="587"/>
      <c r="J37" s="587"/>
      <c r="K37" s="587"/>
      <c r="L37" s="587"/>
      <c r="M37" s="587"/>
      <c r="N37" s="587"/>
      <c r="O37" s="587"/>
      <c r="P37" s="587"/>
      <c r="Q37" s="587"/>
      <c r="R37" s="588"/>
      <c r="S37" s="587"/>
      <c r="T37" s="587"/>
      <c r="U37" s="497" t="s">
        <v>496</v>
      </c>
      <c r="V37" s="498" t="s">
        <v>124</v>
      </c>
      <c r="W37" s="499" t="s">
        <v>495</v>
      </c>
      <c r="X37" s="569">
        <v>0</v>
      </c>
      <c r="Y37" s="569">
        <v>0</v>
      </c>
      <c r="Z37" s="569">
        <v>0</v>
      </c>
      <c r="AA37" s="569">
        <v>0</v>
      </c>
      <c r="AB37" s="569">
        <v>0</v>
      </c>
      <c r="AC37" s="569">
        <v>0</v>
      </c>
      <c r="AD37" s="569">
        <v>0</v>
      </c>
      <c r="AE37" s="569">
        <v>0</v>
      </c>
      <c r="AF37" s="569">
        <v>0</v>
      </c>
      <c r="AG37" s="569">
        <v>0</v>
      </c>
      <c r="AH37" s="569">
        <v>0</v>
      </c>
      <c r="AI37" s="569">
        <v>0</v>
      </c>
      <c r="AJ37" s="569">
        <v>0</v>
      </c>
      <c r="AK37" s="569">
        <v>0</v>
      </c>
      <c r="AL37" s="569">
        <v>0</v>
      </c>
      <c r="AM37" s="569">
        <v>0</v>
      </c>
      <c r="AN37" s="569">
        <v>0</v>
      </c>
      <c r="AO37" s="569">
        <v>0</v>
      </c>
      <c r="AP37" s="569">
        <v>0</v>
      </c>
      <c r="AQ37" s="569">
        <v>0</v>
      </c>
      <c r="AR37" s="569">
        <v>0</v>
      </c>
      <c r="AS37" s="569">
        <v>0</v>
      </c>
      <c r="AT37" s="569">
        <v>0</v>
      </c>
      <c r="AU37" s="569">
        <v>0</v>
      </c>
      <c r="AV37" s="569">
        <v>0</v>
      </c>
      <c r="AW37" s="569">
        <v>0</v>
      </c>
      <c r="AX37" s="569">
        <v>0</v>
      </c>
      <c r="AY37" s="569">
        <v>0</v>
      </c>
      <c r="AZ37" s="569">
        <v>0</v>
      </c>
      <c r="BA37" s="569">
        <v>0</v>
      </c>
      <c r="BB37" s="569">
        <v>0</v>
      </c>
      <c r="BC37" s="569">
        <v>0</v>
      </c>
      <c r="BD37" s="569">
        <v>0</v>
      </c>
      <c r="BE37" s="569">
        <v>0</v>
      </c>
      <c r="BF37" s="569">
        <v>0</v>
      </c>
      <c r="BG37" s="569">
        <v>0</v>
      </c>
      <c r="BH37" s="569">
        <v>0</v>
      </c>
      <c r="BI37" s="569">
        <v>0</v>
      </c>
      <c r="BJ37" s="569">
        <v>0</v>
      </c>
      <c r="BK37" s="569">
        <v>0</v>
      </c>
      <c r="BL37" s="569">
        <v>0</v>
      </c>
      <c r="BM37" s="569">
        <v>0</v>
      </c>
      <c r="BN37" s="569">
        <v>0</v>
      </c>
      <c r="BO37" s="569">
        <v>0</v>
      </c>
      <c r="BP37" s="569">
        <v>0</v>
      </c>
      <c r="BQ37" s="569">
        <v>0</v>
      </c>
      <c r="BR37" s="569">
        <v>0</v>
      </c>
      <c r="BS37" s="569">
        <v>0</v>
      </c>
      <c r="BT37" s="569">
        <v>0</v>
      </c>
      <c r="BU37" s="569">
        <v>0</v>
      </c>
      <c r="BV37" s="569">
        <v>0</v>
      </c>
      <c r="BW37" s="569">
        <v>0</v>
      </c>
      <c r="BX37" s="569">
        <v>0</v>
      </c>
      <c r="BY37" s="569">
        <v>0</v>
      </c>
      <c r="BZ37" s="569">
        <v>0</v>
      </c>
      <c r="CA37" s="569">
        <v>0</v>
      </c>
      <c r="CB37" s="569">
        <v>0</v>
      </c>
      <c r="CC37" s="569">
        <v>0</v>
      </c>
      <c r="CD37" s="569">
        <v>0</v>
      </c>
      <c r="CE37" s="574">
        <v>0</v>
      </c>
      <c r="CF37" s="574">
        <v>0</v>
      </c>
      <c r="CG37" s="574">
        <v>0</v>
      </c>
      <c r="CH37" s="574">
        <v>0</v>
      </c>
      <c r="CI37" s="574">
        <v>0</v>
      </c>
      <c r="CJ37" s="574">
        <v>0</v>
      </c>
      <c r="CK37" s="574">
        <v>0</v>
      </c>
      <c r="CL37" s="574">
        <v>0</v>
      </c>
      <c r="CM37" s="574">
        <v>0</v>
      </c>
      <c r="CN37" s="574">
        <v>0</v>
      </c>
      <c r="CO37" s="574">
        <v>0</v>
      </c>
      <c r="CP37" s="574">
        <v>0</v>
      </c>
      <c r="CQ37" s="574">
        <v>0</v>
      </c>
      <c r="CR37" s="574">
        <v>0</v>
      </c>
      <c r="CS37" s="574">
        <v>0</v>
      </c>
      <c r="CT37" s="574">
        <v>0</v>
      </c>
      <c r="CU37" s="574">
        <v>0</v>
      </c>
      <c r="CV37" s="574">
        <v>0</v>
      </c>
      <c r="CW37" s="574">
        <v>0</v>
      </c>
      <c r="CX37" s="574">
        <v>0</v>
      </c>
      <c r="CY37" s="575">
        <v>0</v>
      </c>
      <c r="CZ37" s="576">
        <v>0</v>
      </c>
      <c r="DA37" s="577">
        <v>0</v>
      </c>
      <c r="DB37" s="577">
        <v>0</v>
      </c>
      <c r="DC37" s="577">
        <v>0</v>
      </c>
      <c r="DD37" s="577">
        <v>0</v>
      </c>
      <c r="DE37" s="577">
        <v>0</v>
      </c>
      <c r="DF37" s="577">
        <v>0</v>
      </c>
      <c r="DG37" s="577">
        <v>0</v>
      </c>
      <c r="DH37" s="577">
        <v>0</v>
      </c>
      <c r="DI37" s="577">
        <v>0</v>
      </c>
      <c r="DJ37" s="577">
        <v>0</v>
      </c>
      <c r="DK37" s="577">
        <v>0</v>
      </c>
      <c r="DL37" s="577">
        <v>0</v>
      </c>
      <c r="DM37" s="577">
        <v>0</v>
      </c>
      <c r="DN37" s="577">
        <v>0</v>
      </c>
      <c r="DO37" s="577">
        <v>0</v>
      </c>
      <c r="DP37" s="577">
        <v>0</v>
      </c>
      <c r="DQ37" s="577">
        <v>0</v>
      </c>
      <c r="DR37" s="577">
        <v>0</v>
      </c>
      <c r="DS37" s="577">
        <v>0</v>
      </c>
      <c r="DT37" s="577">
        <v>0</v>
      </c>
      <c r="DU37" s="577">
        <v>0</v>
      </c>
      <c r="DV37" s="577">
        <v>0</v>
      </c>
      <c r="DW37" s="578">
        <v>0</v>
      </c>
    </row>
    <row r="38" spans="2:127" x14ac:dyDescent="0.2">
      <c r="B38" s="584"/>
      <c r="C38" s="585"/>
      <c r="D38" s="586"/>
      <c r="E38" s="586"/>
      <c r="F38" s="586"/>
      <c r="G38" s="586"/>
      <c r="H38" s="586"/>
      <c r="I38" s="587"/>
      <c r="J38" s="587"/>
      <c r="K38" s="587"/>
      <c r="L38" s="587"/>
      <c r="M38" s="587"/>
      <c r="N38" s="587"/>
      <c r="O38" s="587"/>
      <c r="P38" s="587"/>
      <c r="Q38" s="587"/>
      <c r="R38" s="588"/>
      <c r="S38" s="587"/>
      <c r="T38" s="587"/>
      <c r="U38" s="497" t="s">
        <v>812</v>
      </c>
      <c r="V38" s="498" t="s">
        <v>124</v>
      </c>
      <c r="W38" s="499" t="s">
        <v>495</v>
      </c>
      <c r="X38" s="569">
        <v>0</v>
      </c>
      <c r="Y38" s="569">
        <v>0</v>
      </c>
      <c r="Z38" s="569">
        <v>0</v>
      </c>
      <c r="AA38" s="569">
        <v>0</v>
      </c>
      <c r="AB38" s="569">
        <v>0</v>
      </c>
      <c r="AC38" s="569">
        <v>0</v>
      </c>
      <c r="AD38" s="569">
        <v>0</v>
      </c>
      <c r="AE38" s="569">
        <v>0</v>
      </c>
      <c r="AF38" s="569">
        <v>0</v>
      </c>
      <c r="AG38" s="569">
        <v>0</v>
      </c>
      <c r="AH38" s="569">
        <v>0</v>
      </c>
      <c r="AI38" s="569">
        <v>0</v>
      </c>
      <c r="AJ38" s="569">
        <v>0</v>
      </c>
      <c r="AK38" s="569">
        <v>0</v>
      </c>
      <c r="AL38" s="569">
        <v>0</v>
      </c>
      <c r="AM38" s="569">
        <v>0</v>
      </c>
      <c r="AN38" s="569">
        <v>0</v>
      </c>
      <c r="AO38" s="569">
        <v>0</v>
      </c>
      <c r="AP38" s="569">
        <v>0</v>
      </c>
      <c r="AQ38" s="569">
        <v>0</v>
      </c>
      <c r="AR38" s="569">
        <v>0</v>
      </c>
      <c r="AS38" s="569">
        <v>0</v>
      </c>
      <c r="AT38" s="569">
        <v>0</v>
      </c>
      <c r="AU38" s="569">
        <v>0</v>
      </c>
      <c r="AV38" s="569">
        <v>0</v>
      </c>
      <c r="AW38" s="569">
        <v>0</v>
      </c>
      <c r="AX38" s="569">
        <v>0</v>
      </c>
      <c r="AY38" s="569">
        <v>0</v>
      </c>
      <c r="AZ38" s="569">
        <v>0</v>
      </c>
      <c r="BA38" s="569">
        <v>0</v>
      </c>
      <c r="BB38" s="569">
        <v>0</v>
      </c>
      <c r="BC38" s="569">
        <v>0</v>
      </c>
      <c r="BD38" s="569">
        <v>0</v>
      </c>
      <c r="BE38" s="569">
        <v>0</v>
      </c>
      <c r="BF38" s="569">
        <v>0</v>
      </c>
      <c r="BG38" s="569">
        <v>0</v>
      </c>
      <c r="BH38" s="569">
        <v>0</v>
      </c>
      <c r="BI38" s="569">
        <v>0</v>
      </c>
      <c r="BJ38" s="569">
        <v>0</v>
      </c>
      <c r="BK38" s="569">
        <v>0</v>
      </c>
      <c r="BL38" s="569">
        <v>0</v>
      </c>
      <c r="BM38" s="569">
        <v>0</v>
      </c>
      <c r="BN38" s="569">
        <v>0</v>
      </c>
      <c r="BO38" s="569">
        <v>0</v>
      </c>
      <c r="BP38" s="569">
        <v>0</v>
      </c>
      <c r="BQ38" s="569">
        <v>0</v>
      </c>
      <c r="BR38" s="569">
        <v>0</v>
      </c>
      <c r="BS38" s="569">
        <v>0</v>
      </c>
      <c r="BT38" s="569">
        <v>0</v>
      </c>
      <c r="BU38" s="569">
        <v>0</v>
      </c>
      <c r="BV38" s="569">
        <v>0</v>
      </c>
      <c r="BW38" s="569">
        <v>0</v>
      </c>
      <c r="BX38" s="569">
        <v>0</v>
      </c>
      <c r="BY38" s="569">
        <v>0</v>
      </c>
      <c r="BZ38" s="569">
        <v>0</v>
      </c>
      <c r="CA38" s="569">
        <v>0</v>
      </c>
      <c r="CB38" s="569">
        <v>0</v>
      </c>
      <c r="CC38" s="569">
        <v>0</v>
      </c>
      <c r="CD38" s="569">
        <v>0</v>
      </c>
      <c r="CE38" s="569">
        <v>0</v>
      </c>
      <c r="CF38" s="569">
        <v>0</v>
      </c>
      <c r="CG38" s="569">
        <v>0</v>
      </c>
      <c r="CH38" s="569">
        <v>0</v>
      </c>
      <c r="CI38" s="569">
        <v>0</v>
      </c>
      <c r="CJ38" s="569">
        <v>0</v>
      </c>
      <c r="CK38" s="569">
        <v>0</v>
      </c>
      <c r="CL38" s="569">
        <v>0</v>
      </c>
      <c r="CM38" s="569">
        <v>0</v>
      </c>
      <c r="CN38" s="569">
        <v>0</v>
      </c>
      <c r="CO38" s="569">
        <v>0</v>
      </c>
      <c r="CP38" s="569">
        <v>0</v>
      </c>
      <c r="CQ38" s="569">
        <v>0</v>
      </c>
      <c r="CR38" s="569">
        <v>0</v>
      </c>
      <c r="CS38" s="569">
        <v>0</v>
      </c>
      <c r="CT38" s="569">
        <v>0</v>
      </c>
      <c r="CU38" s="569">
        <v>0</v>
      </c>
      <c r="CV38" s="569">
        <v>0</v>
      </c>
      <c r="CW38" s="569">
        <v>0</v>
      </c>
      <c r="CX38" s="569">
        <v>0</v>
      </c>
      <c r="CY38" s="569">
        <v>0</v>
      </c>
      <c r="CZ38" s="576">
        <v>0</v>
      </c>
      <c r="DA38" s="577">
        <v>0</v>
      </c>
      <c r="DB38" s="577">
        <v>0</v>
      </c>
      <c r="DC38" s="577">
        <v>0</v>
      </c>
      <c r="DD38" s="577">
        <v>0</v>
      </c>
      <c r="DE38" s="577">
        <v>0</v>
      </c>
      <c r="DF38" s="577">
        <v>0</v>
      </c>
      <c r="DG38" s="577">
        <v>0</v>
      </c>
      <c r="DH38" s="577">
        <v>0</v>
      </c>
      <c r="DI38" s="577">
        <v>0</v>
      </c>
      <c r="DJ38" s="577">
        <v>0</v>
      </c>
      <c r="DK38" s="577">
        <v>0</v>
      </c>
      <c r="DL38" s="577">
        <v>0</v>
      </c>
      <c r="DM38" s="577">
        <v>0</v>
      </c>
      <c r="DN38" s="577">
        <v>0</v>
      </c>
      <c r="DO38" s="577">
        <v>0</v>
      </c>
      <c r="DP38" s="577">
        <v>0</v>
      </c>
      <c r="DQ38" s="577">
        <v>0</v>
      </c>
      <c r="DR38" s="577">
        <v>0</v>
      </c>
      <c r="DS38" s="577">
        <v>0</v>
      </c>
      <c r="DT38" s="577">
        <v>0</v>
      </c>
      <c r="DU38" s="577">
        <v>0</v>
      </c>
      <c r="DV38" s="577">
        <v>0</v>
      </c>
      <c r="DW38" s="578">
        <v>0</v>
      </c>
    </row>
    <row r="39" spans="2:127" x14ac:dyDescent="0.2">
      <c r="B39" s="590"/>
      <c r="C39" s="591"/>
      <c r="D39" s="592"/>
      <c r="E39" s="592"/>
      <c r="F39" s="592"/>
      <c r="G39" s="592"/>
      <c r="H39" s="592"/>
      <c r="I39" s="593"/>
      <c r="J39" s="593"/>
      <c r="K39" s="593"/>
      <c r="L39" s="593"/>
      <c r="M39" s="593"/>
      <c r="N39" s="593"/>
      <c r="O39" s="593"/>
      <c r="P39" s="593"/>
      <c r="Q39" s="593"/>
      <c r="R39" s="594"/>
      <c r="S39" s="593"/>
      <c r="T39" s="593"/>
      <c r="U39" s="497" t="s">
        <v>497</v>
      </c>
      <c r="V39" s="498" t="s">
        <v>124</v>
      </c>
      <c r="W39" s="595" t="s">
        <v>495</v>
      </c>
      <c r="X39" s="569">
        <v>0</v>
      </c>
      <c r="Y39" s="569">
        <v>0</v>
      </c>
      <c r="Z39" s="569">
        <v>0</v>
      </c>
      <c r="AA39" s="569">
        <v>0</v>
      </c>
      <c r="AB39" s="569">
        <v>0</v>
      </c>
      <c r="AC39" s="569">
        <v>129</v>
      </c>
      <c r="AD39" s="569">
        <v>129</v>
      </c>
      <c r="AE39" s="569">
        <v>129</v>
      </c>
      <c r="AF39" s="569">
        <v>129</v>
      </c>
      <c r="AG39" s="569">
        <v>129</v>
      </c>
      <c r="AH39" s="569">
        <v>129</v>
      </c>
      <c r="AI39" s="569">
        <v>129</v>
      </c>
      <c r="AJ39" s="569">
        <v>129</v>
      </c>
      <c r="AK39" s="569">
        <v>129</v>
      </c>
      <c r="AL39" s="569">
        <v>129</v>
      </c>
      <c r="AM39" s="569">
        <v>129</v>
      </c>
      <c r="AN39" s="569">
        <v>129</v>
      </c>
      <c r="AO39" s="569">
        <v>129</v>
      </c>
      <c r="AP39" s="569">
        <v>129</v>
      </c>
      <c r="AQ39" s="569">
        <v>129</v>
      </c>
      <c r="AR39" s="569">
        <v>129</v>
      </c>
      <c r="AS39" s="569">
        <v>129</v>
      </c>
      <c r="AT39" s="569">
        <v>129</v>
      </c>
      <c r="AU39" s="569">
        <v>129</v>
      </c>
      <c r="AV39" s="569">
        <v>129</v>
      </c>
      <c r="AW39" s="569">
        <v>129</v>
      </c>
      <c r="AX39" s="569">
        <v>129</v>
      </c>
      <c r="AY39" s="569">
        <v>129</v>
      </c>
      <c r="AZ39" s="569">
        <v>129</v>
      </c>
      <c r="BA39" s="569">
        <v>129</v>
      </c>
      <c r="BB39" s="569">
        <v>129</v>
      </c>
      <c r="BC39" s="569">
        <v>129</v>
      </c>
      <c r="BD39" s="569">
        <v>129</v>
      </c>
      <c r="BE39" s="569">
        <v>129</v>
      </c>
      <c r="BF39" s="569">
        <v>129</v>
      </c>
      <c r="BG39" s="569">
        <v>129</v>
      </c>
      <c r="BH39" s="569">
        <v>129</v>
      </c>
      <c r="BI39" s="569">
        <v>129</v>
      </c>
      <c r="BJ39" s="569">
        <v>129</v>
      </c>
      <c r="BK39" s="569">
        <v>129</v>
      </c>
      <c r="BL39" s="569">
        <v>129</v>
      </c>
      <c r="BM39" s="569">
        <v>129</v>
      </c>
      <c r="BN39" s="569">
        <v>129</v>
      </c>
      <c r="BO39" s="569">
        <v>129</v>
      </c>
      <c r="BP39" s="569">
        <v>129</v>
      </c>
      <c r="BQ39" s="569">
        <v>129</v>
      </c>
      <c r="BR39" s="569">
        <v>129</v>
      </c>
      <c r="BS39" s="569">
        <v>129</v>
      </c>
      <c r="BT39" s="569">
        <v>129</v>
      </c>
      <c r="BU39" s="569">
        <v>129</v>
      </c>
      <c r="BV39" s="569">
        <v>129</v>
      </c>
      <c r="BW39" s="569">
        <v>129</v>
      </c>
      <c r="BX39" s="569">
        <v>129</v>
      </c>
      <c r="BY39" s="569">
        <v>129</v>
      </c>
      <c r="BZ39" s="569">
        <v>129</v>
      </c>
      <c r="CA39" s="569">
        <v>129</v>
      </c>
      <c r="CB39" s="569">
        <v>129</v>
      </c>
      <c r="CC39" s="569">
        <v>129</v>
      </c>
      <c r="CD39" s="569">
        <v>129</v>
      </c>
      <c r="CE39" s="574">
        <v>129</v>
      </c>
      <c r="CF39" s="574">
        <v>129</v>
      </c>
      <c r="CG39" s="574">
        <v>129</v>
      </c>
      <c r="CH39" s="574">
        <v>129</v>
      </c>
      <c r="CI39" s="574">
        <v>129</v>
      </c>
      <c r="CJ39" s="574">
        <v>129</v>
      </c>
      <c r="CK39" s="574">
        <v>129</v>
      </c>
      <c r="CL39" s="574">
        <v>129</v>
      </c>
      <c r="CM39" s="574">
        <v>129</v>
      </c>
      <c r="CN39" s="574">
        <v>129</v>
      </c>
      <c r="CO39" s="574">
        <v>129</v>
      </c>
      <c r="CP39" s="574">
        <v>129</v>
      </c>
      <c r="CQ39" s="574">
        <v>129</v>
      </c>
      <c r="CR39" s="574">
        <v>129</v>
      </c>
      <c r="CS39" s="574">
        <v>129</v>
      </c>
      <c r="CT39" s="574">
        <v>129</v>
      </c>
      <c r="CU39" s="574">
        <v>129</v>
      </c>
      <c r="CV39" s="574">
        <v>129</v>
      </c>
      <c r="CW39" s="574">
        <v>129</v>
      </c>
      <c r="CX39" s="574">
        <v>129</v>
      </c>
      <c r="CY39" s="575">
        <v>129</v>
      </c>
      <c r="CZ39" s="576">
        <v>0</v>
      </c>
      <c r="DA39" s="577">
        <v>0</v>
      </c>
      <c r="DB39" s="577">
        <v>0</v>
      </c>
      <c r="DC39" s="577">
        <v>0</v>
      </c>
      <c r="DD39" s="577">
        <v>0</v>
      </c>
      <c r="DE39" s="577">
        <v>0</v>
      </c>
      <c r="DF39" s="577">
        <v>0</v>
      </c>
      <c r="DG39" s="577">
        <v>0</v>
      </c>
      <c r="DH39" s="577">
        <v>0</v>
      </c>
      <c r="DI39" s="577">
        <v>0</v>
      </c>
      <c r="DJ39" s="577">
        <v>0</v>
      </c>
      <c r="DK39" s="577">
        <v>0</v>
      </c>
      <c r="DL39" s="577">
        <v>0</v>
      </c>
      <c r="DM39" s="577">
        <v>0</v>
      </c>
      <c r="DN39" s="577">
        <v>0</v>
      </c>
      <c r="DO39" s="577">
        <v>0</v>
      </c>
      <c r="DP39" s="577">
        <v>0</v>
      </c>
      <c r="DQ39" s="577">
        <v>0</v>
      </c>
      <c r="DR39" s="577">
        <v>0</v>
      </c>
      <c r="DS39" s="577">
        <v>0</v>
      </c>
      <c r="DT39" s="577">
        <v>0</v>
      </c>
      <c r="DU39" s="577">
        <v>0</v>
      </c>
      <c r="DV39" s="577">
        <v>0</v>
      </c>
      <c r="DW39" s="578">
        <v>0</v>
      </c>
    </row>
    <row r="40" spans="2:127" x14ac:dyDescent="0.2">
      <c r="B40" s="596"/>
      <c r="C40" s="597"/>
      <c r="D40" s="384"/>
      <c r="E40" s="384"/>
      <c r="F40" s="384"/>
      <c r="G40" s="384"/>
      <c r="H40" s="384"/>
      <c r="I40" s="598"/>
      <c r="J40" s="598"/>
      <c r="K40" s="598"/>
      <c r="L40" s="598"/>
      <c r="M40" s="598"/>
      <c r="N40" s="598"/>
      <c r="O40" s="598"/>
      <c r="P40" s="598"/>
      <c r="Q40" s="598"/>
      <c r="R40" s="599"/>
      <c r="S40" s="598"/>
      <c r="T40" s="598"/>
      <c r="U40" s="497" t="s">
        <v>498</v>
      </c>
      <c r="V40" s="498" t="s">
        <v>124</v>
      </c>
      <c r="W40" s="595" t="s">
        <v>495</v>
      </c>
      <c r="X40" s="569">
        <v>0</v>
      </c>
      <c r="Y40" s="569">
        <v>0</v>
      </c>
      <c r="Z40" s="569">
        <v>0</v>
      </c>
      <c r="AA40" s="569">
        <v>0</v>
      </c>
      <c r="AB40" s="569">
        <v>0</v>
      </c>
      <c r="AC40" s="569">
        <v>1736</v>
      </c>
      <c r="AD40" s="569">
        <v>1736</v>
      </c>
      <c r="AE40" s="569">
        <v>1736</v>
      </c>
      <c r="AF40" s="569">
        <v>1736</v>
      </c>
      <c r="AG40" s="569">
        <v>1736</v>
      </c>
      <c r="AH40" s="569">
        <v>1736</v>
      </c>
      <c r="AI40" s="569">
        <v>1736</v>
      </c>
      <c r="AJ40" s="569">
        <v>1736</v>
      </c>
      <c r="AK40" s="569">
        <v>1736</v>
      </c>
      <c r="AL40" s="569">
        <v>1736</v>
      </c>
      <c r="AM40" s="569">
        <v>1736</v>
      </c>
      <c r="AN40" s="569">
        <v>1736</v>
      </c>
      <c r="AO40" s="569">
        <v>1736</v>
      </c>
      <c r="AP40" s="569">
        <v>1736</v>
      </c>
      <c r="AQ40" s="569">
        <v>1736</v>
      </c>
      <c r="AR40" s="569">
        <v>1736</v>
      </c>
      <c r="AS40" s="569">
        <v>1736</v>
      </c>
      <c r="AT40" s="569">
        <v>1736</v>
      </c>
      <c r="AU40" s="569">
        <v>1736</v>
      </c>
      <c r="AV40" s="569">
        <v>1736</v>
      </c>
      <c r="AW40" s="569">
        <v>1736</v>
      </c>
      <c r="AX40" s="569">
        <v>1736</v>
      </c>
      <c r="AY40" s="569">
        <v>1736</v>
      </c>
      <c r="AZ40" s="569">
        <v>1736</v>
      </c>
      <c r="BA40" s="569">
        <v>1736</v>
      </c>
      <c r="BB40" s="569">
        <v>1736</v>
      </c>
      <c r="BC40" s="569">
        <v>1736</v>
      </c>
      <c r="BD40" s="569">
        <v>1736</v>
      </c>
      <c r="BE40" s="569">
        <v>1736</v>
      </c>
      <c r="BF40" s="569">
        <v>1736</v>
      </c>
      <c r="BG40" s="569">
        <v>1736</v>
      </c>
      <c r="BH40" s="569">
        <v>1736</v>
      </c>
      <c r="BI40" s="569">
        <v>1736</v>
      </c>
      <c r="BJ40" s="569">
        <v>1736</v>
      </c>
      <c r="BK40" s="569">
        <v>1736</v>
      </c>
      <c r="BL40" s="569">
        <v>1736</v>
      </c>
      <c r="BM40" s="569">
        <v>1736</v>
      </c>
      <c r="BN40" s="569">
        <v>1736</v>
      </c>
      <c r="BO40" s="569">
        <v>1736</v>
      </c>
      <c r="BP40" s="569">
        <v>1736</v>
      </c>
      <c r="BQ40" s="569">
        <v>1736</v>
      </c>
      <c r="BR40" s="569">
        <v>1736</v>
      </c>
      <c r="BS40" s="569">
        <v>1736</v>
      </c>
      <c r="BT40" s="569">
        <v>1736</v>
      </c>
      <c r="BU40" s="569">
        <v>1736</v>
      </c>
      <c r="BV40" s="569">
        <v>1736</v>
      </c>
      <c r="BW40" s="569">
        <v>1736</v>
      </c>
      <c r="BX40" s="569">
        <v>1736</v>
      </c>
      <c r="BY40" s="569">
        <v>1736</v>
      </c>
      <c r="BZ40" s="569">
        <v>1736</v>
      </c>
      <c r="CA40" s="569">
        <v>1736</v>
      </c>
      <c r="CB40" s="569">
        <v>1736</v>
      </c>
      <c r="CC40" s="569">
        <v>1736</v>
      </c>
      <c r="CD40" s="569">
        <v>1736</v>
      </c>
      <c r="CE40" s="574">
        <v>1736</v>
      </c>
      <c r="CF40" s="574">
        <v>1736</v>
      </c>
      <c r="CG40" s="574">
        <v>1736</v>
      </c>
      <c r="CH40" s="574">
        <v>1736</v>
      </c>
      <c r="CI40" s="574">
        <v>1736</v>
      </c>
      <c r="CJ40" s="574">
        <v>1736</v>
      </c>
      <c r="CK40" s="574">
        <v>1736</v>
      </c>
      <c r="CL40" s="574">
        <v>1736</v>
      </c>
      <c r="CM40" s="574">
        <v>1736</v>
      </c>
      <c r="CN40" s="574">
        <v>1736</v>
      </c>
      <c r="CO40" s="574">
        <v>1736</v>
      </c>
      <c r="CP40" s="574">
        <v>1736</v>
      </c>
      <c r="CQ40" s="574">
        <v>1736</v>
      </c>
      <c r="CR40" s="574">
        <v>1736</v>
      </c>
      <c r="CS40" s="574">
        <v>1736</v>
      </c>
      <c r="CT40" s="574">
        <v>1736</v>
      </c>
      <c r="CU40" s="574">
        <v>1736</v>
      </c>
      <c r="CV40" s="574">
        <v>1736</v>
      </c>
      <c r="CW40" s="574">
        <v>1736</v>
      </c>
      <c r="CX40" s="574">
        <v>1736</v>
      </c>
      <c r="CY40" s="575">
        <v>1736</v>
      </c>
      <c r="CZ40" s="576">
        <v>0</v>
      </c>
      <c r="DA40" s="577">
        <v>0</v>
      </c>
      <c r="DB40" s="577">
        <v>0</v>
      </c>
      <c r="DC40" s="577">
        <v>0</v>
      </c>
      <c r="DD40" s="577">
        <v>0</v>
      </c>
      <c r="DE40" s="577">
        <v>0</v>
      </c>
      <c r="DF40" s="577">
        <v>0</v>
      </c>
      <c r="DG40" s="577">
        <v>0</v>
      </c>
      <c r="DH40" s="577">
        <v>0</v>
      </c>
      <c r="DI40" s="577">
        <v>0</v>
      </c>
      <c r="DJ40" s="577">
        <v>0</v>
      </c>
      <c r="DK40" s="577">
        <v>0</v>
      </c>
      <c r="DL40" s="577">
        <v>0</v>
      </c>
      <c r="DM40" s="577">
        <v>0</v>
      </c>
      <c r="DN40" s="577">
        <v>0</v>
      </c>
      <c r="DO40" s="577">
        <v>0</v>
      </c>
      <c r="DP40" s="577">
        <v>0</v>
      </c>
      <c r="DQ40" s="577">
        <v>0</v>
      </c>
      <c r="DR40" s="577">
        <v>0</v>
      </c>
      <c r="DS40" s="577">
        <v>0</v>
      </c>
      <c r="DT40" s="577">
        <v>0</v>
      </c>
      <c r="DU40" s="577">
        <v>0</v>
      </c>
      <c r="DV40" s="577">
        <v>0</v>
      </c>
      <c r="DW40" s="578">
        <v>0</v>
      </c>
    </row>
    <row r="41" spans="2:127" x14ac:dyDescent="0.2">
      <c r="B41" s="596"/>
      <c r="C41" s="597"/>
      <c r="D41" s="384"/>
      <c r="E41" s="384"/>
      <c r="F41" s="384"/>
      <c r="G41" s="384"/>
      <c r="H41" s="384"/>
      <c r="I41" s="598"/>
      <c r="J41" s="598"/>
      <c r="K41" s="598"/>
      <c r="L41" s="598"/>
      <c r="M41" s="598"/>
      <c r="N41" s="598"/>
      <c r="O41" s="598"/>
      <c r="P41" s="598"/>
      <c r="Q41" s="598"/>
      <c r="R41" s="599"/>
      <c r="S41" s="598"/>
      <c r="T41" s="598"/>
      <c r="U41" s="600" t="s">
        <v>499</v>
      </c>
      <c r="V41" s="601" t="s">
        <v>124</v>
      </c>
      <c r="W41" s="595" t="s">
        <v>495</v>
      </c>
      <c r="X41" s="569">
        <v>0</v>
      </c>
      <c r="Y41" s="569">
        <v>0</v>
      </c>
      <c r="Z41" s="569">
        <v>0</v>
      </c>
      <c r="AA41" s="569">
        <v>0</v>
      </c>
      <c r="AB41" s="569">
        <v>0</v>
      </c>
      <c r="AC41" s="569">
        <v>0</v>
      </c>
      <c r="AD41" s="569">
        <v>0</v>
      </c>
      <c r="AE41" s="569">
        <v>0</v>
      </c>
      <c r="AF41" s="569">
        <v>0</v>
      </c>
      <c r="AG41" s="569">
        <v>0</v>
      </c>
      <c r="AH41" s="569">
        <v>0</v>
      </c>
      <c r="AI41" s="569">
        <v>0</v>
      </c>
      <c r="AJ41" s="569">
        <v>0</v>
      </c>
      <c r="AK41" s="569">
        <v>0</v>
      </c>
      <c r="AL41" s="569">
        <v>0</v>
      </c>
      <c r="AM41" s="569">
        <v>0</v>
      </c>
      <c r="AN41" s="569">
        <v>0</v>
      </c>
      <c r="AO41" s="569">
        <v>0</v>
      </c>
      <c r="AP41" s="569">
        <v>0</v>
      </c>
      <c r="AQ41" s="569">
        <v>0</v>
      </c>
      <c r="AR41" s="569">
        <v>0</v>
      </c>
      <c r="AS41" s="569">
        <v>0</v>
      </c>
      <c r="AT41" s="569">
        <v>0</v>
      </c>
      <c r="AU41" s="569">
        <v>0</v>
      </c>
      <c r="AV41" s="569">
        <v>0</v>
      </c>
      <c r="AW41" s="569">
        <v>0</v>
      </c>
      <c r="AX41" s="569">
        <v>0</v>
      </c>
      <c r="AY41" s="569">
        <v>0</v>
      </c>
      <c r="AZ41" s="569">
        <v>0</v>
      </c>
      <c r="BA41" s="569">
        <v>0</v>
      </c>
      <c r="BB41" s="569">
        <v>0</v>
      </c>
      <c r="BC41" s="569">
        <v>0</v>
      </c>
      <c r="BD41" s="569">
        <v>0</v>
      </c>
      <c r="BE41" s="569">
        <v>0</v>
      </c>
      <c r="BF41" s="569">
        <v>0</v>
      </c>
      <c r="BG41" s="569">
        <v>0</v>
      </c>
      <c r="BH41" s="569">
        <v>0</v>
      </c>
      <c r="BI41" s="569">
        <v>0</v>
      </c>
      <c r="BJ41" s="569">
        <v>0</v>
      </c>
      <c r="BK41" s="569">
        <v>0</v>
      </c>
      <c r="BL41" s="569">
        <v>0</v>
      </c>
      <c r="BM41" s="569">
        <v>0</v>
      </c>
      <c r="BN41" s="569">
        <v>0</v>
      </c>
      <c r="BO41" s="569">
        <v>0</v>
      </c>
      <c r="BP41" s="569">
        <v>0</v>
      </c>
      <c r="BQ41" s="569">
        <v>0</v>
      </c>
      <c r="BR41" s="569">
        <v>0</v>
      </c>
      <c r="BS41" s="569">
        <v>0</v>
      </c>
      <c r="BT41" s="569">
        <v>0</v>
      </c>
      <c r="BU41" s="569">
        <v>0</v>
      </c>
      <c r="BV41" s="569">
        <v>0</v>
      </c>
      <c r="BW41" s="569">
        <v>0</v>
      </c>
      <c r="BX41" s="569">
        <v>0</v>
      </c>
      <c r="BY41" s="569">
        <v>0</v>
      </c>
      <c r="BZ41" s="569">
        <v>0</v>
      </c>
      <c r="CA41" s="569">
        <v>0</v>
      </c>
      <c r="CB41" s="569">
        <v>0</v>
      </c>
      <c r="CC41" s="569">
        <v>0</v>
      </c>
      <c r="CD41" s="569">
        <v>0</v>
      </c>
      <c r="CE41" s="574">
        <v>0</v>
      </c>
      <c r="CF41" s="574">
        <v>0</v>
      </c>
      <c r="CG41" s="574">
        <v>0</v>
      </c>
      <c r="CH41" s="574">
        <v>0</v>
      </c>
      <c r="CI41" s="574">
        <v>0</v>
      </c>
      <c r="CJ41" s="574">
        <v>0</v>
      </c>
      <c r="CK41" s="574">
        <v>0</v>
      </c>
      <c r="CL41" s="574">
        <v>0</v>
      </c>
      <c r="CM41" s="574">
        <v>0</v>
      </c>
      <c r="CN41" s="574">
        <v>0</v>
      </c>
      <c r="CO41" s="574">
        <v>0</v>
      </c>
      <c r="CP41" s="574">
        <v>0</v>
      </c>
      <c r="CQ41" s="574">
        <v>0</v>
      </c>
      <c r="CR41" s="574">
        <v>0</v>
      </c>
      <c r="CS41" s="574">
        <v>0</v>
      </c>
      <c r="CT41" s="574">
        <v>0</v>
      </c>
      <c r="CU41" s="574">
        <v>0</v>
      </c>
      <c r="CV41" s="574">
        <v>0</v>
      </c>
      <c r="CW41" s="574">
        <v>0</v>
      </c>
      <c r="CX41" s="574">
        <v>0</v>
      </c>
      <c r="CY41" s="575">
        <v>0</v>
      </c>
      <c r="CZ41" s="576">
        <v>0</v>
      </c>
      <c r="DA41" s="577">
        <v>0</v>
      </c>
      <c r="DB41" s="577">
        <v>0</v>
      </c>
      <c r="DC41" s="577">
        <v>0</v>
      </c>
      <c r="DD41" s="577">
        <v>0</v>
      </c>
      <c r="DE41" s="577">
        <v>0</v>
      </c>
      <c r="DF41" s="577">
        <v>0</v>
      </c>
      <c r="DG41" s="577">
        <v>0</v>
      </c>
      <c r="DH41" s="577">
        <v>0</v>
      </c>
      <c r="DI41" s="577">
        <v>0</v>
      </c>
      <c r="DJ41" s="577">
        <v>0</v>
      </c>
      <c r="DK41" s="577">
        <v>0</v>
      </c>
      <c r="DL41" s="577">
        <v>0</v>
      </c>
      <c r="DM41" s="577">
        <v>0</v>
      </c>
      <c r="DN41" s="577">
        <v>0</v>
      </c>
      <c r="DO41" s="577">
        <v>0</v>
      </c>
      <c r="DP41" s="577">
        <v>0</v>
      </c>
      <c r="DQ41" s="577">
        <v>0</v>
      </c>
      <c r="DR41" s="577">
        <v>0</v>
      </c>
      <c r="DS41" s="577">
        <v>0</v>
      </c>
      <c r="DT41" s="577">
        <v>0</v>
      </c>
      <c r="DU41" s="577">
        <v>0</v>
      </c>
      <c r="DV41" s="577">
        <v>0</v>
      </c>
      <c r="DW41" s="578">
        <v>0</v>
      </c>
    </row>
    <row r="42" spans="2:127" x14ac:dyDescent="0.2">
      <c r="B42" s="596"/>
      <c r="C42" s="597"/>
      <c r="D42" s="384"/>
      <c r="E42" s="384"/>
      <c r="F42" s="384"/>
      <c r="G42" s="384"/>
      <c r="H42" s="384"/>
      <c r="I42" s="598"/>
      <c r="J42" s="598"/>
      <c r="K42" s="598"/>
      <c r="L42" s="598"/>
      <c r="M42" s="598"/>
      <c r="N42" s="598"/>
      <c r="O42" s="598"/>
      <c r="P42" s="598"/>
      <c r="Q42" s="598"/>
      <c r="R42" s="599"/>
      <c r="S42" s="598"/>
      <c r="T42" s="598"/>
      <c r="U42" s="497" t="s">
        <v>500</v>
      </c>
      <c r="V42" s="498" t="s">
        <v>124</v>
      </c>
      <c r="W42" s="595" t="s">
        <v>495</v>
      </c>
      <c r="X42" s="569">
        <v>0</v>
      </c>
      <c r="Y42" s="569">
        <v>0</v>
      </c>
      <c r="Z42" s="569">
        <v>0</v>
      </c>
      <c r="AA42" s="569">
        <v>0</v>
      </c>
      <c r="AB42" s="569">
        <v>0</v>
      </c>
      <c r="AC42" s="569">
        <v>0</v>
      </c>
      <c r="AD42" s="569">
        <v>0</v>
      </c>
      <c r="AE42" s="569">
        <v>0</v>
      </c>
      <c r="AF42" s="569">
        <v>0</v>
      </c>
      <c r="AG42" s="569">
        <v>0</v>
      </c>
      <c r="AH42" s="569">
        <v>0</v>
      </c>
      <c r="AI42" s="569">
        <v>0</v>
      </c>
      <c r="AJ42" s="569">
        <v>0</v>
      </c>
      <c r="AK42" s="569">
        <v>0</v>
      </c>
      <c r="AL42" s="569">
        <v>0</v>
      </c>
      <c r="AM42" s="569">
        <v>0</v>
      </c>
      <c r="AN42" s="569">
        <v>0</v>
      </c>
      <c r="AO42" s="569">
        <v>0</v>
      </c>
      <c r="AP42" s="569">
        <v>0</v>
      </c>
      <c r="AQ42" s="569">
        <v>0</v>
      </c>
      <c r="AR42" s="569">
        <v>0</v>
      </c>
      <c r="AS42" s="569">
        <v>0</v>
      </c>
      <c r="AT42" s="569">
        <v>0</v>
      </c>
      <c r="AU42" s="569">
        <v>0</v>
      </c>
      <c r="AV42" s="569">
        <v>0</v>
      </c>
      <c r="AW42" s="569">
        <v>0</v>
      </c>
      <c r="AX42" s="569">
        <v>0</v>
      </c>
      <c r="AY42" s="569">
        <v>0</v>
      </c>
      <c r="AZ42" s="569">
        <v>0</v>
      </c>
      <c r="BA42" s="569">
        <v>0</v>
      </c>
      <c r="BB42" s="569">
        <v>0</v>
      </c>
      <c r="BC42" s="569">
        <v>0</v>
      </c>
      <c r="BD42" s="569">
        <v>0</v>
      </c>
      <c r="BE42" s="569">
        <v>0</v>
      </c>
      <c r="BF42" s="569">
        <v>0</v>
      </c>
      <c r="BG42" s="569">
        <v>0</v>
      </c>
      <c r="BH42" s="569">
        <v>0</v>
      </c>
      <c r="BI42" s="569">
        <v>0</v>
      </c>
      <c r="BJ42" s="569">
        <v>0</v>
      </c>
      <c r="BK42" s="569">
        <v>0</v>
      </c>
      <c r="BL42" s="569">
        <v>0</v>
      </c>
      <c r="BM42" s="569">
        <v>0</v>
      </c>
      <c r="BN42" s="569">
        <v>0</v>
      </c>
      <c r="BO42" s="569">
        <v>0</v>
      </c>
      <c r="BP42" s="569">
        <v>0</v>
      </c>
      <c r="BQ42" s="569">
        <v>0</v>
      </c>
      <c r="BR42" s="569">
        <v>0</v>
      </c>
      <c r="BS42" s="569">
        <v>0</v>
      </c>
      <c r="BT42" s="569">
        <v>0</v>
      </c>
      <c r="BU42" s="569">
        <v>0</v>
      </c>
      <c r="BV42" s="569">
        <v>0</v>
      </c>
      <c r="BW42" s="569">
        <v>0</v>
      </c>
      <c r="BX42" s="569">
        <v>0</v>
      </c>
      <c r="BY42" s="569">
        <v>0</v>
      </c>
      <c r="BZ42" s="569">
        <v>0</v>
      </c>
      <c r="CA42" s="569">
        <v>0</v>
      </c>
      <c r="CB42" s="569">
        <v>0</v>
      </c>
      <c r="CC42" s="569">
        <v>0</v>
      </c>
      <c r="CD42" s="569">
        <v>0</v>
      </c>
      <c r="CE42" s="574">
        <v>0</v>
      </c>
      <c r="CF42" s="574">
        <v>0</v>
      </c>
      <c r="CG42" s="574">
        <v>0</v>
      </c>
      <c r="CH42" s="574">
        <v>0</v>
      </c>
      <c r="CI42" s="574">
        <v>0</v>
      </c>
      <c r="CJ42" s="574">
        <v>0</v>
      </c>
      <c r="CK42" s="574">
        <v>0</v>
      </c>
      <c r="CL42" s="574">
        <v>0</v>
      </c>
      <c r="CM42" s="574">
        <v>0</v>
      </c>
      <c r="CN42" s="574">
        <v>0</v>
      </c>
      <c r="CO42" s="574">
        <v>0</v>
      </c>
      <c r="CP42" s="574">
        <v>0</v>
      </c>
      <c r="CQ42" s="574">
        <v>0</v>
      </c>
      <c r="CR42" s="574">
        <v>0</v>
      </c>
      <c r="CS42" s="574">
        <v>0</v>
      </c>
      <c r="CT42" s="574">
        <v>0</v>
      </c>
      <c r="CU42" s="574">
        <v>0</v>
      </c>
      <c r="CV42" s="574">
        <v>0</v>
      </c>
      <c r="CW42" s="574">
        <v>0</v>
      </c>
      <c r="CX42" s="574">
        <v>0</v>
      </c>
      <c r="CY42" s="575">
        <v>0</v>
      </c>
      <c r="CZ42" s="576">
        <v>0</v>
      </c>
      <c r="DA42" s="577">
        <v>0</v>
      </c>
      <c r="DB42" s="577">
        <v>0</v>
      </c>
      <c r="DC42" s="577">
        <v>0</v>
      </c>
      <c r="DD42" s="577">
        <v>0</v>
      </c>
      <c r="DE42" s="577">
        <v>0</v>
      </c>
      <c r="DF42" s="577">
        <v>0</v>
      </c>
      <c r="DG42" s="577">
        <v>0</v>
      </c>
      <c r="DH42" s="577">
        <v>0</v>
      </c>
      <c r="DI42" s="577">
        <v>0</v>
      </c>
      <c r="DJ42" s="577">
        <v>0</v>
      </c>
      <c r="DK42" s="577">
        <v>0</v>
      </c>
      <c r="DL42" s="577">
        <v>0</v>
      </c>
      <c r="DM42" s="577">
        <v>0</v>
      </c>
      <c r="DN42" s="577">
        <v>0</v>
      </c>
      <c r="DO42" s="577">
        <v>0</v>
      </c>
      <c r="DP42" s="577">
        <v>0</v>
      </c>
      <c r="DQ42" s="577">
        <v>0</v>
      </c>
      <c r="DR42" s="577">
        <v>0</v>
      </c>
      <c r="DS42" s="577">
        <v>0</v>
      </c>
      <c r="DT42" s="577">
        <v>0</v>
      </c>
      <c r="DU42" s="577">
        <v>0</v>
      </c>
      <c r="DV42" s="577">
        <v>0</v>
      </c>
      <c r="DW42" s="578">
        <v>0</v>
      </c>
    </row>
    <row r="43" spans="2:127" x14ac:dyDescent="0.2">
      <c r="B43" s="602"/>
      <c r="C43" s="597"/>
      <c r="D43" s="384"/>
      <c r="E43" s="384"/>
      <c r="F43" s="384"/>
      <c r="G43" s="384"/>
      <c r="H43" s="384"/>
      <c r="I43" s="598"/>
      <c r="J43" s="598"/>
      <c r="K43" s="598"/>
      <c r="L43" s="598"/>
      <c r="M43" s="598"/>
      <c r="N43" s="598"/>
      <c r="O43" s="598"/>
      <c r="P43" s="598"/>
      <c r="Q43" s="598"/>
      <c r="R43" s="599"/>
      <c r="S43" s="598"/>
      <c r="T43" s="598"/>
      <c r="U43" s="497" t="s">
        <v>501</v>
      </c>
      <c r="V43" s="498" t="s">
        <v>124</v>
      </c>
      <c r="W43" s="595" t="s">
        <v>495</v>
      </c>
      <c r="X43" s="569">
        <v>0</v>
      </c>
      <c r="Y43" s="569">
        <v>0</v>
      </c>
      <c r="Z43" s="569">
        <v>0</v>
      </c>
      <c r="AA43" s="569">
        <v>0</v>
      </c>
      <c r="AB43" s="569">
        <v>0</v>
      </c>
      <c r="AC43" s="569">
        <v>0</v>
      </c>
      <c r="AD43" s="569">
        <v>0</v>
      </c>
      <c r="AE43" s="569">
        <v>0</v>
      </c>
      <c r="AF43" s="569">
        <v>0</v>
      </c>
      <c r="AG43" s="569">
        <v>0</v>
      </c>
      <c r="AH43" s="569">
        <v>0</v>
      </c>
      <c r="AI43" s="569">
        <v>0</v>
      </c>
      <c r="AJ43" s="569">
        <v>0</v>
      </c>
      <c r="AK43" s="569">
        <v>0</v>
      </c>
      <c r="AL43" s="569">
        <v>0</v>
      </c>
      <c r="AM43" s="569">
        <v>0</v>
      </c>
      <c r="AN43" s="569">
        <v>0</v>
      </c>
      <c r="AO43" s="569">
        <v>0</v>
      </c>
      <c r="AP43" s="569">
        <v>0</v>
      </c>
      <c r="AQ43" s="569">
        <v>0</v>
      </c>
      <c r="AR43" s="569">
        <v>0</v>
      </c>
      <c r="AS43" s="569">
        <v>0</v>
      </c>
      <c r="AT43" s="569">
        <v>0</v>
      </c>
      <c r="AU43" s="569">
        <v>0</v>
      </c>
      <c r="AV43" s="569">
        <v>0</v>
      </c>
      <c r="AW43" s="569">
        <v>0</v>
      </c>
      <c r="AX43" s="569">
        <v>0</v>
      </c>
      <c r="AY43" s="569">
        <v>0</v>
      </c>
      <c r="AZ43" s="569">
        <v>0</v>
      </c>
      <c r="BA43" s="569">
        <v>0</v>
      </c>
      <c r="BB43" s="569">
        <v>0</v>
      </c>
      <c r="BC43" s="569">
        <v>0</v>
      </c>
      <c r="BD43" s="569">
        <v>0</v>
      </c>
      <c r="BE43" s="569">
        <v>0</v>
      </c>
      <c r="BF43" s="569">
        <v>0</v>
      </c>
      <c r="BG43" s="569">
        <v>0</v>
      </c>
      <c r="BH43" s="569">
        <v>0</v>
      </c>
      <c r="BI43" s="569">
        <v>0</v>
      </c>
      <c r="BJ43" s="569">
        <v>0</v>
      </c>
      <c r="BK43" s="569">
        <v>0</v>
      </c>
      <c r="BL43" s="569">
        <v>0</v>
      </c>
      <c r="BM43" s="569">
        <v>0</v>
      </c>
      <c r="BN43" s="569">
        <v>0</v>
      </c>
      <c r="BO43" s="569">
        <v>0</v>
      </c>
      <c r="BP43" s="569">
        <v>0</v>
      </c>
      <c r="BQ43" s="569">
        <v>0</v>
      </c>
      <c r="BR43" s="569">
        <v>0</v>
      </c>
      <c r="BS43" s="569">
        <v>0</v>
      </c>
      <c r="BT43" s="569">
        <v>0</v>
      </c>
      <c r="BU43" s="569">
        <v>0</v>
      </c>
      <c r="BV43" s="569">
        <v>0</v>
      </c>
      <c r="BW43" s="569">
        <v>0</v>
      </c>
      <c r="BX43" s="569">
        <v>0</v>
      </c>
      <c r="BY43" s="569">
        <v>0</v>
      </c>
      <c r="BZ43" s="569">
        <v>0</v>
      </c>
      <c r="CA43" s="569">
        <v>0</v>
      </c>
      <c r="CB43" s="569">
        <v>0</v>
      </c>
      <c r="CC43" s="569">
        <v>0</v>
      </c>
      <c r="CD43" s="569">
        <v>0</v>
      </c>
      <c r="CE43" s="574">
        <v>0</v>
      </c>
      <c r="CF43" s="574">
        <v>0</v>
      </c>
      <c r="CG43" s="574">
        <v>0</v>
      </c>
      <c r="CH43" s="574">
        <v>0</v>
      </c>
      <c r="CI43" s="574">
        <v>0</v>
      </c>
      <c r="CJ43" s="574">
        <v>0</v>
      </c>
      <c r="CK43" s="574">
        <v>0</v>
      </c>
      <c r="CL43" s="574">
        <v>0</v>
      </c>
      <c r="CM43" s="574">
        <v>0</v>
      </c>
      <c r="CN43" s="574">
        <v>0</v>
      </c>
      <c r="CO43" s="574">
        <v>0</v>
      </c>
      <c r="CP43" s="574">
        <v>0</v>
      </c>
      <c r="CQ43" s="574">
        <v>0</v>
      </c>
      <c r="CR43" s="574">
        <v>0</v>
      </c>
      <c r="CS43" s="574">
        <v>0</v>
      </c>
      <c r="CT43" s="574">
        <v>0</v>
      </c>
      <c r="CU43" s="574">
        <v>0</v>
      </c>
      <c r="CV43" s="574">
        <v>0</v>
      </c>
      <c r="CW43" s="574">
        <v>0</v>
      </c>
      <c r="CX43" s="574">
        <v>0</v>
      </c>
      <c r="CY43" s="575">
        <v>0</v>
      </c>
      <c r="CZ43" s="576">
        <v>0</v>
      </c>
      <c r="DA43" s="577">
        <v>0</v>
      </c>
      <c r="DB43" s="577">
        <v>0</v>
      </c>
      <c r="DC43" s="577">
        <v>0</v>
      </c>
      <c r="DD43" s="577">
        <v>0</v>
      </c>
      <c r="DE43" s="577">
        <v>0</v>
      </c>
      <c r="DF43" s="577">
        <v>0</v>
      </c>
      <c r="DG43" s="577">
        <v>0</v>
      </c>
      <c r="DH43" s="577">
        <v>0</v>
      </c>
      <c r="DI43" s="577">
        <v>0</v>
      </c>
      <c r="DJ43" s="577">
        <v>0</v>
      </c>
      <c r="DK43" s="577">
        <v>0</v>
      </c>
      <c r="DL43" s="577">
        <v>0</v>
      </c>
      <c r="DM43" s="577">
        <v>0</v>
      </c>
      <c r="DN43" s="577">
        <v>0</v>
      </c>
      <c r="DO43" s="577">
        <v>0</v>
      </c>
      <c r="DP43" s="577">
        <v>0</v>
      </c>
      <c r="DQ43" s="577">
        <v>0</v>
      </c>
      <c r="DR43" s="577">
        <v>0</v>
      </c>
      <c r="DS43" s="577">
        <v>0</v>
      </c>
      <c r="DT43" s="577">
        <v>0</v>
      </c>
      <c r="DU43" s="577">
        <v>0</v>
      </c>
      <c r="DV43" s="577">
        <v>0</v>
      </c>
      <c r="DW43" s="578">
        <v>0</v>
      </c>
    </row>
    <row r="44" spans="2:127" x14ac:dyDescent="0.2">
      <c r="B44" s="602"/>
      <c r="C44" s="597"/>
      <c r="D44" s="384"/>
      <c r="E44" s="384"/>
      <c r="F44" s="384"/>
      <c r="G44" s="384"/>
      <c r="H44" s="384"/>
      <c r="I44" s="598"/>
      <c r="J44" s="598"/>
      <c r="K44" s="598"/>
      <c r="L44" s="598"/>
      <c r="M44" s="598"/>
      <c r="N44" s="598"/>
      <c r="O44" s="598"/>
      <c r="P44" s="598"/>
      <c r="Q44" s="598"/>
      <c r="R44" s="599"/>
      <c r="S44" s="598"/>
      <c r="T44" s="598"/>
      <c r="U44" s="497" t="s">
        <v>502</v>
      </c>
      <c r="V44" s="498" t="s">
        <v>124</v>
      </c>
      <c r="W44" s="595" t="s">
        <v>495</v>
      </c>
      <c r="X44" s="569">
        <v>0</v>
      </c>
      <c r="Y44" s="569">
        <v>0</v>
      </c>
      <c r="Z44" s="569">
        <v>0</v>
      </c>
      <c r="AA44" s="569">
        <v>0</v>
      </c>
      <c r="AB44" s="569">
        <v>0</v>
      </c>
      <c r="AC44" s="569">
        <v>0</v>
      </c>
      <c r="AD44" s="569">
        <v>0</v>
      </c>
      <c r="AE44" s="569">
        <v>0</v>
      </c>
      <c r="AF44" s="569">
        <v>0</v>
      </c>
      <c r="AG44" s="569">
        <v>0</v>
      </c>
      <c r="AH44" s="569">
        <v>0</v>
      </c>
      <c r="AI44" s="569">
        <v>0</v>
      </c>
      <c r="AJ44" s="569">
        <v>0</v>
      </c>
      <c r="AK44" s="569">
        <v>0</v>
      </c>
      <c r="AL44" s="569">
        <v>0</v>
      </c>
      <c r="AM44" s="569">
        <v>0</v>
      </c>
      <c r="AN44" s="569">
        <v>0</v>
      </c>
      <c r="AO44" s="569">
        <v>0</v>
      </c>
      <c r="AP44" s="569">
        <v>0</v>
      </c>
      <c r="AQ44" s="569">
        <v>0</v>
      </c>
      <c r="AR44" s="569">
        <v>0</v>
      </c>
      <c r="AS44" s="569">
        <v>0</v>
      </c>
      <c r="AT44" s="569">
        <v>0</v>
      </c>
      <c r="AU44" s="569">
        <v>0</v>
      </c>
      <c r="AV44" s="569">
        <v>0</v>
      </c>
      <c r="AW44" s="569">
        <v>0</v>
      </c>
      <c r="AX44" s="569">
        <v>0</v>
      </c>
      <c r="AY44" s="569">
        <v>0</v>
      </c>
      <c r="AZ44" s="569">
        <v>0</v>
      </c>
      <c r="BA44" s="569">
        <v>0</v>
      </c>
      <c r="BB44" s="569">
        <v>0</v>
      </c>
      <c r="BC44" s="569">
        <v>0</v>
      </c>
      <c r="BD44" s="569">
        <v>0</v>
      </c>
      <c r="BE44" s="569">
        <v>0</v>
      </c>
      <c r="BF44" s="569">
        <v>0</v>
      </c>
      <c r="BG44" s="569">
        <v>0</v>
      </c>
      <c r="BH44" s="569">
        <v>0</v>
      </c>
      <c r="BI44" s="569">
        <v>0</v>
      </c>
      <c r="BJ44" s="569">
        <v>0</v>
      </c>
      <c r="BK44" s="569">
        <v>0</v>
      </c>
      <c r="BL44" s="569">
        <v>0</v>
      </c>
      <c r="BM44" s="569">
        <v>0</v>
      </c>
      <c r="BN44" s="569">
        <v>0</v>
      </c>
      <c r="BO44" s="569">
        <v>0</v>
      </c>
      <c r="BP44" s="569">
        <v>0</v>
      </c>
      <c r="BQ44" s="569">
        <v>0</v>
      </c>
      <c r="BR44" s="569">
        <v>0</v>
      </c>
      <c r="BS44" s="569">
        <v>0</v>
      </c>
      <c r="BT44" s="569">
        <v>0</v>
      </c>
      <c r="BU44" s="569">
        <v>0</v>
      </c>
      <c r="BV44" s="569">
        <v>0</v>
      </c>
      <c r="BW44" s="569">
        <v>0</v>
      </c>
      <c r="BX44" s="569">
        <v>0</v>
      </c>
      <c r="BY44" s="569">
        <v>0</v>
      </c>
      <c r="BZ44" s="569">
        <v>0</v>
      </c>
      <c r="CA44" s="569">
        <v>0</v>
      </c>
      <c r="CB44" s="569">
        <v>0</v>
      </c>
      <c r="CC44" s="569">
        <v>0</v>
      </c>
      <c r="CD44" s="569">
        <v>0</v>
      </c>
      <c r="CE44" s="574">
        <v>0</v>
      </c>
      <c r="CF44" s="574">
        <v>0</v>
      </c>
      <c r="CG44" s="574">
        <v>0</v>
      </c>
      <c r="CH44" s="574">
        <v>0</v>
      </c>
      <c r="CI44" s="574">
        <v>0</v>
      </c>
      <c r="CJ44" s="574">
        <v>0</v>
      </c>
      <c r="CK44" s="574">
        <v>0</v>
      </c>
      <c r="CL44" s="574">
        <v>0</v>
      </c>
      <c r="CM44" s="574">
        <v>0</v>
      </c>
      <c r="CN44" s="574">
        <v>0</v>
      </c>
      <c r="CO44" s="574">
        <v>0</v>
      </c>
      <c r="CP44" s="574">
        <v>0</v>
      </c>
      <c r="CQ44" s="574">
        <v>0</v>
      </c>
      <c r="CR44" s="574">
        <v>0</v>
      </c>
      <c r="CS44" s="574">
        <v>0</v>
      </c>
      <c r="CT44" s="574">
        <v>0</v>
      </c>
      <c r="CU44" s="574">
        <v>0</v>
      </c>
      <c r="CV44" s="574">
        <v>0</v>
      </c>
      <c r="CW44" s="574">
        <v>0</v>
      </c>
      <c r="CX44" s="574">
        <v>0</v>
      </c>
      <c r="CY44" s="575">
        <v>0</v>
      </c>
      <c r="CZ44" s="576">
        <v>0</v>
      </c>
      <c r="DA44" s="577">
        <v>0</v>
      </c>
      <c r="DB44" s="577">
        <v>0</v>
      </c>
      <c r="DC44" s="577">
        <v>0</v>
      </c>
      <c r="DD44" s="577">
        <v>0</v>
      </c>
      <c r="DE44" s="577">
        <v>0</v>
      </c>
      <c r="DF44" s="577">
        <v>0</v>
      </c>
      <c r="DG44" s="577">
        <v>0</v>
      </c>
      <c r="DH44" s="577">
        <v>0</v>
      </c>
      <c r="DI44" s="577">
        <v>0</v>
      </c>
      <c r="DJ44" s="577">
        <v>0</v>
      </c>
      <c r="DK44" s="577">
        <v>0</v>
      </c>
      <c r="DL44" s="577">
        <v>0</v>
      </c>
      <c r="DM44" s="577">
        <v>0</v>
      </c>
      <c r="DN44" s="577">
        <v>0</v>
      </c>
      <c r="DO44" s="577">
        <v>0</v>
      </c>
      <c r="DP44" s="577">
        <v>0</v>
      </c>
      <c r="DQ44" s="577">
        <v>0</v>
      </c>
      <c r="DR44" s="577">
        <v>0</v>
      </c>
      <c r="DS44" s="577">
        <v>0</v>
      </c>
      <c r="DT44" s="577">
        <v>0</v>
      </c>
      <c r="DU44" s="577">
        <v>0</v>
      </c>
      <c r="DV44" s="577">
        <v>0</v>
      </c>
      <c r="DW44" s="578">
        <v>0</v>
      </c>
    </row>
    <row r="45" spans="2:127" x14ac:dyDescent="0.2">
      <c r="B45" s="602"/>
      <c r="C45" s="597"/>
      <c r="D45" s="384"/>
      <c r="E45" s="384"/>
      <c r="F45" s="384"/>
      <c r="G45" s="384"/>
      <c r="H45" s="384"/>
      <c r="I45" s="598"/>
      <c r="J45" s="598"/>
      <c r="K45" s="598"/>
      <c r="L45" s="598"/>
      <c r="M45" s="598"/>
      <c r="N45" s="598"/>
      <c r="O45" s="598"/>
      <c r="P45" s="598"/>
      <c r="Q45" s="598"/>
      <c r="R45" s="599"/>
      <c r="S45" s="598"/>
      <c r="T45" s="598"/>
      <c r="U45" s="497" t="s">
        <v>503</v>
      </c>
      <c r="V45" s="498" t="s">
        <v>124</v>
      </c>
      <c r="W45" s="595" t="s">
        <v>495</v>
      </c>
      <c r="X45" s="569">
        <v>0</v>
      </c>
      <c r="Y45" s="569">
        <v>0</v>
      </c>
      <c r="Z45" s="569">
        <v>0</v>
      </c>
      <c r="AA45" s="569">
        <v>0</v>
      </c>
      <c r="AB45" s="569">
        <v>0</v>
      </c>
      <c r="AC45" s="569">
        <v>10.7728516490054</v>
      </c>
      <c r="AD45" s="569">
        <v>9.9796206438930817</v>
      </c>
      <c r="AE45" s="569">
        <v>9.4852265232652169</v>
      </c>
      <c r="AF45" s="569">
        <v>9.3167704342814091</v>
      </c>
      <c r="AG45" s="569">
        <v>8.6818461957172577</v>
      </c>
      <c r="AH45" s="569">
        <v>8.1955995241612047</v>
      </c>
      <c r="AI45" s="569">
        <v>7.7093528526051482</v>
      </c>
      <c r="AJ45" s="569">
        <v>7.2231061810490944</v>
      </c>
      <c r="AK45" s="569">
        <v>6.7368595094930397</v>
      </c>
      <c r="AL45" s="569">
        <v>6.250612837936985</v>
      </c>
      <c r="AM45" s="569">
        <v>5.7643661663809302</v>
      </c>
      <c r="AN45" s="569">
        <v>5.2781194948248729</v>
      </c>
      <c r="AO45" s="569">
        <v>4.7918728232688181</v>
      </c>
      <c r="AP45" s="569">
        <v>4.3056261517127652</v>
      </c>
      <c r="AQ45" s="569">
        <v>3.8193794801567096</v>
      </c>
      <c r="AR45" s="569">
        <v>3.3331328086006549</v>
      </c>
      <c r="AS45" s="569">
        <v>2.8468861370446001</v>
      </c>
      <c r="AT45" s="569">
        <v>2.3606394654885459</v>
      </c>
      <c r="AU45" s="569">
        <v>1.8743927939324907</v>
      </c>
      <c r="AV45" s="569">
        <v>1.3881461223764362</v>
      </c>
      <c r="AW45" s="569">
        <v>1.3881461223764362</v>
      </c>
      <c r="AX45" s="569">
        <v>1.3881461223764362</v>
      </c>
      <c r="AY45" s="569">
        <v>1.3881461223764362</v>
      </c>
      <c r="AZ45" s="569">
        <v>1.3881461223764362</v>
      </c>
      <c r="BA45" s="569">
        <v>1.3881461223764362</v>
      </c>
      <c r="BB45" s="569">
        <v>1.3881461223764362</v>
      </c>
      <c r="BC45" s="569">
        <v>1.3881461223764362</v>
      </c>
      <c r="BD45" s="569">
        <v>1.3881461223764362</v>
      </c>
      <c r="BE45" s="569">
        <v>1.3881461223764362</v>
      </c>
      <c r="BF45" s="569">
        <v>1.3881461223764362</v>
      </c>
      <c r="BG45" s="569">
        <v>1.3881461223764362</v>
      </c>
      <c r="BH45" s="569">
        <v>1.3881461223764362</v>
      </c>
      <c r="BI45" s="569">
        <v>1.3881461223764362</v>
      </c>
      <c r="BJ45" s="569">
        <v>1.3881461223764362</v>
      </c>
      <c r="BK45" s="569">
        <v>1.3881461223764362</v>
      </c>
      <c r="BL45" s="569">
        <v>1.3881461223764362</v>
      </c>
      <c r="BM45" s="569">
        <v>1.3881461223764362</v>
      </c>
      <c r="BN45" s="569">
        <v>1.3881461223764362</v>
      </c>
      <c r="BO45" s="569">
        <v>1.3881461223764362</v>
      </c>
      <c r="BP45" s="569">
        <v>1.3881461223764362</v>
      </c>
      <c r="BQ45" s="569">
        <v>1.3881461223764362</v>
      </c>
      <c r="BR45" s="569">
        <v>1.3881461223764362</v>
      </c>
      <c r="BS45" s="569">
        <v>1.3881461223764362</v>
      </c>
      <c r="BT45" s="569">
        <v>1.3881461223764362</v>
      </c>
      <c r="BU45" s="569">
        <v>1.3881461223764362</v>
      </c>
      <c r="BV45" s="569">
        <v>1.3881461223764362</v>
      </c>
      <c r="BW45" s="569">
        <v>1.3881461223764362</v>
      </c>
      <c r="BX45" s="569">
        <v>1.3881461223764362</v>
      </c>
      <c r="BY45" s="569">
        <v>1.3881461223764362</v>
      </c>
      <c r="BZ45" s="569">
        <v>1.3881461223764362</v>
      </c>
      <c r="CA45" s="569">
        <v>1.3881461223764362</v>
      </c>
      <c r="CB45" s="569">
        <v>1.3881461223764362</v>
      </c>
      <c r="CC45" s="569">
        <v>1.3881461223764362</v>
      </c>
      <c r="CD45" s="569">
        <v>1.3881461223764362</v>
      </c>
      <c r="CE45" s="574">
        <v>1.3881461223764362</v>
      </c>
      <c r="CF45" s="574">
        <v>1.3881461223764362</v>
      </c>
      <c r="CG45" s="574">
        <v>1.3881461223764362</v>
      </c>
      <c r="CH45" s="574">
        <v>1.3881461223764362</v>
      </c>
      <c r="CI45" s="574">
        <v>1.3881461223764362</v>
      </c>
      <c r="CJ45" s="574">
        <v>1.3881461223764362</v>
      </c>
      <c r="CK45" s="574">
        <v>1.3881461223764362</v>
      </c>
      <c r="CL45" s="574">
        <v>1.3881461223764362</v>
      </c>
      <c r="CM45" s="574">
        <v>1.3881461223764362</v>
      </c>
      <c r="CN45" s="574">
        <v>1.3881461223764362</v>
      </c>
      <c r="CO45" s="574">
        <v>1.3881461223764362</v>
      </c>
      <c r="CP45" s="574">
        <v>1.3881461223764362</v>
      </c>
      <c r="CQ45" s="574">
        <v>1.3881461223764362</v>
      </c>
      <c r="CR45" s="574">
        <v>1.3881461223764362</v>
      </c>
      <c r="CS45" s="574">
        <v>1.3881461223764362</v>
      </c>
      <c r="CT45" s="574">
        <v>1.3881461223764362</v>
      </c>
      <c r="CU45" s="574">
        <v>1.3881461223764362</v>
      </c>
      <c r="CV45" s="574">
        <v>1.3881461223764362</v>
      </c>
      <c r="CW45" s="574">
        <v>1.3881461223764362</v>
      </c>
      <c r="CX45" s="574">
        <v>1.3881461223764362</v>
      </c>
      <c r="CY45" s="575">
        <v>1.3881461223764362</v>
      </c>
      <c r="CZ45" s="576">
        <v>0</v>
      </c>
      <c r="DA45" s="577">
        <v>0</v>
      </c>
      <c r="DB45" s="577">
        <v>0</v>
      </c>
      <c r="DC45" s="577">
        <v>0</v>
      </c>
      <c r="DD45" s="577">
        <v>0</v>
      </c>
      <c r="DE45" s="577">
        <v>0</v>
      </c>
      <c r="DF45" s="577">
        <v>0</v>
      </c>
      <c r="DG45" s="577">
        <v>0</v>
      </c>
      <c r="DH45" s="577">
        <v>0</v>
      </c>
      <c r="DI45" s="577">
        <v>0</v>
      </c>
      <c r="DJ45" s="577">
        <v>0</v>
      </c>
      <c r="DK45" s="577">
        <v>0</v>
      </c>
      <c r="DL45" s="577">
        <v>0</v>
      </c>
      <c r="DM45" s="577">
        <v>0</v>
      </c>
      <c r="DN45" s="577">
        <v>0</v>
      </c>
      <c r="DO45" s="577">
        <v>0</v>
      </c>
      <c r="DP45" s="577">
        <v>0</v>
      </c>
      <c r="DQ45" s="577">
        <v>0</v>
      </c>
      <c r="DR45" s="577">
        <v>0</v>
      </c>
      <c r="DS45" s="577">
        <v>0</v>
      </c>
      <c r="DT45" s="577">
        <v>0</v>
      </c>
      <c r="DU45" s="577">
        <v>0</v>
      </c>
      <c r="DV45" s="577">
        <v>0</v>
      </c>
      <c r="DW45" s="578">
        <v>0</v>
      </c>
    </row>
    <row r="46" spans="2:127" x14ac:dyDescent="0.2">
      <c r="B46" s="602"/>
      <c r="C46" s="597"/>
      <c r="D46" s="384"/>
      <c r="E46" s="384"/>
      <c r="F46" s="384"/>
      <c r="G46" s="384"/>
      <c r="H46" s="384"/>
      <c r="I46" s="598"/>
      <c r="J46" s="598"/>
      <c r="K46" s="598"/>
      <c r="L46" s="598"/>
      <c r="M46" s="598"/>
      <c r="N46" s="598"/>
      <c r="O46" s="598"/>
      <c r="P46" s="598"/>
      <c r="Q46" s="598"/>
      <c r="R46" s="599"/>
      <c r="S46" s="598"/>
      <c r="T46" s="598"/>
      <c r="U46" s="603" t="s">
        <v>504</v>
      </c>
      <c r="V46" s="498" t="s">
        <v>124</v>
      </c>
      <c r="W46" s="595" t="s">
        <v>495</v>
      </c>
      <c r="X46" s="569">
        <v>0</v>
      </c>
      <c r="Y46" s="569">
        <v>0</v>
      </c>
      <c r="Z46" s="569">
        <v>0</v>
      </c>
      <c r="AA46" s="569">
        <v>0</v>
      </c>
      <c r="AB46" s="569">
        <v>0</v>
      </c>
      <c r="AC46" s="569">
        <v>0</v>
      </c>
      <c r="AD46" s="569">
        <v>0</v>
      </c>
      <c r="AE46" s="569">
        <v>0</v>
      </c>
      <c r="AF46" s="569">
        <v>0</v>
      </c>
      <c r="AG46" s="569">
        <v>0</v>
      </c>
      <c r="AH46" s="569">
        <v>0</v>
      </c>
      <c r="AI46" s="569">
        <v>0</v>
      </c>
      <c r="AJ46" s="569">
        <v>0</v>
      </c>
      <c r="AK46" s="569">
        <v>0</v>
      </c>
      <c r="AL46" s="569">
        <v>0</v>
      </c>
      <c r="AM46" s="569">
        <v>0</v>
      </c>
      <c r="AN46" s="569">
        <v>0</v>
      </c>
      <c r="AO46" s="569">
        <v>0</v>
      </c>
      <c r="AP46" s="569">
        <v>0</v>
      </c>
      <c r="AQ46" s="569">
        <v>0</v>
      </c>
      <c r="AR46" s="569">
        <v>0</v>
      </c>
      <c r="AS46" s="569">
        <v>0</v>
      </c>
      <c r="AT46" s="569">
        <v>0</v>
      </c>
      <c r="AU46" s="569">
        <v>0</v>
      </c>
      <c r="AV46" s="569">
        <v>0</v>
      </c>
      <c r="AW46" s="569">
        <v>0</v>
      </c>
      <c r="AX46" s="569">
        <v>0</v>
      </c>
      <c r="AY46" s="569">
        <v>0</v>
      </c>
      <c r="AZ46" s="569">
        <v>0</v>
      </c>
      <c r="BA46" s="569">
        <v>0</v>
      </c>
      <c r="BB46" s="569">
        <v>0</v>
      </c>
      <c r="BC46" s="569">
        <v>0</v>
      </c>
      <c r="BD46" s="569">
        <v>0</v>
      </c>
      <c r="BE46" s="569">
        <v>0</v>
      </c>
      <c r="BF46" s="569">
        <v>0</v>
      </c>
      <c r="BG46" s="569">
        <v>0</v>
      </c>
      <c r="BH46" s="569">
        <v>0</v>
      </c>
      <c r="BI46" s="569">
        <v>0</v>
      </c>
      <c r="BJ46" s="569">
        <v>0</v>
      </c>
      <c r="BK46" s="569">
        <v>0</v>
      </c>
      <c r="BL46" s="569">
        <v>0</v>
      </c>
      <c r="BM46" s="569">
        <v>0</v>
      </c>
      <c r="BN46" s="569">
        <v>0</v>
      </c>
      <c r="BO46" s="569">
        <v>0</v>
      </c>
      <c r="BP46" s="569">
        <v>0</v>
      </c>
      <c r="BQ46" s="569">
        <v>0</v>
      </c>
      <c r="BR46" s="569">
        <v>0</v>
      </c>
      <c r="BS46" s="569">
        <v>0</v>
      </c>
      <c r="BT46" s="569">
        <v>0</v>
      </c>
      <c r="BU46" s="569">
        <v>0</v>
      </c>
      <c r="BV46" s="569">
        <v>0</v>
      </c>
      <c r="BW46" s="569">
        <v>0</v>
      </c>
      <c r="BX46" s="569">
        <v>0</v>
      </c>
      <c r="BY46" s="569">
        <v>0</v>
      </c>
      <c r="BZ46" s="569">
        <v>0</v>
      </c>
      <c r="CA46" s="569">
        <v>0</v>
      </c>
      <c r="CB46" s="569">
        <v>0</v>
      </c>
      <c r="CC46" s="569">
        <v>0</v>
      </c>
      <c r="CD46" s="569">
        <v>0</v>
      </c>
      <c r="CE46" s="569">
        <v>0</v>
      </c>
      <c r="CF46" s="569">
        <v>0</v>
      </c>
      <c r="CG46" s="569">
        <v>0</v>
      </c>
      <c r="CH46" s="569">
        <v>0</v>
      </c>
      <c r="CI46" s="569">
        <v>0</v>
      </c>
      <c r="CJ46" s="569">
        <v>0</v>
      </c>
      <c r="CK46" s="569">
        <v>0</v>
      </c>
      <c r="CL46" s="569">
        <v>0</v>
      </c>
      <c r="CM46" s="569">
        <v>0</v>
      </c>
      <c r="CN46" s="569">
        <v>0</v>
      </c>
      <c r="CO46" s="569">
        <v>0</v>
      </c>
      <c r="CP46" s="569">
        <v>0</v>
      </c>
      <c r="CQ46" s="569">
        <v>0</v>
      </c>
      <c r="CR46" s="569">
        <v>0</v>
      </c>
      <c r="CS46" s="569">
        <v>0</v>
      </c>
      <c r="CT46" s="569">
        <v>0</v>
      </c>
      <c r="CU46" s="569">
        <v>0</v>
      </c>
      <c r="CV46" s="569">
        <v>0</v>
      </c>
      <c r="CW46" s="569">
        <v>0</v>
      </c>
      <c r="CX46" s="569">
        <v>0</v>
      </c>
      <c r="CY46" s="569">
        <v>0</v>
      </c>
      <c r="CZ46" s="576">
        <v>0</v>
      </c>
      <c r="DA46" s="577">
        <v>0</v>
      </c>
      <c r="DB46" s="577">
        <v>0</v>
      </c>
      <c r="DC46" s="577">
        <v>0</v>
      </c>
      <c r="DD46" s="577">
        <v>0</v>
      </c>
      <c r="DE46" s="577">
        <v>0</v>
      </c>
      <c r="DF46" s="577">
        <v>0</v>
      </c>
      <c r="DG46" s="577">
        <v>0</v>
      </c>
      <c r="DH46" s="577">
        <v>0</v>
      </c>
      <c r="DI46" s="577">
        <v>0</v>
      </c>
      <c r="DJ46" s="577">
        <v>0</v>
      </c>
      <c r="DK46" s="577">
        <v>0</v>
      </c>
      <c r="DL46" s="577">
        <v>0</v>
      </c>
      <c r="DM46" s="577">
        <v>0</v>
      </c>
      <c r="DN46" s="577">
        <v>0</v>
      </c>
      <c r="DO46" s="577">
        <v>0</v>
      </c>
      <c r="DP46" s="577">
        <v>0</v>
      </c>
      <c r="DQ46" s="577">
        <v>0</v>
      </c>
      <c r="DR46" s="577">
        <v>0</v>
      </c>
      <c r="DS46" s="577">
        <v>0</v>
      </c>
      <c r="DT46" s="577">
        <v>0</v>
      </c>
      <c r="DU46" s="577">
        <v>0</v>
      </c>
      <c r="DV46" s="577">
        <v>0</v>
      </c>
      <c r="DW46" s="578">
        <v>0</v>
      </c>
    </row>
    <row r="47" spans="2:127" ht="15.75" thickBot="1" x14ac:dyDescent="0.25">
      <c r="B47" s="604"/>
      <c r="C47" s="605"/>
      <c r="D47" s="606"/>
      <c r="E47" s="606"/>
      <c r="F47" s="606"/>
      <c r="G47" s="606"/>
      <c r="H47" s="606"/>
      <c r="I47" s="607"/>
      <c r="J47" s="607"/>
      <c r="K47" s="607"/>
      <c r="L47" s="607"/>
      <c r="M47" s="607"/>
      <c r="N47" s="607"/>
      <c r="O47" s="607"/>
      <c r="P47" s="607"/>
      <c r="Q47" s="607"/>
      <c r="R47" s="608"/>
      <c r="S47" s="607"/>
      <c r="T47" s="619"/>
      <c r="U47" s="609" t="s">
        <v>127</v>
      </c>
      <c r="V47" s="610" t="s">
        <v>505</v>
      </c>
      <c r="W47" s="611" t="s">
        <v>495</v>
      </c>
      <c r="X47" s="612">
        <f>SUM(X36:X46)</f>
        <v>0</v>
      </c>
      <c r="Y47" s="612">
        <f t="shared" ref="Y47:CJ47" si="20">SUM(Y36:Y46)</f>
        <v>0</v>
      </c>
      <c r="Z47" s="612">
        <f t="shared" si="20"/>
        <v>0</v>
      </c>
      <c r="AA47" s="612">
        <f t="shared" si="20"/>
        <v>0</v>
      </c>
      <c r="AB47" s="612">
        <f t="shared" si="20"/>
        <v>0</v>
      </c>
      <c r="AC47" s="612">
        <f t="shared" si="20"/>
        <v>1875.7728516490054</v>
      </c>
      <c r="AD47" s="612">
        <f t="shared" si="20"/>
        <v>1874.979620643893</v>
      </c>
      <c r="AE47" s="612">
        <f t="shared" si="20"/>
        <v>1874.4852265232653</v>
      </c>
      <c r="AF47" s="612">
        <f t="shared" si="20"/>
        <v>1874.3167704342814</v>
      </c>
      <c r="AG47" s="612">
        <f t="shared" si="20"/>
        <v>1873.6818461957173</v>
      </c>
      <c r="AH47" s="612">
        <f t="shared" si="20"/>
        <v>1873.1955995241613</v>
      </c>
      <c r="AI47" s="612">
        <f t="shared" si="20"/>
        <v>1872.7093528526052</v>
      </c>
      <c r="AJ47" s="612">
        <f t="shared" si="20"/>
        <v>1872.2231061810492</v>
      </c>
      <c r="AK47" s="612">
        <f t="shared" si="20"/>
        <v>1871.7368595094931</v>
      </c>
      <c r="AL47" s="612">
        <f t="shared" si="20"/>
        <v>1871.2506128379371</v>
      </c>
      <c r="AM47" s="612">
        <f t="shared" si="20"/>
        <v>1870.764366166381</v>
      </c>
      <c r="AN47" s="612">
        <f t="shared" si="20"/>
        <v>1870.278119494825</v>
      </c>
      <c r="AO47" s="612">
        <f t="shared" si="20"/>
        <v>1869.7918728232689</v>
      </c>
      <c r="AP47" s="612">
        <f t="shared" si="20"/>
        <v>1869.3056261517127</v>
      </c>
      <c r="AQ47" s="612">
        <f t="shared" si="20"/>
        <v>1868.8193794801566</v>
      </c>
      <c r="AR47" s="612">
        <f t="shared" si="20"/>
        <v>1868.3331328086006</v>
      </c>
      <c r="AS47" s="612">
        <f t="shared" si="20"/>
        <v>1867.8468861370445</v>
      </c>
      <c r="AT47" s="612">
        <f t="shared" si="20"/>
        <v>1867.3606394654885</v>
      </c>
      <c r="AU47" s="612">
        <f t="shared" si="20"/>
        <v>1866.8743927939324</v>
      </c>
      <c r="AV47" s="612">
        <f t="shared" si="20"/>
        <v>1866.3881461223764</v>
      </c>
      <c r="AW47" s="612">
        <f t="shared" si="20"/>
        <v>1866.3881461223764</v>
      </c>
      <c r="AX47" s="612">
        <f t="shared" si="20"/>
        <v>1866.3881461223764</v>
      </c>
      <c r="AY47" s="612">
        <f t="shared" si="20"/>
        <v>1866.3881461223764</v>
      </c>
      <c r="AZ47" s="612">
        <f t="shared" si="20"/>
        <v>1866.3881461223764</v>
      </c>
      <c r="BA47" s="612">
        <f t="shared" si="20"/>
        <v>1866.3881461223764</v>
      </c>
      <c r="BB47" s="612">
        <f t="shared" si="20"/>
        <v>1866.3881461223764</v>
      </c>
      <c r="BC47" s="612">
        <f t="shared" si="20"/>
        <v>1866.3881461223764</v>
      </c>
      <c r="BD47" s="612">
        <f t="shared" si="20"/>
        <v>1866.3881461223764</v>
      </c>
      <c r="BE47" s="612">
        <f t="shared" si="20"/>
        <v>1866.3881461223764</v>
      </c>
      <c r="BF47" s="612">
        <f t="shared" si="20"/>
        <v>1866.3881461223764</v>
      </c>
      <c r="BG47" s="612">
        <f t="shared" si="20"/>
        <v>1866.3881461223764</v>
      </c>
      <c r="BH47" s="612">
        <f t="shared" si="20"/>
        <v>1866.3881461223764</v>
      </c>
      <c r="BI47" s="612">
        <f t="shared" si="20"/>
        <v>1866.3881461223764</v>
      </c>
      <c r="BJ47" s="612">
        <f t="shared" si="20"/>
        <v>1866.3881461223764</v>
      </c>
      <c r="BK47" s="612">
        <f t="shared" si="20"/>
        <v>1866.3881461223764</v>
      </c>
      <c r="BL47" s="612">
        <f t="shared" si="20"/>
        <v>1866.3881461223764</v>
      </c>
      <c r="BM47" s="612">
        <f t="shared" si="20"/>
        <v>1866.3881461223764</v>
      </c>
      <c r="BN47" s="612">
        <f t="shared" si="20"/>
        <v>1866.3881461223764</v>
      </c>
      <c r="BO47" s="612">
        <f t="shared" si="20"/>
        <v>1866.3881461223764</v>
      </c>
      <c r="BP47" s="612">
        <f t="shared" si="20"/>
        <v>1866.3881461223764</v>
      </c>
      <c r="BQ47" s="612">
        <f t="shared" si="20"/>
        <v>1866.3881461223764</v>
      </c>
      <c r="BR47" s="612">
        <f t="shared" si="20"/>
        <v>1866.3881461223764</v>
      </c>
      <c r="BS47" s="612">
        <f t="shared" si="20"/>
        <v>1866.3881461223764</v>
      </c>
      <c r="BT47" s="612">
        <f t="shared" si="20"/>
        <v>1866.3881461223764</v>
      </c>
      <c r="BU47" s="612">
        <f t="shared" si="20"/>
        <v>1866.3881461223764</v>
      </c>
      <c r="BV47" s="612">
        <f t="shared" si="20"/>
        <v>1866.3881461223764</v>
      </c>
      <c r="BW47" s="612">
        <f t="shared" si="20"/>
        <v>1866.3881461223764</v>
      </c>
      <c r="BX47" s="612">
        <f t="shared" si="20"/>
        <v>1866.3881461223764</v>
      </c>
      <c r="BY47" s="612">
        <f t="shared" si="20"/>
        <v>1866.3881461223764</v>
      </c>
      <c r="BZ47" s="612">
        <f t="shared" si="20"/>
        <v>1866.3881461223764</v>
      </c>
      <c r="CA47" s="612">
        <f t="shared" si="20"/>
        <v>1866.3881461223764</v>
      </c>
      <c r="CB47" s="612">
        <f t="shared" si="20"/>
        <v>1866.3881461223764</v>
      </c>
      <c r="CC47" s="612">
        <f t="shared" si="20"/>
        <v>1866.3881461223764</v>
      </c>
      <c r="CD47" s="612">
        <f t="shared" si="20"/>
        <v>1866.3881461223764</v>
      </c>
      <c r="CE47" s="612">
        <f t="shared" si="20"/>
        <v>1866.3881461223764</v>
      </c>
      <c r="CF47" s="612">
        <f t="shared" si="20"/>
        <v>1866.3881461223764</v>
      </c>
      <c r="CG47" s="612">
        <f t="shared" si="20"/>
        <v>1866.3881461223764</v>
      </c>
      <c r="CH47" s="612">
        <f t="shared" si="20"/>
        <v>1866.3881461223764</v>
      </c>
      <c r="CI47" s="612">
        <f t="shared" si="20"/>
        <v>1866.3881461223764</v>
      </c>
      <c r="CJ47" s="612">
        <f t="shared" si="20"/>
        <v>1866.3881461223764</v>
      </c>
      <c r="CK47" s="612">
        <f t="shared" ref="CK47:DW47" si="21">SUM(CK36:CK46)</f>
        <v>1866.3881461223764</v>
      </c>
      <c r="CL47" s="612">
        <f t="shared" si="21"/>
        <v>1866.3881461223764</v>
      </c>
      <c r="CM47" s="612">
        <f t="shared" si="21"/>
        <v>1866.3881461223764</v>
      </c>
      <c r="CN47" s="612">
        <f t="shared" si="21"/>
        <v>1866.3881461223764</v>
      </c>
      <c r="CO47" s="612">
        <f t="shared" si="21"/>
        <v>1866.3881461223764</v>
      </c>
      <c r="CP47" s="612">
        <f t="shared" si="21"/>
        <v>1866.3881461223764</v>
      </c>
      <c r="CQ47" s="612">
        <f t="shared" si="21"/>
        <v>1866.3881461223764</v>
      </c>
      <c r="CR47" s="612">
        <f t="shared" si="21"/>
        <v>1866.3881461223764</v>
      </c>
      <c r="CS47" s="612">
        <f t="shared" si="21"/>
        <v>1866.3881461223764</v>
      </c>
      <c r="CT47" s="612">
        <f t="shared" si="21"/>
        <v>1866.3881461223764</v>
      </c>
      <c r="CU47" s="612">
        <f t="shared" si="21"/>
        <v>1866.3881461223764</v>
      </c>
      <c r="CV47" s="612">
        <f t="shared" si="21"/>
        <v>1866.3881461223764</v>
      </c>
      <c r="CW47" s="612">
        <f t="shared" si="21"/>
        <v>1866.3881461223764</v>
      </c>
      <c r="CX47" s="612">
        <f t="shared" si="21"/>
        <v>1866.3881461223764</v>
      </c>
      <c r="CY47" s="613">
        <f t="shared" si="21"/>
        <v>1866.3881461223764</v>
      </c>
      <c r="CZ47" s="614">
        <f t="shared" si="21"/>
        <v>0</v>
      </c>
      <c r="DA47" s="615">
        <f t="shared" si="21"/>
        <v>0</v>
      </c>
      <c r="DB47" s="615">
        <f t="shared" si="21"/>
        <v>0</v>
      </c>
      <c r="DC47" s="615">
        <f t="shared" si="21"/>
        <v>0</v>
      </c>
      <c r="DD47" s="615">
        <f t="shared" si="21"/>
        <v>0</v>
      </c>
      <c r="DE47" s="615">
        <f t="shared" si="21"/>
        <v>0</v>
      </c>
      <c r="DF47" s="615">
        <f t="shared" si="21"/>
        <v>0</v>
      </c>
      <c r="DG47" s="615">
        <f t="shared" si="21"/>
        <v>0</v>
      </c>
      <c r="DH47" s="615">
        <f t="shared" si="21"/>
        <v>0</v>
      </c>
      <c r="DI47" s="615">
        <f t="shared" si="21"/>
        <v>0</v>
      </c>
      <c r="DJ47" s="615">
        <f t="shared" si="21"/>
        <v>0</v>
      </c>
      <c r="DK47" s="615">
        <f t="shared" si="21"/>
        <v>0</v>
      </c>
      <c r="DL47" s="615">
        <f t="shared" si="21"/>
        <v>0</v>
      </c>
      <c r="DM47" s="615">
        <f t="shared" si="21"/>
        <v>0</v>
      </c>
      <c r="DN47" s="615">
        <f t="shared" si="21"/>
        <v>0</v>
      </c>
      <c r="DO47" s="615">
        <f t="shared" si="21"/>
        <v>0</v>
      </c>
      <c r="DP47" s="615">
        <f t="shared" si="21"/>
        <v>0</v>
      </c>
      <c r="DQ47" s="615">
        <f t="shared" si="21"/>
        <v>0</v>
      </c>
      <c r="DR47" s="615">
        <f t="shared" si="21"/>
        <v>0</v>
      </c>
      <c r="DS47" s="615">
        <f t="shared" si="21"/>
        <v>0</v>
      </c>
      <c r="DT47" s="615">
        <f t="shared" si="21"/>
        <v>0</v>
      </c>
      <c r="DU47" s="615">
        <f t="shared" si="21"/>
        <v>0</v>
      </c>
      <c r="DV47" s="615">
        <f t="shared" si="21"/>
        <v>0</v>
      </c>
      <c r="DW47" s="616">
        <f t="shared" si="21"/>
        <v>0</v>
      </c>
    </row>
    <row r="48" spans="2:127" ht="25.5" x14ac:dyDescent="0.2">
      <c r="B48" s="565" t="s">
        <v>490</v>
      </c>
      <c r="C48" s="566" t="s">
        <v>802</v>
      </c>
      <c r="D48" s="567" t="s">
        <v>803</v>
      </c>
      <c r="E48" s="568" t="s">
        <v>553</v>
      </c>
      <c r="F48" s="569" t="s">
        <v>797</v>
      </c>
      <c r="G48" s="570" t="s">
        <v>59</v>
      </c>
      <c r="H48" s="385" t="s">
        <v>492</v>
      </c>
      <c r="I48" s="385">
        <f>MAX(X48:AV48)</f>
        <v>18</v>
      </c>
      <c r="J48" s="385">
        <f>SUMPRODUCT($X$2:$CY$2,$X48:$CY48)*365</f>
        <v>156740.08508679076</v>
      </c>
      <c r="K48" s="385">
        <f>SUMPRODUCT($X$2:$CY$2,$X49:$CY49)+SUMPRODUCT($X$2:$CY$2,$X50:$CY50)+SUMPRODUCT($X$2:$CY$2,$X51:$CY51)</f>
        <v>47588.946179338585</v>
      </c>
      <c r="L48" s="385">
        <f>SUMPRODUCT($X$2:$CY$2,$X52:$CY52) +SUMPRODUCT($X$2:$CY$2,$X53:$CY53)</f>
        <v>72286.523259204871</v>
      </c>
      <c r="M48" s="385">
        <f>SUMPRODUCT($X$2:$CY$2,$X54:$CY54)</f>
        <v>0</v>
      </c>
      <c r="N48" s="385">
        <f>SUMPRODUCT($X$2:$CY$2,$X57:$CY57) +SUMPRODUCT($X$2:$CY$2,$X58:$CY58)</f>
        <v>158.26546114872764</v>
      </c>
      <c r="O48" s="385">
        <f>SUMPRODUCT($X$2:$CY$2,$X55:$CY55) +SUMPRODUCT($X$2:$CY$2,$X56:$CY56) +SUMPRODUCT($X$2:$CY$2,$X59:$CY59)</f>
        <v>0</v>
      </c>
      <c r="P48" s="385">
        <f>SUM(K48:O48)</f>
        <v>120033.73489969218</v>
      </c>
      <c r="Q48" s="385">
        <f>(SUM(K48:M48)*100000)/(J48*1000)</f>
        <v>76.480416207612436</v>
      </c>
      <c r="R48" s="386">
        <f>(P48*100000)/(J48*1000)</f>
        <v>76.581389395843829</v>
      </c>
      <c r="S48" s="571">
        <v>3</v>
      </c>
      <c r="T48" s="572">
        <v>3</v>
      </c>
      <c r="U48" s="573" t="s">
        <v>493</v>
      </c>
      <c r="V48" s="498" t="s">
        <v>124</v>
      </c>
      <c r="W48" s="499" t="s">
        <v>75</v>
      </c>
      <c r="X48" s="569">
        <v>0</v>
      </c>
      <c r="Y48" s="569">
        <v>0</v>
      </c>
      <c r="Z48" s="569">
        <v>0</v>
      </c>
      <c r="AA48" s="569">
        <v>0</v>
      </c>
      <c r="AB48" s="569">
        <v>0</v>
      </c>
      <c r="AC48" s="569">
        <v>18</v>
      </c>
      <c r="AD48" s="569">
        <v>18</v>
      </c>
      <c r="AE48" s="569">
        <v>18</v>
      </c>
      <c r="AF48" s="569">
        <v>18</v>
      </c>
      <c r="AG48" s="569">
        <v>18</v>
      </c>
      <c r="AH48" s="569">
        <v>18</v>
      </c>
      <c r="AI48" s="569">
        <v>18</v>
      </c>
      <c r="AJ48" s="569">
        <v>18</v>
      </c>
      <c r="AK48" s="569">
        <v>18</v>
      </c>
      <c r="AL48" s="569">
        <v>18</v>
      </c>
      <c r="AM48" s="569">
        <v>18</v>
      </c>
      <c r="AN48" s="569">
        <v>18</v>
      </c>
      <c r="AO48" s="569">
        <v>18</v>
      </c>
      <c r="AP48" s="569">
        <v>18</v>
      </c>
      <c r="AQ48" s="569">
        <v>18</v>
      </c>
      <c r="AR48" s="569">
        <v>18</v>
      </c>
      <c r="AS48" s="569">
        <v>18</v>
      </c>
      <c r="AT48" s="569">
        <v>18</v>
      </c>
      <c r="AU48" s="569">
        <v>18</v>
      </c>
      <c r="AV48" s="569">
        <v>18</v>
      </c>
      <c r="AW48" s="569">
        <v>18</v>
      </c>
      <c r="AX48" s="569">
        <v>18</v>
      </c>
      <c r="AY48" s="569">
        <v>18</v>
      </c>
      <c r="AZ48" s="569">
        <v>18</v>
      </c>
      <c r="BA48" s="569">
        <v>18</v>
      </c>
      <c r="BB48" s="569">
        <v>18</v>
      </c>
      <c r="BC48" s="569">
        <v>18</v>
      </c>
      <c r="BD48" s="569">
        <v>18</v>
      </c>
      <c r="BE48" s="569">
        <v>18</v>
      </c>
      <c r="BF48" s="569">
        <v>18</v>
      </c>
      <c r="BG48" s="569">
        <v>18</v>
      </c>
      <c r="BH48" s="569">
        <v>18</v>
      </c>
      <c r="BI48" s="569">
        <v>18</v>
      </c>
      <c r="BJ48" s="569">
        <v>18</v>
      </c>
      <c r="BK48" s="569">
        <v>18</v>
      </c>
      <c r="BL48" s="569">
        <v>18</v>
      </c>
      <c r="BM48" s="569">
        <v>18</v>
      </c>
      <c r="BN48" s="569">
        <v>18</v>
      </c>
      <c r="BO48" s="569">
        <v>18</v>
      </c>
      <c r="BP48" s="569">
        <v>18</v>
      </c>
      <c r="BQ48" s="569">
        <v>18</v>
      </c>
      <c r="BR48" s="569">
        <v>18</v>
      </c>
      <c r="BS48" s="569">
        <v>18</v>
      </c>
      <c r="BT48" s="569">
        <v>18</v>
      </c>
      <c r="BU48" s="569">
        <v>18</v>
      </c>
      <c r="BV48" s="569">
        <v>18</v>
      </c>
      <c r="BW48" s="569">
        <v>18</v>
      </c>
      <c r="BX48" s="569">
        <v>18</v>
      </c>
      <c r="BY48" s="569">
        <v>18</v>
      </c>
      <c r="BZ48" s="569">
        <v>18</v>
      </c>
      <c r="CA48" s="569">
        <v>18</v>
      </c>
      <c r="CB48" s="569">
        <v>18</v>
      </c>
      <c r="CC48" s="569">
        <v>18</v>
      </c>
      <c r="CD48" s="569">
        <v>18</v>
      </c>
      <c r="CE48" s="574">
        <v>18</v>
      </c>
      <c r="CF48" s="574">
        <v>18</v>
      </c>
      <c r="CG48" s="574">
        <v>18</v>
      </c>
      <c r="CH48" s="574">
        <v>18</v>
      </c>
      <c r="CI48" s="574">
        <v>18</v>
      </c>
      <c r="CJ48" s="574">
        <v>18</v>
      </c>
      <c r="CK48" s="574">
        <v>18</v>
      </c>
      <c r="CL48" s="574">
        <v>18</v>
      </c>
      <c r="CM48" s="574">
        <v>18</v>
      </c>
      <c r="CN48" s="574">
        <v>18</v>
      </c>
      <c r="CO48" s="574">
        <v>18</v>
      </c>
      <c r="CP48" s="574">
        <v>18</v>
      </c>
      <c r="CQ48" s="574">
        <v>18</v>
      </c>
      <c r="CR48" s="574">
        <v>18</v>
      </c>
      <c r="CS48" s="574">
        <v>18</v>
      </c>
      <c r="CT48" s="574">
        <v>18</v>
      </c>
      <c r="CU48" s="574">
        <v>18</v>
      </c>
      <c r="CV48" s="574">
        <v>18</v>
      </c>
      <c r="CW48" s="574">
        <v>18</v>
      </c>
      <c r="CX48" s="574">
        <v>18</v>
      </c>
      <c r="CY48" s="575">
        <v>18</v>
      </c>
      <c r="CZ48" s="576">
        <v>0</v>
      </c>
      <c r="DA48" s="577">
        <v>0</v>
      </c>
      <c r="DB48" s="577">
        <v>0</v>
      </c>
      <c r="DC48" s="577">
        <v>0</v>
      </c>
      <c r="DD48" s="577">
        <v>0</v>
      </c>
      <c r="DE48" s="577">
        <v>0</v>
      </c>
      <c r="DF48" s="577">
        <v>0</v>
      </c>
      <c r="DG48" s="577">
        <v>0</v>
      </c>
      <c r="DH48" s="577">
        <v>0</v>
      </c>
      <c r="DI48" s="577">
        <v>0</v>
      </c>
      <c r="DJ48" s="577">
        <v>0</v>
      </c>
      <c r="DK48" s="577">
        <v>0</v>
      </c>
      <c r="DL48" s="577">
        <v>0</v>
      </c>
      <c r="DM48" s="577">
        <v>0</v>
      </c>
      <c r="DN48" s="577">
        <v>0</v>
      </c>
      <c r="DO48" s="577">
        <v>0</v>
      </c>
      <c r="DP48" s="577">
        <v>0</v>
      </c>
      <c r="DQ48" s="577">
        <v>0</v>
      </c>
      <c r="DR48" s="577">
        <v>0</v>
      </c>
      <c r="DS48" s="577">
        <v>0</v>
      </c>
      <c r="DT48" s="577">
        <v>0</v>
      </c>
      <c r="DU48" s="577">
        <v>0</v>
      </c>
      <c r="DV48" s="577">
        <v>0</v>
      </c>
      <c r="DW48" s="578">
        <v>0</v>
      </c>
    </row>
    <row r="49" spans="2:127" x14ac:dyDescent="0.2">
      <c r="B49" s="579"/>
      <c r="C49" s="580"/>
      <c r="D49" s="581"/>
      <c r="E49" s="582"/>
      <c r="F49" s="582"/>
      <c r="G49" s="581"/>
      <c r="H49" s="582"/>
      <c r="I49" s="582"/>
      <c r="J49" s="582"/>
      <c r="K49" s="582"/>
      <c r="L49" s="582"/>
      <c r="M49" s="582"/>
      <c r="N49" s="582"/>
      <c r="O49" s="582"/>
      <c r="P49" s="582"/>
      <c r="Q49" s="582"/>
      <c r="R49" s="583"/>
      <c r="S49" s="582"/>
      <c r="T49" s="582"/>
      <c r="U49" s="497" t="s">
        <v>494</v>
      </c>
      <c r="V49" s="498" t="s">
        <v>124</v>
      </c>
      <c r="W49" s="499" t="s">
        <v>495</v>
      </c>
      <c r="X49" s="569">
        <v>3427.9</v>
      </c>
      <c r="Y49" s="569">
        <v>3917.5999999999995</v>
      </c>
      <c r="Z49" s="569">
        <v>4896.9999999999991</v>
      </c>
      <c r="AA49" s="569">
        <v>19587.999999999996</v>
      </c>
      <c r="AB49" s="569">
        <v>17139.499999999996</v>
      </c>
      <c r="AC49" s="569">
        <v>0</v>
      </c>
      <c r="AD49" s="569">
        <v>0</v>
      </c>
      <c r="AE49" s="569">
        <v>0</v>
      </c>
      <c r="AF49" s="569">
        <v>0</v>
      </c>
      <c r="AG49" s="569">
        <v>0</v>
      </c>
      <c r="AH49" s="569">
        <v>0</v>
      </c>
      <c r="AI49" s="569">
        <v>0</v>
      </c>
      <c r="AJ49" s="569">
        <v>0</v>
      </c>
      <c r="AK49" s="569">
        <v>0</v>
      </c>
      <c r="AL49" s="569">
        <v>0</v>
      </c>
      <c r="AM49" s="569">
        <v>0</v>
      </c>
      <c r="AN49" s="569">
        <v>0</v>
      </c>
      <c r="AO49" s="569">
        <v>0</v>
      </c>
      <c r="AP49" s="569">
        <v>0</v>
      </c>
      <c r="AQ49" s="569">
        <v>0</v>
      </c>
      <c r="AR49" s="569">
        <v>238</v>
      </c>
      <c r="AS49" s="569">
        <v>272</v>
      </c>
      <c r="AT49" s="569">
        <v>340</v>
      </c>
      <c r="AU49" s="569">
        <v>1360</v>
      </c>
      <c r="AV49" s="569">
        <v>1190</v>
      </c>
      <c r="AW49" s="569">
        <v>0</v>
      </c>
      <c r="AX49" s="569">
        <v>0</v>
      </c>
      <c r="AY49" s="569">
        <v>0</v>
      </c>
      <c r="AZ49" s="569">
        <v>0</v>
      </c>
      <c r="BA49" s="569">
        <v>0</v>
      </c>
      <c r="BB49" s="569">
        <v>0</v>
      </c>
      <c r="BC49" s="569">
        <v>0</v>
      </c>
      <c r="BD49" s="569">
        <v>0</v>
      </c>
      <c r="BE49" s="569">
        <v>0</v>
      </c>
      <c r="BF49" s="569">
        <v>0</v>
      </c>
      <c r="BG49" s="569">
        <v>0</v>
      </c>
      <c r="BH49" s="569">
        <v>0</v>
      </c>
      <c r="BI49" s="569">
        <v>0</v>
      </c>
      <c r="BJ49" s="569">
        <v>0</v>
      </c>
      <c r="BK49" s="569">
        <v>0</v>
      </c>
      <c r="BL49" s="569">
        <v>238</v>
      </c>
      <c r="BM49" s="569">
        <v>272</v>
      </c>
      <c r="BN49" s="569">
        <v>340</v>
      </c>
      <c r="BO49" s="569">
        <v>1360</v>
      </c>
      <c r="BP49" s="569">
        <v>1190</v>
      </c>
      <c r="BQ49" s="569">
        <v>0</v>
      </c>
      <c r="BR49" s="569">
        <v>0</v>
      </c>
      <c r="BS49" s="569">
        <v>0</v>
      </c>
      <c r="BT49" s="569">
        <v>0</v>
      </c>
      <c r="BU49" s="569">
        <v>0</v>
      </c>
      <c r="BV49" s="569">
        <v>0</v>
      </c>
      <c r="BW49" s="569">
        <v>0</v>
      </c>
      <c r="BX49" s="569">
        <v>0</v>
      </c>
      <c r="BY49" s="569">
        <v>0</v>
      </c>
      <c r="BZ49" s="569">
        <v>0</v>
      </c>
      <c r="CA49" s="569">
        <v>0</v>
      </c>
      <c r="CB49" s="569">
        <v>0</v>
      </c>
      <c r="CC49" s="569">
        <v>0</v>
      </c>
      <c r="CD49" s="569">
        <v>0</v>
      </c>
      <c r="CE49" s="574">
        <v>0</v>
      </c>
      <c r="CF49" s="574">
        <v>423.5</v>
      </c>
      <c r="CG49" s="574">
        <v>484</v>
      </c>
      <c r="CH49" s="574">
        <v>605</v>
      </c>
      <c r="CI49" s="574">
        <v>2420</v>
      </c>
      <c r="CJ49" s="574">
        <v>2117.5</v>
      </c>
      <c r="CK49" s="574">
        <v>0</v>
      </c>
      <c r="CL49" s="574">
        <v>0</v>
      </c>
      <c r="CM49" s="574">
        <v>0</v>
      </c>
      <c r="CN49" s="574">
        <v>0</v>
      </c>
      <c r="CO49" s="574">
        <v>0</v>
      </c>
      <c r="CP49" s="574">
        <v>0</v>
      </c>
      <c r="CQ49" s="574">
        <v>0</v>
      </c>
      <c r="CR49" s="574">
        <v>0</v>
      </c>
      <c r="CS49" s="574">
        <v>0</v>
      </c>
      <c r="CT49" s="574">
        <v>0</v>
      </c>
      <c r="CU49" s="574">
        <v>0</v>
      </c>
      <c r="CV49" s="574">
        <v>0</v>
      </c>
      <c r="CW49" s="574">
        <v>0</v>
      </c>
      <c r="CX49" s="574">
        <v>0</v>
      </c>
      <c r="CY49" s="575">
        <v>0</v>
      </c>
      <c r="CZ49" s="576">
        <v>0</v>
      </c>
      <c r="DA49" s="577">
        <v>0</v>
      </c>
      <c r="DB49" s="577">
        <v>0</v>
      </c>
      <c r="DC49" s="577">
        <v>0</v>
      </c>
      <c r="DD49" s="577">
        <v>0</v>
      </c>
      <c r="DE49" s="577">
        <v>0</v>
      </c>
      <c r="DF49" s="577">
        <v>0</v>
      </c>
      <c r="DG49" s="577">
        <v>0</v>
      </c>
      <c r="DH49" s="577">
        <v>0</v>
      </c>
      <c r="DI49" s="577">
        <v>0</v>
      </c>
      <c r="DJ49" s="577">
        <v>0</v>
      </c>
      <c r="DK49" s="577">
        <v>0</v>
      </c>
      <c r="DL49" s="577">
        <v>0</v>
      </c>
      <c r="DM49" s="577">
        <v>0</v>
      </c>
      <c r="DN49" s="577">
        <v>0</v>
      </c>
      <c r="DO49" s="577">
        <v>0</v>
      </c>
      <c r="DP49" s="577">
        <v>0</v>
      </c>
      <c r="DQ49" s="577">
        <v>0</v>
      </c>
      <c r="DR49" s="577">
        <v>0</v>
      </c>
      <c r="DS49" s="577">
        <v>0</v>
      </c>
      <c r="DT49" s="577">
        <v>0</v>
      </c>
      <c r="DU49" s="577">
        <v>0</v>
      </c>
      <c r="DV49" s="577">
        <v>0</v>
      </c>
      <c r="DW49" s="578">
        <v>0</v>
      </c>
    </row>
    <row r="50" spans="2:127" x14ac:dyDescent="0.2">
      <c r="B50" s="584"/>
      <c r="C50" s="585"/>
      <c r="D50" s="586"/>
      <c r="E50" s="586"/>
      <c r="F50" s="586"/>
      <c r="G50" s="586"/>
      <c r="H50" s="586"/>
      <c r="I50" s="587"/>
      <c r="J50" s="587"/>
      <c r="K50" s="587"/>
      <c r="L50" s="587"/>
      <c r="M50" s="587"/>
      <c r="N50" s="587"/>
      <c r="O50" s="587"/>
      <c r="P50" s="587"/>
      <c r="Q50" s="587"/>
      <c r="R50" s="588"/>
      <c r="S50" s="587"/>
      <c r="T50" s="587"/>
      <c r="U50" s="497" t="s">
        <v>496</v>
      </c>
      <c r="V50" s="498" t="s">
        <v>124</v>
      </c>
      <c r="W50" s="499" t="s">
        <v>495</v>
      </c>
      <c r="X50" s="569">
        <v>0</v>
      </c>
      <c r="Y50" s="569">
        <v>0</v>
      </c>
      <c r="Z50" s="569">
        <v>0</v>
      </c>
      <c r="AA50" s="569">
        <v>0</v>
      </c>
      <c r="AB50" s="569">
        <v>0</v>
      </c>
      <c r="AC50" s="569">
        <v>0</v>
      </c>
      <c r="AD50" s="569">
        <v>0</v>
      </c>
      <c r="AE50" s="569">
        <v>0</v>
      </c>
      <c r="AF50" s="569">
        <v>0</v>
      </c>
      <c r="AG50" s="569">
        <v>0</v>
      </c>
      <c r="AH50" s="569">
        <v>0</v>
      </c>
      <c r="AI50" s="569">
        <v>0</v>
      </c>
      <c r="AJ50" s="569">
        <v>0</v>
      </c>
      <c r="AK50" s="569">
        <v>0</v>
      </c>
      <c r="AL50" s="569">
        <v>0</v>
      </c>
      <c r="AM50" s="569">
        <v>0</v>
      </c>
      <c r="AN50" s="569">
        <v>0</v>
      </c>
      <c r="AO50" s="569">
        <v>0</v>
      </c>
      <c r="AP50" s="569">
        <v>0</v>
      </c>
      <c r="AQ50" s="569">
        <v>0</v>
      </c>
      <c r="AR50" s="569">
        <v>0</v>
      </c>
      <c r="AS50" s="569">
        <v>0</v>
      </c>
      <c r="AT50" s="569">
        <v>0</v>
      </c>
      <c r="AU50" s="569">
        <v>0</v>
      </c>
      <c r="AV50" s="569">
        <v>0</v>
      </c>
      <c r="AW50" s="569">
        <v>0</v>
      </c>
      <c r="AX50" s="569">
        <v>0</v>
      </c>
      <c r="AY50" s="569">
        <v>0</v>
      </c>
      <c r="AZ50" s="569">
        <v>0</v>
      </c>
      <c r="BA50" s="569">
        <v>0</v>
      </c>
      <c r="BB50" s="569">
        <v>0</v>
      </c>
      <c r="BC50" s="569">
        <v>0</v>
      </c>
      <c r="BD50" s="569">
        <v>0</v>
      </c>
      <c r="BE50" s="569">
        <v>0</v>
      </c>
      <c r="BF50" s="569">
        <v>0</v>
      </c>
      <c r="BG50" s="569">
        <v>0</v>
      </c>
      <c r="BH50" s="569">
        <v>0</v>
      </c>
      <c r="BI50" s="569">
        <v>0</v>
      </c>
      <c r="BJ50" s="569">
        <v>0</v>
      </c>
      <c r="BK50" s="569">
        <v>0</v>
      </c>
      <c r="BL50" s="569">
        <v>0</v>
      </c>
      <c r="BM50" s="569">
        <v>0</v>
      </c>
      <c r="BN50" s="569">
        <v>0</v>
      </c>
      <c r="BO50" s="569">
        <v>0</v>
      </c>
      <c r="BP50" s="569">
        <v>0</v>
      </c>
      <c r="BQ50" s="569">
        <v>0</v>
      </c>
      <c r="BR50" s="569">
        <v>0</v>
      </c>
      <c r="BS50" s="569">
        <v>0</v>
      </c>
      <c r="BT50" s="569">
        <v>0</v>
      </c>
      <c r="BU50" s="569">
        <v>0</v>
      </c>
      <c r="BV50" s="569">
        <v>0</v>
      </c>
      <c r="BW50" s="569">
        <v>0</v>
      </c>
      <c r="BX50" s="569">
        <v>0</v>
      </c>
      <c r="BY50" s="569">
        <v>0</v>
      </c>
      <c r="BZ50" s="569">
        <v>0</v>
      </c>
      <c r="CA50" s="569">
        <v>0</v>
      </c>
      <c r="CB50" s="569">
        <v>0</v>
      </c>
      <c r="CC50" s="569">
        <v>0</v>
      </c>
      <c r="CD50" s="569">
        <v>0</v>
      </c>
      <c r="CE50" s="574">
        <v>0</v>
      </c>
      <c r="CF50" s="574">
        <v>0</v>
      </c>
      <c r="CG50" s="574">
        <v>0</v>
      </c>
      <c r="CH50" s="574">
        <v>0</v>
      </c>
      <c r="CI50" s="574">
        <v>0</v>
      </c>
      <c r="CJ50" s="574">
        <v>0</v>
      </c>
      <c r="CK50" s="574">
        <v>0</v>
      </c>
      <c r="CL50" s="574">
        <v>0</v>
      </c>
      <c r="CM50" s="574">
        <v>0</v>
      </c>
      <c r="CN50" s="574">
        <v>0</v>
      </c>
      <c r="CO50" s="574">
        <v>0</v>
      </c>
      <c r="CP50" s="574">
        <v>0</v>
      </c>
      <c r="CQ50" s="574">
        <v>0</v>
      </c>
      <c r="CR50" s="574">
        <v>0</v>
      </c>
      <c r="CS50" s="574">
        <v>0</v>
      </c>
      <c r="CT50" s="574">
        <v>0</v>
      </c>
      <c r="CU50" s="574">
        <v>0</v>
      </c>
      <c r="CV50" s="574">
        <v>0</v>
      </c>
      <c r="CW50" s="574">
        <v>0</v>
      </c>
      <c r="CX50" s="574">
        <v>0</v>
      </c>
      <c r="CY50" s="575">
        <v>0</v>
      </c>
      <c r="CZ50" s="576">
        <v>0</v>
      </c>
      <c r="DA50" s="577">
        <v>0</v>
      </c>
      <c r="DB50" s="577">
        <v>0</v>
      </c>
      <c r="DC50" s="577">
        <v>0</v>
      </c>
      <c r="DD50" s="577">
        <v>0</v>
      </c>
      <c r="DE50" s="577">
        <v>0</v>
      </c>
      <c r="DF50" s="577">
        <v>0</v>
      </c>
      <c r="DG50" s="577">
        <v>0</v>
      </c>
      <c r="DH50" s="577">
        <v>0</v>
      </c>
      <c r="DI50" s="577">
        <v>0</v>
      </c>
      <c r="DJ50" s="577">
        <v>0</v>
      </c>
      <c r="DK50" s="577">
        <v>0</v>
      </c>
      <c r="DL50" s="577">
        <v>0</v>
      </c>
      <c r="DM50" s="577">
        <v>0</v>
      </c>
      <c r="DN50" s="577">
        <v>0</v>
      </c>
      <c r="DO50" s="577">
        <v>0</v>
      </c>
      <c r="DP50" s="577">
        <v>0</v>
      </c>
      <c r="DQ50" s="577">
        <v>0</v>
      </c>
      <c r="DR50" s="577">
        <v>0</v>
      </c>
      <c r="DS50" s="577">
        <v>0</v>
      </c>
      <c r="DT50" s="577">
        <v>0</v>
      </c>
      <c r="DU50" s="577">
        <v>0</v>
      </c>
      <c r="DV50" s="577">
        <v>0</v>
      </c>
      <c r="DW50" s="578">
        <v>0</v>
      </c>
    </row>
    <row r="51" spans="2:127" x14ac:dyDescent="0.2">
      <c r="B51" s="584"/>
      <c r="C51" s="585"/>
      <c r="D51" s="586"/>
      <c r="E51" s="586"/>
      <c r="F51" s="586"/>
      <c r="G51" s="586"/>
      <c r="H51" s="586"/>
      <c r="I51" s="587"/>
      <c r="J51" s="587"/>
      <c r="K51" s="587"/>
      <c r="L51" s="587"/>
      <c r="M51" s="587"/>
      <c r="N51" s="587"/>
      <c r="O51" s="587"/>
      <c r="P51" s="587"/>
      <c r="Q51" s="587"/>
      <c r="R51" s="588"/>
      <c r="S51" s="587"/>
      <c r="T51" s="587"/>
      <c r="U51" s="497" t="s">
        <v>812</v>
      </c>
      <c r="V51" s="498" t="s">
        <v>124</v>
      </c>
      <c r="W51" s="499" t="s">
        <v>495</v>
      </c>
      <c r="X51" s="569">
        <v>0</v>
      </c>
      <c r="Y51" s="569">
        <v>0</v>
      </c>
      <c r="Z51" s="569">
        <v>0</v>
      </c>
      <c r="AA51" s="569">
        <v>0</v>
      </c>
      <c r="AB51" s="569">
        <v>0</v>
      </c>
      <c r="AC51" s="569">
        <v>0</v>
      </c>
      <c r="AD51" s="569">
        <v>0</v>
      </c>
      <c r="AE51" s="569">
        <v>0</v>
      </c>
      <c r="AF51" s="569">
        <v>0</v>
      </c>
      <c r="AG51" s="569">
        <v>0</v>
      </c>
      <c r="AH51" s="569">
        <v>0</v>
      </c>
      <c r="AI51" s="569">
        <v>0</v>
      </c>
      <c r="AJ51" s="569">
        <v>0</v>
      </c>
      <c r="AK51" s="569">
        <v>0</v>
      </c>
      <c r="AL51" s="569">
        <v>0</v>
      </c>
      <c r="AM51" s="569">
        <v>0</v>
      </c>
      <c r="AN51" s="569">
        <v>0</v>
      </c>
      <c r="AO51" s="569">
        <v>0</v>
      </c>
      <c r="AP51" s="569">
        <v>0</v>
      </c>
      <c r="AQ51" s="569">
        <v>0</v>
      </c>
      <c r="AR51" s="569">
        <v>0</v>
      </c>
      <c r="AS51" s="569">
        <v>0</v>
      </c>
      <c r="AT51" s="569">
        <v>0</v>
      </c>
      <c r="AU51" s="569">
        <v>0</v>
      </c>
      <c r="AV51" s="569">
        <v>0</v>
      </c>
      <c r="AW51" s="569">
        <v>0</v>
      </c>
      <c r="AX51" s="569">
        <v>0</v>
      </c>
      <c r="AY51" s="569">
        <v>0</v>
      </c>
      <c r="AZ51" s="569">
        <v>0</v>
      </c>
      <c r="BA51" s="569">
        <v>0</v>
      </c>
      <c r="BB51" s="569">
        <v>0</v>
      </c>
      <c r="BC51" s="569">
        <v>0</v>
      </c>
      <c r="BD51" s="569">
        <v>0</v>
      </c>
      <c r="BE51" s="569">
        <v>0</v>
      </c>
      <c r="BF51" s="569">
        <v>0</v>
      </c>
      <c r="BG51" s="569">
        <v>0</v>
      </c>
      <c r="BH51" s="569">
        <v>0</v>
      </c>
      <c r="BI51" s="569">
        <v>0</v>
      </c>
      <c r="BJ51" s="569">
        <v>0</v>
      </c>
      <c r="BK51" s="569">
        <v>0</v>
      </c>
      <c r="BL51" s="569">
        <v>0</v>
      </c>
      <c r="BM51" s="569">
        <v>0</v>
      </c>
      <c r="BN51" s="569">
        <v>0</v>
      </c>
      <c r="BO51" s="569">
        <v>0</v>
      </c>
      <c r="BP51" s="569">
        <v>0</v>
      </c>
      <c r="BQ51" s="569">
        <v>0</v>
      </c>
      <c r="BR51" s="569">
        <v>0</v>
      </c>
      <c r="BS51" s="569">
        <v>0</v>
      </c>
      <c r="BT51" s="569">
        <v>0</v>
      </c>
      <c r="BU51" s="569">
        <v>0</v>
      </c>
      <c r="BV51" s="569">
        <v>0</v>
      </c>
      <c r="BW51" s="569">
        <v>0</v>
      </c>
      <c r="BX51" s="569">
        <v>0</v>
      </c>
      <c r="BY51" s="569">
        <v>0</v>
      </c>
      <c r="BZ51" s="569">
        <v>0</v>
      </c>
      <c r="CA51" s="569">
        <v>0</v>
      </c>
      <c r="CB51" s="569">
        <v>0</v>
      </c>
      <c r="CC51" s="569">
        <v>0</v>
      </c>
      <c r="CD51" s="569">
        <v>0</v>
      </c>
      <c r="CE51" s="574">
        <v>0</v>
      </c>
      <c r="CF51" s="574">
        <v>0</v>
      </c>
      <c r="CG51" s="574">
        <v>0</v>
      </c>
      <c r="CH51" s="574">
        <v>0</v>
      </c>
      <c r="CI51" s="574">
        <v>0</v>
      </c>
      <c r="CJ51" s="574">
        <v>0</v>
      </c>
      <c r="CK51" s="574">
        <v>0</v>
      </c>
      <c r="CL51" s="574">
        <v>0</v>
      </c>
      <c r="CM51" s="574">
        <v>0</v>
      </c>
      <c r="CN51" s="574">
        <v>0</v>
      </c>
      <c r="CO51" s="574">
        <v>0</v>
      </c>
      <c r="CP51" s="574">
        <v>0</v>
      </c>
      <c r="CQ51" s="574">
        <v>0</v>
      </c>
      <c r="CR51" s="574">
        <v>0</v>
      </c>
      <c r="CS51" s="574">
        <v>0</v>
      </c>
      <c r="CT51" s="574">
        <v>0</v>
      </c>
      <c r="CU51" s="574">
        <v>0</v>
      </c>
      <c r="CV51" s="574">
        <v>0</v>
      </c>
      <c r="CW51" s="574">
        <v>0</v>
      </c>
      <c r="CX51" s="574">
        <v>0</v>
      </c>
      <c r="CY51" s="575">
        <v>0</v>
      </c>
      <c r="CZ51" s="576">
        <v>0</v>
      </c>
      <c r="DA51" s="577">
        <v>0</v>
      </c>
      <c r="DB51" s="577">
        <v>0</v>
      </c>
      <c r="DC51" s="577">
        <v>0</v>
      </c>
      <c r="DD51" s="577">
        <v>0</v>
      </c>
      <c r="DE51" s="577">
        <v>0</v>
      </c>
      <c r="DF51" s="577">
        <v>0</v>
      </c>
      <c r="DG51" s="577">
        <v>0</v>
      </c>
      <c r="DH51" s="577">
        <v>0</v>
      </c>
      <c r="DI51" s="577">
        <v>0</v>
      </c>
      <c r="DJ51" s="577">
        <v>0</v>
      </c>
      <c r="DK51" s="577">
        <v>0</v>
      </c>
      <c r="DL51" s="577">
        <v>0</v>
      </c>
      <c r="DM51" s="577">
        <v>0</v>
      </c>
      <c r="DN51" s="577">
        <v>0</v>
      </c>
      <c r="DO51" s="577">
        <v>0</v>
      </c>
      <c r="DP51" s="577">
        <v>0</v>
      </c>
      <c r="DQ51" s="577">
        <v>0</v>
      </c>
      <c r="DR51" s="577">
        <v>0</v>
      </c>
      <c r="DS51" s="577">
        <v>0</v>
      </c>
      <c r="DT51" s="577">
        <v>0</v>
      </c>
      <c r="DU51" s="577">
        <v>0</v>
      </c>
      <c r="DV51" s="577">
        <v>0</v>
      </c>
      <c r="DW51" s="578">
        <v>0</v>
      </c>
    </row>
    <row r="52" spans="2:127" x14ac:dyDescent="0.2">
      <c r="B52" s="590"/>
      <c r="C52" s="591"/>
      <c r="D52" s="592"/>
      <c r="E52" s="592"/>
      <c r="F52" s="592"/>
      <c r="G52" s="592"/>
      <c r="H52" s="592"/>
      <c r="I52" s="593"/>
      <c r="J52" s="593"/>
      <c r="K52" s="593"/>
      <c r="L52" s="593"/>
      <c r="M52" s="593"/>
      <c r="N52" s="593"/>
      <c r="O52" s="593"/>
      <c r="P52" s="593"/>
      <c r="Q52" s="593"/>
      <c r="R52" s="594"/>
      <c r="S52" s="593"/>
      <c r="T52" s="593"/>
      <c r="U52" s="497" t="s">
        <v>497</v>
      </c>
      <c r="V52" s="498" t="s">
        <v>124</v>
      </c>
      <c r="W52" s="595" t="s">
        <v>495</v>
      </c>
      <c r="X52" s="569">
        <v>0</v>
      </c>
      <c r="Y52" s="569">
        <v>0</v>
      </c>
      <c r="Z52" s="569">
        <v>0</v>
      </c>
      <c r="AA52" s="569">
        <v>0</v>
      </c>
      <c r="AB52" s="569">
        <v>0</v>
      </c>
      <c r="AC52" s="569">
        <v>124</v>
      </c>
      <c r="AD52" s="569">
        <v>124</v>
      </c>
      <c r="AE52" s="569">
        <v>124</v>
      </c>
      <c r="AF52" s="569">
        <v>124</v>
      </c>
      <c r="AG52" s="569">
        <v>124</v>
      </c>
      <c r="AH52" s="569">
        <v>124</v>
      </c>
      <c r="AI52" s="569">
        <v>124</v>
      </c>
      <c r="AJ52" s="569">
        <v>124</v>
      </c>
      <c r="AK52" s="569">
        <v>124</v>
      </c>
      <c r="AL52" s="569">
        <v>124</v>
      </c>
      <c r="AM52" s="569">
        <v>124</v>
      </c>
      <c r="AN52" s="569">
        <v>124</v>
      </c>
      <c r="AO52" s="569">
        <v>124</v>
      </c>
      <c r="AP52" s="569">
        <v>124</v>
      </c>
      <c r="AQ52" s="569">
        <v>124</v>
      </c>
      <c r="AR52" s="569">
        <v>124</v>
      </c>
      <c r="AS52" s="569">
        <v>124</v>
      </c>
      <c r="AT52" s="569">
        <v>124</v>
      </c>
      <c r="AU52" s="569">
        <v>124</v>
      </c>
      <c r="AV52" s="569">
        <v>124</v>
      </c>
      <c r="AW52" s="569">
        <v>124</v>
      </c>
      <c r="AX52" s="569">
        <v>124</v>
      </c>
      <c r="AY52" s="569">
        <v>124</v>
      </c>
      <c r="AZ52" s="569">
        <v>124</v>
      </c>
      <c r="BA52" s="569">
        <v>124</v>
      </c>
      <c r="BB52" s="569">
        <v>124</v>
      </c>
      <c r="BC52" s="569">
        <v>124</v>
      </c>
      <c r="BD52" s="569">
        <v>124</v>
      </c>
      <c r="BE52" s="569">
        <v>124</v>
      </c>
      <c r="BF52" s="569">
        <v>124</v>
      </c>
      <c r="BG52" s="569">
        <v>124</v>
      </c>
      <c r="BH52" s="569">
        <v>124</v>
      </c>
      <c r="BI52" s="569">
        <v>124</v>
      </c>
      <c r="BJ52" s="569">
        <v>124</v>
      </c>
      <c r="BK52" s="569">
        <v>124</v>
      </c>
      <c r="BL52" s="569">
        <v>124</v>
      </c>
      <c r="BM52" s="569">
        <v>124</v>
      </c>
      <c r="BN52" s="569">
        <v>124</v>
      </c>
      <c r="BO52" s="569">
        <v>124</v>
      </c>
      <c r="BP52" s="569">
        <v>124</v>
      </c>
      <c r="BQ52" s="569">
        <v>124</v>
      </c>
      <c r="BR52" s="569">
        <v>124</v>
      </c>
      <c r="BS52" s="569">
        <v>124</v>
      </c>
      <c r="BT52" s="569">
        <v>124</v>
      </c>
      <c r="BU52" s="569">
        <v>124</v>
      </c>
      <c r="BV52" s="569">
        <v>124</v>
      </c>
      <c r="BW52" s="569">
        <v>124</v>
      </c>
      <c r="BX52" s="569">
        <v>124</v>
      </c>
      <c r="BY52" s="569">
        <v>124</v>
      </c>
      <c r="BZ52" s="569">
        <v>124</v>
      </c>
      <c r="CA52" s="569">
        <v>124</v>
      </c>
      <c r="CB52" s="569">
        <v>124</v>
      </c>
      <c r="CC52" s="569">
        <v>124</v>
      </c>
      <c r="CD52" s="569">
        <v>124</v>
      </c>
      <c r="CE52" s="574">
        <v>124</v>
      </c>
      <c r="CF52" s="574">
        <v>124</v>
      </c>
      <c r="CG52" s="574">
        <v>124</v>
      </c>
      <c r="CH52" s="574">
        <v>124</v>
      </c>
      <c r="CI52" s="574">
        <v>124</v>
      </c>
      <c r="CJ52" s="574">
        <v>124</v>
      </c>
      <c r="CK52" s="574">
        <v>124</v>
      </c>
      <c r="CL52" s="574">
        <v>124</v>
      </c>
      <c r="CM52" s="574">
        <v>124</v>
      </c>
      <c r="CN52" s="574">
        <v>124</v>
      </c>
      <c r="CO52" s="574">
        <v>124</v>
      </c>
      <c r="CP52" s="574">
        <v>124</v>
      </c>
      <c r="CQ52" s="574">
        <v>124</v>
      </c>
      <c r="CR52" s="574">
        <v>124</v>
      </c>
      <c r="CS52" s="574">
        <v>124</v>
      </c>
      <c r="CT52" s="574">
        <v>124</v>
      </c>
      <c r="CU52" s="574">
        <v>124</v>
      </c>
      <c r="CV52" s="574">
        <v>124</v>
      </c>
      <c r="CW52" s="574">
        <v>124</v>
      </c>
      <c r="CX52" s="574">
        <v>124</v>
      </c>
      <c r="CY52" s="575">
        <v>124</v>
      </c>
      <c r="CZ52" s="576">
        <v>0</v>
      </c>
      <c r="DA52" s="577">
        <v>0</v>
      </c>
      <c r="DB52" s="577">
        <v>0</v>
      </c>
      <c r="DC52" s="577">
        <v>0</v>
      </c>
      <c r="DD52" s="577">
        <v>0</v>
      </c>
      <c r="DE52" s="577">
        <v>0</v>
      </c>
      <c r="DF52" s="577">
        <v>0</v>
      </c>
      <c r="DG52" s="577">
        <v>0</v>
      </c>
      <c r="DH52" s="577">
        <v>0</v>
      </c>
      <c r="DI52" s="577">
        <v>0</v>
      </c>
      <c r="DJ52" s="577">
        <v>0</v>
      </c>
      <c r="DK52" s="577">
        <v>0</v>
      </c>
      <c r="DL52" s="577">
        <v>0</v>
      </c>
      <c r="DM52" s="577">
        <v>0</v>
      </c>
      <c r="DN52" s="577">
        <v>0</v>
      </c>
      <c r="DO52" s="577">
        <v>0</v>
      </c>
      <c r="DP52" s="577">
        <v>0</v>
      </c>
      <c r="DQ52" s="577">
        <v>0</v>
      </c>
      <c r="DR52" s="577">
        <v>0</v>
      </c>
      <c r="DS52" s="577">
        <v>0</v>
      </c>
      <c r="DT52" s="577">
        <v>0</v>
      </c>
      <c r="DU52" s="577">
        <v>0</v>
      </c>
      <c r="DV52" s="577">
        <v>0</v>
      </c>
      <c r="DW52" s="578">
        <v>0</v>
      </c>
    </row>
    <row r="53" spans="2:127" x14ac:dyDescent="0.2">
      <c r="B53" s="596"/>
      <c r="C53" s="597"/>
      <c r="D53" s="384"/>
      <c r="E53" s="384"/>
      <c r="F53" s="384"/>
      <c r="G53" s="384"/>
      <c r="H53" s="384"/>
      <c r="I53" s="598"/>
      <c r="J53" s="598"/>
      <c r="K53" s="598"/>
      <c r="L53" s="598"/>
      <c r="M53" s="598"/>
      <c r="N53" s="598"/>
      <c r="O53" s="598"/>
      <c r="P53" s="598"/>
      <c r="Q53" s="598"/>
      <c r="R53" s="599"/>
      <c r="S53" s="598"/>
      <c r="T53" s="598"/>
      <c r="U53" s="497" t="s">
        <v>498</v>
      </c>
      <c r="V53" s="498" t="s">
        <v>124</v>
      </c>
      <c r="W53" s="595" t="s">
        <v>495</v>
      </c>
      <c r="X53" s="569">
        <v>0</v>
      </c>
      <c r="Y53" s="569">
        <v>0</v>
      </c>
      <c r="Z53" s="569">
        <v>0</v>
      </c>
      <c r="AA53" s="569">
        <v>0</v>
      </c>
      <c r="AB53" s="569">
        <v>0</v>
      </c>
      <c r="AC53" s="569">
        <v>2905.9999999999995</v>
      </c>
      <c r="AD53" s="569">
        <v>2905.9999999999995</v>
      </c>
      <c r="AE53" s="569">
        <v>2905.9999999999995</v>
      </c>
      <c r="AF53" s="569">
        <v>2905.9999999999995</v>
      </c>
      <c r="AG53" s="569">
        <v>2905.9999999999995</v>
      </c>
      <c r="AH53" s="569">
        <v>2905.9999999999995</v>
      </c>
      <c r="AI53" s="569">
        <v>2905.9999999999995</v>
      </c>
      <c r="AJ53" s="569">
        <v>2905.9999999999995</v>
      </c>
      <c r="AK53" s="569">
        <v>2905.9999999999995</v>
      </c>
      <c r="AL53" s="569">
        <v>2905.9999999999995</v>
      </c>
      <c r="AM53" s="569">
        <v>2905.9999999999995</v>
      </c>
      <c r="AN53" s="569">
        <v>2905.9999999999995</v>
      </c>
      <c r="AO53" s="569">
        <v>2905.9999999999995</v>
      </c>
      <c r="AP53" s="569">
        <v>2905.9999999999995</v>
      </c>
      <c r="AQ53" s="569">
        <v>2905.9999999999995</v>
      </c>
      <c r="AR53" s="569">
        <v>2905.9999999999995</v>
      </c>
      <c r="AS53" s="569">
        <v>2905.9999999999995</v>
      </c>
      <c r="AT53" s="569">
        <v>2905.9999999999995</v>
      </c>
      <c r="AU53" s="569">
        <v>2905.9999999999995</v>
      </c>
      <c r="AV53" s="569">
        <v>2905.9999999999995</v>
      </c>
      <c r="AW53" s="569">
        <v>2905.9999999999995</v>
      </c>
      <c r="AX53" s="569">
        <v>2905.9999999999995</v>
      </c>
      <c r="AY53" s="569">
        <v>2905.9999999999995</v>
      </c>
      <c r="AZ53" s="569">
        <v>2905.9999999999995</v>
      </c>
      <c r="BA53" s="569">
        <v>2905.9999999999995</v>
      </c>
      <c r="BB53" s="569">
        <v>2905.9999999999995</v>
      </c>
      <c r="BC53" s="569">
        <v>2905.9999999999995</v>
      </c>
      <c r="BD53" s="569">
        <v>2905.9999999999995</v>
      </c>
      <c r="BE53" s="569">
        <v>2905.9999999999995</v>
      </c>
      <c r="BF53" s="569">
        <v>2905.9999999999995</v>
      </c>
      <c r="BG53" s="569">
        <v>2905.9999999999995</v>
      </c>
      <c r="BH53" s="569">
        <v>2905.9999999999995</v>
      </c>
      <c r="BI53" s="569">
        <v>2905.9999999999995</v>
      </c>
      <c r="BJ53" s="569">
        <v>2905.9999999999995</v>
      </c>
      <c r="BK53" s="569">
        <v>2905.9999999999995</v>
      </c>
      <c r="BL53" s="569">
        <v>2905.9999999999995</v>
      </c>
      <c r="BM53" s="569">
        <v>2905.9999999999995</v>
      </c>
      <c r="BN53" s="569">
        <v>2905.9999999999995</v>
      </c>
      <c r="BO53" s="569">
        <v>2905.9999999999995</v>
      </c>
      <c r="BP53" s="569">
        <v>2905.9999999999995</v>
      </c>
      <c r="BQ53" s="569">
        <v>2905.9999999999995</v>
      </c>
      <c r="BR53" s="569">
        <v>2905.9999999999995</v>
      </c>
      <c r="BS53" s="569">
        <v>2905.9999999999995</v>
      </c>
      <c r="BT53" s="569">
        <v>2905.9999999999995</v>
      </c>
      <c r="BU53" s="569">
        <v>2905.9999999999995</v>
      </c>
      <c r="BV53" s="569">
        <v>2905.9999999999995</v>
      </c>
      <c r="BW53" s="569">
        <v>2905.9999999999995</v>
      </c>
      <c r="BX53" s="569">
        <v>2905.9999999999995</v>
      </c>
      <c r="BY53" s="569">
        <v>2905.9999999999995</v>
      </c>
      <c r="BZ53" s="569">
        <v>2905.9999999999995</v>
      </c>
      <c r="CA53" s="569">
        <v>2905.9999999999995</v>
      </c>
      <c r="CB53" s="569">
        <v>2905.9999999999995</v>
      </c>
      <c r="CC53" s="569">
        <v>2905.9999999999995</v>
      </c>
      <c r="CD53" s="569">
        <v>2905.9999999999995</v>
      </c>
      <c r="CE53" s="574">
        <v>2905.9999999999995</v>
      </c>
      <c r="CF53" s="574">
        <v>2905.9999999999995</v>
      </c>
      <c r="CG53" s="574">
        <v>2905.9999999999995</v>
      </c>
      <c r="CH53" s="574">
        <v>2905.9999999999995</v>
      </c>
      <c r="CI53" s="574">
        <v>2905.9999999999995</v>
      </c>
      <c r="CJ53" s="574">
        <v>2905.9999999999995</v>
      </c>
      <c r="CK53" s="574">
        <v>2905.9999999999995</v>
      </c>
      <c r="CL53" s="574">
        <v>2905.9999999999995</v>
      </c>
      <c r="CM53" s="574">
        <v>2905.9999999999995</v>
      </c>
      <c r="CN53" s="574">
        <v>2905.9999999999995</v>
      </c>
      <c r="CO53" s="574">
        <v>2905.9999999999995</v>
      </c>
      <c r="CP53" s="574">
        <v>2905.9999999999995</v>
      </c>
      <c r="CQ53" s="574">
        <v>2905.9999999999995</v>
      </c>
      <c r="CR53" s="574">
        <v>2905.9999999999995</v>
      </c>
      <c r="CS53" s="574">
        <v>2905.9999999999995</v>
      </c>
      <c r="CT53" s="574">
        <v>2905.9999999999995</v>
      </c>
      <c r="CU53" s="574">
        <v>2905.9999999999995</v>
      </c>
      <c r="CV53" s="574">
        <v>2905.9999999999995</v>
      </c>
      <c r="CW53" s="574">
        <v>2905.9999999999995</v>
      </c>
      <c r="CX53" s="574">
        <v>2905.9999999999995</v>
      </c>
      <c r="CY53" s="575">
        <v>2905.9999999999995</v>
      </c>
      <c r="CZ53" s="576">
        <v>0</v>
      </c>
      <c r="DA53" s="577">
        <v>0</v>
      </c>
      <c r="DB53" s="577">
        <v>0</v>
      </c>
      <c r="DC53" s="577">
        <v>0</v>
      </c>
      <c r="DD53" s="577">
        <v>0</v>
      </c>
      <c r="DE53" s="577">
        <v>0</v>
      </c>
      <c r="DF53" s="577">
        <v>0</v>
      </c>
      <c r="DG53" s="577">
        <v>0</v>
      </c>
      <c r="DH53" s="577">
        <v>0</v>
      </c>
      <c r="DI53" s="577">
        <v>0</v>
      </c>
      <c r="DJ53" s="577">
        <v>0</v>
      </c>
      <c r="DK53" s="577">
        <v>0</v>
      </c>
      <c r="DL53" s="577">
        <v>0</v>
      </c>
      <c r="DM53" s="577">
        <v>0</v>
      </c>
      <c r="DN53" s="577">
        <v>0</v>
      </c>
      <c r="DO53" s="577">
        <v>0</v>
      </c>
      <c r="DP53" s="577">
        <v>0</v>
      </c>
      <c r="DQ53" s="577">
        <v>0</v>
      </c>
      <c r="DR53" s="577">
        <v>0</v>
      </c>
      <c r="DS53" s="577">
        <v>0</v>
      </c>
      <c r="DT53" s="577">
        <v>0</v>
      </c>
      <c r="DU53" s="577">
        <v>0</v>
      </c>
      <c r="DV53" s="577">
        <v>0</v>
      </c>
      <c r="DW53" s="578">
        <v>0</v>
      </c>
    </row>
    <row r="54" spans="2:127" x14ac:dyDescent="0.2">
      <c r="B54" s="596"/>
      <c r="C54" s="597"/>
      <c r="D54" s="384"/>
      <c r="E54" s="384"/>
      <c r="F54" s="384"/>
      <c r="G54" s="384"/>
      <c r="H54" s="384"/>
      <c r="I54" s="598"/>
      <c r="J54" s="598"/>
      <c r="K54" s="598"/>
      <c r="L54" s="598"/>
      <c r="M54" s="598"/>
      <c r="N54" s="598"/>
      <c r="O54" s="598"/>
      <c r="P54" s="598"/>
      <c r="Q54" s="598"/>
      <c r="R54" s="599"/>
      <c r="S54" s="598"/>
      <c r="T54" s="598"/>
      <c r="U54" s="600" t="s">
        <v>499</v>
      </c>
      <c r="V54" s="601" t="s">
        <v>124</v>
      </c>
      <c r="W54" s="595" t="s">
        <v>495</v>
      </c>
      <c r="X54" s="569">
        <v>0</v>
      </c>
      <c r="Y54" s="569">
        <v>0</v>
      </c>
      <c r="Z54" s="569">
        <v>0</v>
      </c>
      <c r="AA54" s="569">
        <v>0</v>
      </c>
      <c r="AB54" s="569">
        <v>0</v>
      </c>
      <c r="AC54" s="569">
        <v>0</v>
      </c>
      <c r="AD54" s="569">
        <v>0</v>
      </c>
      <c r="AE54" s="569">
        <v>0</v>
      </c>
      <c r="AF54" s="569">
        <v>0</v>
      </c>
      <c r="AG54" s="569">
        <v>0</v>
      </c>
      <c r="AH54" s="569">
        <v>0</v>
      </c>
      <c r="AI54" s="569">
        <v>0</v>
      </c>
      <c r="AJ54" s="569">
        <v>0</v>
      </c>
      <c r="AK54" s="569">
        <v>0</v>
      </c>
      <c r="AL54" s="569">
        <v>0</v>
      </c>
      <c r="AM54" s="569">
        <v>0</v>
      </c>
      <c r="AN54" s="569">
        <v>0</v>
      </c>
      <c r="AO54" s="569">
        <v>0</v>
      </c>
      <c r="AP54" s="569">
        <v>0</v>
      </c>
      <c r="AQ54" s="569">
        <v>0</v>
      </c>
      <c r="AR54" s="569">
        <v>0</v>
      </c>
      <c r="AS54" s="569">
        <v>0</v>
      </c>
      <c r="AT54" s="569">
        <v>0</v>
      </c>
      <c r="AU54" s="569">
        <v>0</v>
      </c>
      <c r="AV54" s="569">
        <v>0</v>
      </c>
      <c r="AW54" s="569">
        <v>0</v>
      </c>
      <c r="AX54" s="569">
        <v>0</v>
      </c>
      <c r="AY54" s="569">
        <v>0</v>
      </c>
      <c r="AZ54" s="569">
        <v>0</v>
      </c>
      <c r="BA54" s="569">
        <v>0</v>
      </c>
      <c r="BB54" s="569">
        <v>0</v>
      </c>
      <c r="BC54" s="569">
        <v>0</v>
      </c>
      <c r="BD54" s="569">
        <v>0</v>
      </c>
      <c r="BE54" s="569">
        <v>0</v>
      </c>
      <c r="BF54" s="569">
        <v>0</v>
      </c>
      <c r="BG54" s="569">
        <v>0</v>
      </c>
      <c r="BH54" s="569">
        <v>0</v>
      </c>
      <c r="BI54" s="569">
        <v>0</v>
      </c>
      <c r="BJ54" s="569">
        <v>0</v>
      </c>
      <c r="BK54" s="569">
        <v>0</v>
      </c>
      <c r="BL54" s="569">
        <v>0</v>
      </c>
      <c r="BM54" s="569">
        <v>0</v>
      </c>
      <c r="BN54" s="569">
        <v>0</v>
      </c>
      <c r="BO54" s="569">
        <v>0</v>
      </c>
      <c r="BP54" s="569">
        <v>0</v>
      </c>
      <c r="BQ54" s="569">
        <v>0</v>
      </c>
      <c r="BR54" s="569">
        <v>0</v>
      </c>
      <c r="BS54" s="569">
        <v>0</v>
      </c>
      <c r="BT54" s="569">
        <v>0</v>
      </c>
      <c r="BU54" s="569">
        <v>0</v>
      </c>
      <c r="BV54" s="569">
        <v>0</v>
      </c>
      <c r="BW54" s="569">
        <v>0</v>
      </c>
      <c r="BX54" s="569">
        <v>0</v>
      </c>
      <c r="BY54" s="569">
        <v>0</v>
      </c>
      <c r="BZ54" s="569">
        <v>0</v>
      </c>
      <c r="CA54" s="569">
        <v>0</v>
      </c>
      <c r="CB54" s="569">
        <v>0</v>
      </c>
      <c r="CC54" s="569">
        <v>0</v>
      </c>
      <c r="CD54" s="569">
        <v>0</v>
      </c>
      <c r="CE54" s="574">
        <v>0</v>
      </c>
      <c r="CF54" s="574">
        <v>0</v>
      </c>
      <c r="CG54" s="574">
        <v>0</v>
      </c>
      <c r="CH54" s="574">
        <v>0</v>
      </c>
      <c r="CI54" s="574">
        <v>0</v>
      </c>
      <c r="CJ54" s="574">
        <v>0</v>
      </c>
      <c r="CK54" s="574">
        <v>0</v>
      </c>
      <c r="CL54" s="574">
        <v>0</v>
      </c>
      <c r="CM54" s="574">
        <v>0</v>
      </c>
      <c r="CN54" s="574">
        <v>0</v>
      </c>
      <c r="CO54" s="574">
        <v>0</v>
      </c>
      <c r="CP54" s="574">
        <v>0</v>
      </c>
      <c r="CQ54" s="574">
        <v>0</v>
      </c>
      <c r="CR54" s="574">
        <v>0</v>
      </c>
      <c r="CS54" s="574">
        <v>0</v>
      </c>
      <c r="CT54" s="574">
        <v>0</v>
      </c>
      <c r="CU54" s="574">
        <v>0</v>
      </c>
      <c r="CV54" s="574">
        <v>0</v>
      </c>
      <c r="CW54" s="574">
        <v>0</v>
      </c>
      <c r="CX54" s="574">
        <v>0</v>
      </c>
      <c r="CY54" s="575">
        <v>0</v>
      </c>
      <c r="CZ54" s="576">
        <v>0</v>
      </c>
      <c r="DA54" s="577">
        <v>0</v>
      </c>
      <c r="DB54" s="577">
        <v>0</v>
      </c>
      <c r="DC54" s="577">
        <v>0</v>
      </c>
      <c r="DD54" s="577">
        <v>0</v>
      </c>
      <c r="DE54" s="577">
        <v>0</v>
      </c>
      <c r="DF54" s="577">
        <v>0</v>
      </c>
      <c r="DG54" s="577">
        <v>0</v>
      </c>
      <c r="DH54" s="577">
        <v>0</v>
      </c>
      <c r="DI54" s="577">
        <v>0</v>
      </c>
      <c r="DJ54" s="577">
        <v>0</v>
      </c>
      <c r="DK54" s="577">
        <v>0</v>
      </c>
      <c r="DL54" s="577">
        <v>0</v>
      </c>
      <c r="DM54" s="577">
        <v>0</v>
      </c>
      <c r="DN54" s="577">
        <v>0</v>
      </c>
      <c r="DO54" s="577">
        <v>0</v>
      </c>
      <c r="DP54" s="577">
        <v>0</v>
      </c>
      <c r="DQ54" s="577">
        <v>0</v>
      </c>
      <c r="DR54" s="577">
        <v>0</v>
      </c>
      <c r="DS54" s="577">
        <v>0</v>
      </c>
      <c r="DT54" s="577">
        <v>0</v>
      </c>
      <c r="DU54" s="577">
        <v>0</v>
      </c>
      <c r="DV54" s="577">
        <v>0</v>
      </c>
      <c r="DW54" s="578">
        <v>0</v>
      </c>
    </row>
    <row r="55" spans="2:127" x14ac:dyDescent="0.2">
      <c r="B55" s="596"/>
      <c r="C55" s="597"/>
      <c r="D55" s="384"/>
      <c r="E55" s="384"/>
      <c r="F55" s="384"/>
      <c r="G55" s="384"/>
      <c r="H55" s="384"/>
      <c r="I55" s="598"/>
      <c r="J55" s="598"/>
      <c r="K55" s="598"/>
      <c r="L55" s="598"/>
      <c r="M55" s="598"/>
      <c r="N55" s="598"/>
      <c r="O55" s="598"/>
      <c r="P55" s="598"/>
      <c r="Q55" s="598"/>
      <c r="R55" s="599"/>
      <c r="S55" s="598"/>
      <c r="T55" s="598"/>
      <c r="U55" s="497" t="s">
        <v>500</v>
      </c>
      <c r="V55" s="498" t="s">
        <v>124</v>
      </c>
      <c r="W55" s="595" t="s">
        <v>495</v>
      </c>
      <c r="X55" s="569">
        <v>0</v>
      </c>
      <c r="Y55" s="569">
        <v>0</v>
      </c>
      <c r="Z55" s="569">
        <v>0</v>
      </c>
      <c r="AA55" s="569">
        <v>0</v>
      </c>
      <c r="AB55" s="569">
        <v>0</v>
      </c>
      <c r="AC55" s="569">
        <v>0</v>
      </c>
      <c r="AD55" s="569">
        <v>0</v>
      </c>
      <c r="AE55" s="569">
        <v>0</v>
      </c>
      <c r="AF55" s="569">
        <v>0</v>
      </c>
      <c r="AG55" s="569">
        <v>0</v>
      </c>
      <c r="AH55" s="569">
        <v>0</v>
      </c>
      <c r="AI55" s="569">
        <v>0</v>
      </c>
      <c r="AJ55" s="569">
        <v>0</v>
      </c>
      <c r="AK55" s="569">
        <v>0</v>
      </c>
      <c r="AL55" s="569">
        <v>0</v>
      </c>
      <c r="AM55" s="569">
        <v>0</v>
      </c>
      <c r="AN55" s="569">
        <v>0</v>
      </c>
      <c r="AO55" s="569">
        <v>0</v>
      </c>
      <c r="AP55" s="569">
        <v>0</v>
      </c>
      <c r="AQ55" s="569">
        <v>0</v>
      </c>
      <c r="AR55" s="569">
        <v>0</v>
      </c>
      <c r="AS55" s="569">
        <v>0</v>
      </c>
      <c r="AT55" s="569">
        <v>0</v>
      </c>
      <c r="AU55" s="569">
        <v>0</v>
      </c>
      <c r="AV55" s="569">
        <v>0</v>
      </c>
      <c r="AW55" s="569">
        <v>0</v>
      </c>
      <c r="AX55" s="569">
        <v>0</v>
      </c>
      <c r="AY55" s="569">
        <v>0</v>
      </c>
      <c r="AZ55" s="569">
        <v>0</v>
      </c>
      <c r="BA55" s="569">
        <v>0</v>
      </c>
      <c r="BB55" s="569">
        <v>0</v>
      </c>
      <c r="BC55" s="569">
        <v>0</v>
      </c>
      <c r="BD55" s="569">
        <v>0</v>
      </c>
      <c r="BE55" s="569">
        <v>0</v>
      </c>
      <c r="BF55" s="569">
        <v>0</v>
      </c>
      <c r="BG55" s="569">
        <v>0</v>
      </c>
      <c r="BH55" s="569">
        <v>0</v>
      </c>
      <c r="BI55" s="569">
        <v>0</v>
      </c>
      <c r="BJ55" s="569">
        <v>0</v>
      </c>
      <c r="BK55" s="569">
        <v>0</v>
      </c>
      <c r="BL55" s="569">
        <v>0</v>
      </c>
      <c r="BM55" s="569">
        <v>0</v>
      </c>
      <c r="BN55" s="569">
        <v>0</v>
      </c>
      <c r="BO55" s="569">
        <v>0</v>
      </c>
      <c r="BP55" s="569">
        <v>0</v>
      </c>
      <c r="BQ55" s="569">
        <v>0</v>
      </c>
      <c r="BR55" s="569">
        <v>0</v>
      </c>
      <c r="BS55" s="569">
        <v>0</v>
      </c>
      <c r="BT55" s="569">
        <v>0</v>
      </c>
      <c r="BU55" s="569">
        <v>0</v>
      </c>
      <c r="BV55" s="569">
        <v>0</v>
      </c>
      <c r="BW55" s="569">
        <v>0</v>
      </c>
      <c r="BX55" s="569">
        <v>0</v>
      </c>
      <c r="BY55" s="569">
        <v>0</v>
      </c>
      <c r="BZ55" s="569">
        <v>0</v>
      </c>
      <c r="CA55" s="569">
        <v>0</v>
      </c>
      <c r="CB55" s="569">
        <v>0</v>
      </c>
      <c r="CC55" s="569">
        <v>0</v>
      </c>
      <c r="CD55" s="569">
        <v>0</v>
      </c>
      <c r="CE55" s="574">
        <v>0</v>
      </c>
      <c r="CF55" s="574">
        <v>0</v>
      </c>
      <c r="CG55" s="574">
        <v>0</v>
      </c>
      <c r="CH55" s="574">
        <v>0</v>
      </c>
      <c r="CI55" s="574">
        <v>0</v>
      </c>
      <c r="CJ55" s="574">
        <v>0</v>
      </c>
      <c r="CK55" s="574">
        <v>0</v>
      </c>
      <c r="CL55" s="574">
        <v>0</v>
      </c>
      <c r="CM55" s="574">
        <v>0</v>
      </c>
      <c r="CN55" s="574">
        <v>0</v>
      </c>
      <c r="CO55" s="574">
        <v>0</v>
      </c>
      <c r="CP55" s="574">
        <v>0</v>
      </c>
      <c r="CQ55" s="574">
        <v>0</v>
      </c>
      <c r="CR55" s="574">
        <v>0</v>
      </c>
      <c r="CS55" s="574">
        <v>0</v>
      </c>
      <c r="CT55" s="574">
        <v>0</v>
      </c>
      <c r="CU55" s="574">
        <v>0</v>
      </c>
      <c r="CV55" s="574">
        <v>0</v>
      </c>
      <c r="CW55" s="574">
        <v>0</v>
      </c>
      <c r="CX55" s="574">
        <v>0</v>
      </c>
      <c r="CY55" s="575">
        <v>0</v>
      </c>
      <c r="CZ55" s="576">
        <v>0</v>
      </c>
      <c r="DA55" s="577">
        <v>0</v>
      </c>
      <c r="DB55" s="577">
        <v>0</v>
      </c>
      <c r="DC55" s="577">
        <v>0</v>
      </c>
      <c r="DD55" s="577">
        <v>0</v>
      </c>
      <c r="DE55" s="577">
        <v>0</v>
      </c>
      <c r="DF55" s="577">
        <v>0</v>
      </c>
      <c r="DG55" s="577">
        <v>0</v>
      </c>
      <c r="DH55" s="577">
        <v>0</v>
      </c>
      <c r="DI55" s="577">
        <v>0</v>
      </c>
      <c r="DJ55" s="577">
        <v>0</v>
      </c>
      <c r="DK55" s="577">
        <v>0</v>
      </c>
      <c r="DL55" s="577">
        <v>0</v>
      </c>
      <c r="DM55" s="577">
        <v>0</v>
      </c>
      <c r="DN55" s="577">
        <v>0</v>
      </c>
      <c r="DO55" s="577">
        <v>0</v>
      </c>
      <c r="DP55" s="577">
        <v>0</v>
      </c>
      <c r="DQ55" s="577">
        <v>0</v>
      </c>
      <c r="DR55" s="577">
        <v>0</v>
      </c>
      <c r="DS55" s="577">
        <v>0</v>
      </c>
      <c r="DT55" s="577">
        <v>0</v>
      </c>
      <c r="DU55" s="577">
        <v>0</v>
      </c>
      <c r="DV55" s="577">
        <v>0</v>
      </c>
      <c r="DW55" s="578">
        <v>0</v>
      </c>
    </row>
    <row r="56" spans="2:127" x14ac:dyDescent="0.2">
      <c r="B56" s="602"/>
      <c r="C56" s="597"/>
      <c r="D56" s="384"/>
      <c r="E56" s="384"/>
      <c r="F56" s="384"/>
      <c r="G56" s="384"/>
      <c r="H56" s="384"/>
      <c r="I56" s="598"/>
      <c r="J56" s="598"/>
      <c r="K56" s="598"/>
      <c r="L56" s="598"/>
      <c r="M56" s="598"/>
      <c r="N56" s="598"/>
      <c r="O56" s="598"/>
      <c r="P56" s="598"/>
      <c r="Q56" s="598"/>
      <c r="R56" s="599"/>
      <c r="S56" s="598"/>
      <c r="T56" s="598"/>
      <c r="U56" s="497" t="s">
        <v>501</v>
      </c>
      <c r="V56" s="498" t="s">
        <v>124</v>
      </c>
      <c r="W56" s="595" t="s">
        <v>495</v>
      </c>
      <c r="X56" s="569">
        <v>0</v>
      </c>
      <c r="Y56" s="569">
        <v>0</v>
      </c>
      <c r="Z56" s="569">
        <v>0</v>
      </c>
      <c r="AA56" s="569">
        <v>0</v>
      </c>
      <c r="AB56" s="569">
        <v>0</v>
      </c>
      <c r="AC56" s="569">
        <v>0</v>
      </c>
      <c r="AD56" s="569">
        <v>0</v>
      </c>
      <c r="AE56" s="569">
        <v>0</v>
      </c>
      <c r="AF56" s="569">
        <v>0</v>
      </c>
      <c r="AG56" s="569">
        <v>0</v>
      </c>
      <c r="AH56" s="569">
        <v>0</v>
      </c>
      <c r="AI56" s="569">
        <v>0</v>
      </c>
      <c r="AJ56" s="569">
        <v>0</v>
      </c>
      <c r="AK56" s="569">
        <v>0</v>
      </c>
      <c r="AL56" s="569">
        <v>0</v>
      </c>
      <c r="AM56" s="569">
        <v>0</v>
      </c>
      <c r="AN56" s="569">
        <v>0</v>
      </c>
      <c r="AO56" s="569">
        <v>0</v>
      </c>
      <c r="AP56" s="569">
        <v>0</v>
      </c>
      <c r="AQ56" s="569">
        <v>0</v>
      </c>
      <c r="AR56" s="569">
        <v>0</v>
      </c>
      <c r="AS56" s="569">
        <v>0</v>
      </c>
      <c r="AT56" s="569">
        <v>0</v>
      </c>
      <c r="AU56" s="569">
        <v>0</v>
      </c>
      <c r="AV56" s="569">
        <v>0</v>
      </c>
      <c r="AW56" s="569">
        <v>0</v>
      </c>
      <c r="AX56" s="569">
        <v>0</v>
      </c>
      <c r="AY56" s="569">
        <v>0</v>
      </c>
      <c r="AZ56" s="569">
        <v>0</v>
      </c>
      <c r="BA56" s="569">
        <v>0</v>
      </c>
      <c r="BB56" s="569">
        <v>0</v>
      </c>
      <c r="BC56" s="569">
        <v>0</v>
      </c>
      <c r="BD56" s="569">
        <v>0</v>
      </c>
      <c r="BE56" s="569">
        <v>0</v>
      </c>
      <c r="BF56" s="569">
        <v>0</v>
      </c>
      <c r="BG56" s="569">
        <v>0</v>
      </c>
      <c r="BH56" s="569">
        <v>0</v>
      </c>
      <c r="BI56" s="569">
        <v>0</v>
      </c>
      <c r="BJ56" s="569">
        <v>0</v>
      </c>
      <c r="BK56" s="569">
        <v>0</v>
      </c>
      <c r="BL56" s="569">
        <v>0</v>
      </c>
      <c r="BM56" s="569">
        <v>0</v>
      </c>
      <c r="BN56" s="569">
        <v>0</v>
      </c>
      <c r="BO56" s="569">
        <v>0</v>
      </c>
      <c r="BP56" s="569">
        <v>0</v>
      </c>
      <c r="BQ56" s="569">
        <v>0</v>
      </c>
      <c r="BR56" s="569">
        <v>0</v>
      </c>
      <c r="BS56" s="569">
        <v>0</v>
      </c>
      <c r="BT56" s="569">
        <v>0</v>
      </c>
      <c r="BU56" s="569">
        <v>0</v>
      </c>
      <c r="BV56" s="569">
        <v>0</v>
      </c>
      <c r="BW56" s="569">
        <v>0</v>
      </c>
      <c r="BX56" s="569">
        <v>0</v>
      </c>
      <c r="BY56" s="569">
        <v>0</v>
      </c>
      <c r="BZ56" s="569">
        <v>0</v>
      </c>
      <c r="CA56" s="569">
        <v>0</v>
      </c>
      <c r="CB56" s="569">
        <v>0</v>
      </c>
      <c r="CC56" s="569">
        <v>0</v>
      </c>
      <c r="CD56" s="569">
        <v>0</v>
      </c>
      <c r="CE56" s="574">
        <v>0</v>
      </c>
      <c r="CF56" s="574">
        <v>0</v>
      </c>
      <c r="CG56" s="574">
        <v>0</v>
      </c>
      <c r="CH56" s="574">
        <v>0</v>
      </c>
      <c r="CI56" s="574">
        <v>0</v>
      </c>
      <c r="CJ56" s="574">
        <v>0</v>
      </c>
      <c r="CK56" s="574">
        <v>0</v>
      </c>
      <c r="CL56" s="574">
        <v>0</v>
      </c>
      <c r="CM56" s="574">
        <v>0</v>
      </c>
      <c r="CN56" s="574">
        <v>0</v>
      </c>
      <c r="CO56" s="574">
        <v>0</v>
      </c>
      <c r="CP56" s="574">
        <v>0</v>
      </c>
      <c r="CQ56" s="574">
        <v>0</v>
      </c>
      <c r="CR56" s="574">
        <v>0</v>
      </c>
      <c r="CS56" s="574">
        <v>0</v>
      </c>
      <c r="CT56" s="574">
        <v>0</v>
      </c>
      <c r="CU56" s="574">
        <v>0</v>
      </c>
      <c r="CV56" s="574">
        <v>0</v>
      </c>
      <c r="CW56" s="574">
        <v>0</v>
      </c>
      <c r="CX56" s="574">
        <v>0</v>
      </c>
      <c r="CY56" s="575">
        <v>0</v>
      </c>
      <c r="CZ56" s="576">
        <v>0</v>
      </c>
      <c r="DA56" s="577">
        <v>0</v>
      </c>
      <c r="DB56" s="577">
        <v>0</v>
      </c>
      <c r="DC56" s="577">
        <v>0</v>
      </c>
      <c r="DD56" s="577">
        <v>0</v>
      </c>
      <c r="DE56" s="577">
        <v>0</v>
      </c>
      <c r="DF56" s="577">
        <v>0</v>
      </c>
      <c r="DG56" s="577">
        <v>0</v>
      </c>
      <c r="DH56" s="577">
        <v>0</v>
      </c>
      <c r="DI56" s="577">
        <v>0</v>
      </c>
      <c r="DJ56" s="577">
        <v>0</v>
      </c>
      <c r="DK56" s="577">
        <v>0</v>
      </c>
      <c r="DL56" s="577">
        <v>0</v>
      </c>
      <c r="DM56" s="577">
        <v>0</v>
      </c>
      <c r="DN56" s="577">
        <v>0</v>
      </c>
      <c r="DO56" s="577">
        <v>0</v>
      </c>
      <c r="DP56" s="577">
        <v>0</v>
      </c>
      <c r="DQ56" s="577">
        <v>0</v>
      </c>
      <c r="DR56" s="577">
        <v>0</v>
      </c>
      <c r="DS56" s="577">
        <v>0</v>
      </c>
      <c r="DT56" s="577">
        <v>0</v>
      </c>
      <c r="DU56" s="577">
        <v>0</v>
      </c>
      <c r="DV56" s="577">
        <v>0</v>
      </c>
      <c r="DW56" s="578">
        <v>0</v>
      </c>
    </row>
    <row r="57" spans="2:127" x14ac:dyDescent="0.2">
      <c r="B57" s="602"/>
      <c r="C57" s="597"/>
      <c r="D57" s="384"/>
      <c r="E57" s="384"/>
      <c r="F57" s="384"/>
      <c r="G57" s="384"/>
      <c r="H57" s="384"/>
      <c r="I57" s="598"/>
      <c r="J57" s="598"/>
      <c r="K57" s="598"/>
      <c r="L57" s="598"/>
      <c r="M57" s="598"/>
      <c r="N57" s="598"/>
      <c r="O57" s="598"/>
      <c r="P57" s="598"/>
      <c r="Q57" s="598"/>
      <c r="R57" s="599"/>
      <c r="S57" s="598"/>
      <c r="T57" s="598"/>
      <c r="U57" s="497" t="s">
        <v>502</v>
      </c>
      <c r="V57" s="498" t="s">
        <v>124</v>
      </c>
      <c r="W57" s="595" t="s">
        <v>495</v>
      </c>
      <c r="X57" s="569">
        <v>11.400088000000002</v>
      </c>
      <c r="Y57" s="569">
        <v>13.028672</v>
      </c>
      <c r="Z57" s="569">
        <v>16.28584</v>
      </c>
      <c r="AA57" s="569">
        <v>65.143360000000001</v>
      </c>
      <c r="AB57" s="569">
        <v>57.000439999999998</v>
      </c>
      <c r="AC57" s="569">
        <v>0</v>
      </c>
      <c r="AD57" s="569">
        <v>0</v>
      </c>
      <c r="AE57" s="569">
        <v>0</v>
      </c>
      <c r="AF57" s="569">
        <v>0</v>
      </c>
      <c r="AG57" s="569">
        <v>0</v>
      </c>
      <c r="AH57" s="569">
        <v>0</v>
      </c>
      <c r="AI57" s="569">
        <v>0</v>
      </c>
      <c r="AJ57" s="569">
        <v>0</v>
      </c>
      <c r="AK57" s="569">
        <v>0</v>
      </c>
      <c r="AL57" s="569">
        <v>0</v>
      </c>
      <c r="AM57" s="569">
        <v>0</v>
      </c>
      <c r="AN57" s="569">
        <v>0</v>
      </c>
      <c r="AO57" s="569">
        <v>0</v>
      </c>
      <c r="AP57" s="569">
        <v>0</v>
      </c>
      <c r="AQ57" s="569">
        <v>0</v>
      </c>
      <c r="AR57" s="569">
        <v>0.79151111292628162</v>
      </c>
      <c r="AS57" s="569">
        <v>0.90458412905860741</v>
      </c>
      <c r="AT57" s="569">
        <v>1.1307301613232594</v>
      </c>
      <c r="AU57" s="569">
        <v>4.5229206452930377</v>
      </c>
      <c r="AV57" s="569">
        <v>3.9575555646314076</v>
      </c>
      <c r="AW57" s="569">
        <v>0</v>
      </c>
      <c r="AX57" s="569">
        <v>0</v>
      </c>
      <c r="AY57" s="569">
        <v>0</v>
      </c>
      <c r="AZ57" s="569">
        <v>0</v>
      </c>
      <c r="BA57" s="569">
        <v>0</v>
      </c>
      <c r="BB57" s="569">
        <v>0</v>
      </c>
      <c r="BC57" s="569">
        <v>0</v>
      </c>
      <c r="BD57" s="569">
        <v>0</v>
      </c>
      <c r="BE57" s="569">
        <v>0</v>
      </c>
      <c r="BF57" s="569">
        <v>0</v>
      </c>
      <c r="BG57" s="569">
        <v>0</v>
      </c>
      <c r="BH57" s="569">
        <v>0</v>
      </c>
      <c r="BI57" s="569">
        <v>0</v>
      </c>
      <c r="BJ57" s="569">
        <v>0</v>
      </c>
      <c r="BK57" s="569">
        <v>0</v>
      </c>
      <c r="BL57" s="569">
        <v>0.79151111292628162</v>
      </c>
      <c r="BM57" s="569">
        <v>0.90458412905860741</v>
      </c>
      <c r="BN57" s="569">
        <v>1.1307301613232594</v>
      </c>
      <c r="BO57" s="569">
        <v>4.5229206452930377</v>
      </c>
      <c r="BP57" s="569">
        <v>3.9575555646314076</v>
      </c>
      <c r="BQ57" s="569">
        <v>0</v>
      </c>
      <c r="BR57" s="569">
        <v>0</v>
      </c>
      <c r="BS57" s="569">
        <v>0</v>
      </c>
      <c r="BT57" s="569">
        <v>0</v>
      </c>
      <c r="BU57" s="569">
        <v>0</v>
      </c>
      <c r="BV57" s="569">
        <v>0</v>
      </c>
      <c r="BW57" s="569">
        <v>0</v>
      </c>
      <c r="BX57" s="569">
        <v>0</v>
      </c>
      <c r="BY57" s="569">
        <v>0</v>
      </c>
      <c r="BZ57" s="569">
        <v>0</v>
      </c>
      <c r="CA57" s="569">
        <v>0</v>
      </c>
      <c r="CB57" s="569">
        <v>0</v>
      </c>
      <c r="CC57" s="569">
        <v>0</v>
      </c>
      <c r="CD57" s="569">
        <v>0</v>
      </c>
      <c r="CE57" s="574">
        <v>0</v>
      </c>
      <c r="CF57" s="574">
        <v>1.4084241862364715</v>
      </c>
      <c r="CG57" s="574">
        <v>1.6096276414131103</v>
      </c>
      <c r="CH57" s="574">
        <v>2.012034551766388</v>
      </c>
      <c r="CI57" s="574">
        <v>8.0481382070655521</v>
      </c>
      <c r="CJ57" s="574">
        <v>7.0421209311823576</v>
      </c>
      <c r="CK57" s="574">
        <v>0</v>
      </c>
      <c r="CL57" s="574">
        <v>0</v>
      </c>
      <c r="CM57" s="574">
        <v>0</v>
      </c>
      <c r="CN57" s="574">
        <v>0</v>
      </c>
      <c r="CO57" s="574">
        <v>0</v>
      </c>
      <c r="CP57" s="574">
        <v>0</v>
      </c>
      <c r="CQ57" s="574">
        <v>0</v>
      </c>
      <c r="CR57" s="574">
        <v>0</v>
      </c>
      <c r="CS57" s="574">
        <v>0</v>
      </c>
      <c r="CT57" s="574">
        <v>0</v>
      </c>
      <c r="CU57" s="574">
        <v>0</v>
      </c>
      <c r="CV57" s="574">
        <v>0</v>
      </c>
      <c r="CW57" s="574">
        <v>0</v>
      </c>
      <c r="CX57" s="574">
        <v>0</v>
      </c>
      <c r="CY57" s="575">
        <v>0</v>
      </c>
      <c r="CZ57" s="576">
        <v>0</v>
      </c>
      <c r="DA57" s="577">
        <v>0</v>
      </c>
      <c r="DB57" s="577">
        <v>0</v>
      </c>
      <c r="DC57" s="577">
        <v>0</v>
      </c>
      <c r="DD57" s="577">
        <v>0</v>
      </c>
      <c r="DE57" s="577">
        <v>0</v>
      </c>
      <c r="DF57" s="577">
        <v>0</v>
      </c>
      <c r="DG57" s="577">
        <v>0</v>
      </c>
      <c r="DH57" s="577">
        <v>0</v>
      </c>
      <c r="DI57" s="577">
        <v>0</v>
      </c>
      <c r="DJ57" s="577">
        <v>0</v>
      </c>
      <c r="DK57" s="577">
        <v>0</v>
      </c>
      <c r="DL57" s="577">
        <v>0</v>
      </c>
      <c r="DM57" s="577">
        <v>0</v>
      </c>
      <c r="DN57" s="577">
        <v>0</v>
      </c>
      <c r="DO57" s="577">
        <v>0</v>
      </c>
      <c r="DP57" s="577">
        <v>0</v>
      </c>
      <c r="DQ57" s="577">
        <v>0</v>
      </c>
      <c r="DR57" s="577">
        <v>0</v>
      </c>
      <c r="DS57" s="577">
        <v>0</v>
      </c>
      <c r="DT57" s="577">
        <v>0</v>
      </c>
      <c r="DU57" s="577">
        <v>0</v>
      </c>
      <c r="DV57" s="577">
        <v>0</v>
      </c>
      <c r="DW57" s="578">
        <v>0</v>
      </c>
    </row>
    <row r="58" spans="2:127" x14ac:dyDescent="0.2">
      <c r="B58" s="602"/>
      <c r="C58" s="597"/>
      <c r="D58" s="384"/>
      <c r="E58" s="384"/>
      <c r="F58" s="384"/>
      <c r="G58" s="384"/>
      <c r="H58" s="384"/>
      <c r="I58" s="598"/>
      <c r="J58" s="598"/>
      <c r="K58" s="598"/>
      <c r="L58" s="598"/>
      <c r="M58" s="598"/>
      <c r="N58" s="598"/>
      <c r="O58" s="598"/>
      <c r="P58" s="598"/>
      <c r="Q58" s="598"/>
      <c r="R58" s="599"/>
      <c r="S58" s="598"/>
      <c r="T58" s="598"/>
      <c r="U58" s="497" t="s">
        <v>503</v>
      </c>
      <c r="V58" s="498" t="s">
        <v>124</v>
      </c>
      <c r="W58" s="595" t="s">
        <v>495</v>
      </c>
      <c r="X58" s="569">
        <v>0</v>
      </c>
      <c r="Y58" s="569">
        <v>0</v>
      </c>
      <c r="Z58" s="569">
        <v>0</v>
      </c>
      <c r="AA58" s="569">
        <v>0</v>
      </c>
      <c r="AB58" s="569">
        <v>0</v>
      </c>
      <c r="AC58" s="569">
        <v>0</v>
      </c>
      <c r="AD58" s="569">
        <v>0</v>
      </c>
      <c r="AE58" s="569">
        <v>0</v>
      </c>
      <c r="AF58" s="569">
        <v>0</v>
      </c>
      <c r="AG58" s="569">
        <v>0</v>
      </c>
      <c r="AH58" s="569">
        <v>0</v>
      </c>
      <c r="AI58" s="569">
        <v>0</v>
      </c>
      <c r="AJ58" s="569">
        <v>0</v>
      </c>
      <c r="AK58" s="569">
        <v>0</v>
      </c>
      <c r="AL58" s="569">
        <v>0</v>
      </c>
      <c r="AM58" s="569">
        <v>0</v>
      </c>
      <c r="AN58" s="569">
        <v>0</v>
      </c>
      <c r="AO58" s="569">
        <v>0</v>
      </c>
      <c r="AP58" s="569">
        <v>0</v>
      </c>
      <c r="AQ58" s="569">
        <v>0</v>
      </c>
      <c r="AR58" s="569">
        <v>0</v>
      </c>
      <c r="AS58" s="569">
        <v>0</v>
      </c>
      <c r="AT58" s="569">
        <v>0</v>
      </c>
      <c r="AU58" s="569">
        <v>0</v>
      </c>
      <c r="AV58" s="569">
        <v>0</v>
      </c>
      <c r="AW58" s="569">
        <v>0</v>
      </c>
      <c r="AX58" s="569">
        <v>0</v>
      </c>
      <c r="AY58" s="569">
        <v>0</v>
      </c>
      <c r="AZ58" s="569">
        <v>0</v>
      </c>
      <c r="BA58" s="569">
        <v>0</v>
      </c>
      <c r="BB58" s="569">
        <v>0</v>
      </c>
      <c r="BC58" s="569">
        <v>0</v>
      </c>
      <c r="BD58" s="569">
        <v>0</v>
      </c>
      <c r="BE58" s="569">
        <v>0</v>
      </c>
      <c r="BF58" s="569">
        <v>0</v>
      </c>
      <c r="BG58" s="569">
        <v>0</v>
      </c>
      <c r="BH58" s="569">
        <v>0</v>
      </c>
      <c r="BI58" s="569">
        <v>0</v>
      </c>
      <c r="BJ58" s="569">
        <v>0</v>
      </c>
      <c r="BK58" s="569">
        <v>0</v>
      </c>
      <c r="BL58" s="569">
        <v>0</v>
      </c>
      <c r="BM58" s="569">
        <v>0</v>
      </c>
      <c r="BN58" s="569">
        <v>0</v>
      </c>
      <c r="BO58" s="569">
        <v>0</v>
      </c>
      <c r="BP58" s="569">
        <v>0</v>
      </c>
      <c r="BQ58" s="569">
        <v>0</v>
      </c>
      <c r="BR58" s="569">
        <v>0</v>
      </c>
      <c r="BS58" s="569">
        <v>0</v>
      </c>
      <c r="BT58" s="569">
        <v>0</v>
      </c>
      <c r="BU58" s="569">
        <v>0</v>
      </c>
      <c r="BV58" s="569">
        <v>0</v>
      </c>
      <c r="BW58" s="569">
        <v>0</v>
      </c>
      <c r="BX58" s="569">
        <v>0</v>
      </c>
      <c r="BY58" s="569">
        <v>0</v>
      </c>
      <c r="BZ58" s="569">
        <v>0</v>
      </c>
      <c r="CA58" s="569">
        <v>0</v>
      </c>
      <c r="CB58" s="569">
        <v>0</v>
      </c>
      <c r="CC58" s="569">
        <v>0</v>
      </c>
      <c r="CD58" s="569">
        <v>0</v>
      </c>
      <c r="CE58" s="574">
        <v>0</v>
      </c>
      <c r="CF58" s="574">
        <v>0</v>
      </c>
      <c r="CG58" s="574">
        <v>0</v>
      </c>
      <c r="CH58" s="574">
        <v>0</v>
      </c>
      <c r="CI58" s="574">
        <v>0</v>
      </c>
      <c r="CJ58" s="574">
        <v>0</v>
      </c>
      <c r="CK58" s="574">
        <v>0</v>
      </c>
      <c r="CL58" s="574">
        <v>0</v>
      </c>
      <c r="CM58" s="574">
        <v>0</v>
      </c>
      <c r="CN58" s="574">
        <v>0</v>
      </c>
      <c r="CO58" s="574">
        <v>0</v>
      </c>
      <c r="CP58" s="574">
        <v>0</v>
      </c>
      <c r="CQ58" s="574">
        <v>0</v>
      </c>
      <c r="CR58" s="574">
        <v>0</v>
      </c>
      <c r="CS58" s="574">
        <v>0</v>
      </c>
      <c r="CT58" s="574">
        <v>0</v>
      </c>
      <c r="CU58" s="574">
        <v>0</v>
      </c>
      <c r="CV58" s="574">
        <v>0</v>
      </c>
      <c r="CW58" s="574">
        <v>0</v>
      </c>
      <c r="CX58" s="574">
        <v>0</v>
      </c>
      <c r="CY58" s="575">
        <v>0</v>
      </c>
      <c r="CZ58" s="576">
        <v>0</v>
      </c>
      <c r="DA58" s="577">
        <v>0</v>
      </c>
      <c r="DB58" s="577">
        <v>0</v>
      </c>
      <c r="DC58" s="577">
        <v>0</v>
      </c>
      <c r="DD58" s="577">
        <v>0</v>
      </c>
      <c r="DE58" s="577">
        <v>0</v>
      </c>
      <c r="DF58" s="577">
        <v>0</v>
      </c>
      <c r="DG58" s="577">
        <v>0</v>
      </c>
      <c r="DH58" s="577">
        <v>0</v>
      </c>
      <c r="DI58" s="577">
        <v>0</v>
      </c>
      <c r="DJ58" s="577">
        <v>0</v>
      </c>
      <c r="DK58" s="577">
        <v>0</v>
      </c>
      <c r="DL58" s="577">
        <v>0</v>
      </c>
      <c r="DM58" s="577">
        <v>0</v>
      </c>
      <c r="DN58" s="577">
        <v>0</v>
      </c>
      <c r="DO58" s="577">
        <v>0</v>
      </c>
      <c r="DP58" s="577">
        <v>0</v>
      </c>
      <c r="DQ58" s="577">
        <v>0</v>
      </c>
      <c r="DR58" s="577">
        <v>0</v>
      </c>
      <c r="DS58" s="577">
        <v>0</v>
      </c>
      <c r="DT58" s="577">
        <v>0</v>
      </c>
      <c r="DU58" s="577">
        <v>0</v>
      </c>
      <c r="DV58" s="577">
        <v>0</v>
      </c>
      <c r="DW58" s="578">
        <v>0</v>
      </c>
    </row>
    <row r="59" spans="2:127" x14ac:dyDescent="0.2">
      <c r="B59" s="602"/>
      <c r="C59" s="597"/>
      <c r="D59" s="384"/>
      <c r="E59" s="384"/>
      <c r="F59" s="384"/>
      <c r="G59" s="384"/>
      <c r="H59" s="384"/>
      <c r="I59" s="598"/>
      <c r="J59" s="598"/>
      <c r="K59" s="598"/>
      <c r="L59" s="598"/>
      <c r="M59" s="598"/>
      <c r="N59" s="598"/>
      <c r="O59" s="598"/>
      <c r="P59" s="598"/>
      <c r="Q59" s="598"/>
      <c r="R59" s="599"/>
      <c r="S59" s="598"/>
      <c r="T59" s="598"/>
      <c r="U59" s="603" t="s">
        <v>504</v>
      </c>
      <c r="V59" s="498" t="s">
        <v>124</v>
      </c>
      <c r="W59" s="595" t="s">
        <v>495</v>
      </c>
      <c r="X59" s="569">
        <v>0</v>
      </c>
      <c r="Y59" s="569">
        <v>0</v>
      </c>
      <c r="Z59" s="569">
        <v>0</v>
      </c>
      <c r="AA59" s="569">
        <v>0</v>
      </c>
      <c r="AB59" s="569">
        <v>0</v>
      </c>
      <c r="AC59" s="569">
        <v>0</v>
      </c>
      <c r="AD59" s="569">
        <v>0</v>
      </c>
      <c r="AE59" s="569">
        <v>0</v>
      </c>
      <c r="AF59" s="569">
        <v>0</v>
      </c>
      <c r="AG59" s="569">
        <v>0</v>
      </c>
      <c r="AH59" s="569">
        <v>0</v>
      </c>
      <c r="AI59" s="569">
        <v>0</v>
      </c>
      <c r="AJ59" s="569">
        <v>0</v>
      </c>
      <c r="AK59" s="569">
        <v>0</v>
      </c>
      <c r="AL59" s="569">
        <v>0</v>
      </c>
      <c r="AM59" s="569">
        <v>0</v>
      </c>
      <c r="AN59" s="569">
        <v>0</v>
      </c>
      <c r="AO59" s="569">
        <v>0</v>
      </c>
      <c r="AP59" s="569">
        <v>0</v>
      </c>
      <c r="AQ59" s="569">
        <v>0</v>
      </c>
      <c r="AR59" s="569">
        <v>0</v>
      </c>
      <c r="AS59" s="569">
        <v>0</v>
      </c>
      <c r="AT59" s="569">
        <v>0</v>
      </c>
      <c r="AU59" s="569">
        <v>0</v>
      </c>
      <c r="AV59" s="569">
        <v>0</v>
      </c>
      <c r="AW59" s="569">
        <v>0</v>
      </c>
      <c r="AX59" s="569">
        <v>0</v>
      </c>
      <c r="AY59" s="569">
        <v>0</v>
      </c>
      <c r="AZ59" s="569">
        <v>0</v>
      </c>
      <c r="BA59" s="569">
        <v>0</v>
      </c>
      <c r="BB59" s="569">
        <v>0</v>
      </c>
      <c r="BC59" s="569">
        <v>0</v>
      </c>
      <c r="BD59" s="569">
        <v>0</v>
      </c>
      <c r="BE59" s="569">
        <v>0</v>
      </c>
      <c r="BF59" s="569">
        <v>0</v>
      </c>
      <c r="BG59" s="569">
        <v>0</v>
      </c>
      <c r="BH59" s="569">
        <v>0</v>
      </c>
      <c r="BI59" s="569">
        <v>0</v>
      </c>
      <c r="BJ59" s="569">
        <v>0</v>
      </c>
      <c r="BK59" s="569">
        <v>0</v>
      </c>
      <c r="BL59" s="569">
        <v>0</v>
      </c>
      <c r="BM59" s="569">
        <v>0</v>
      </c>
      <c r="BN59" s="569">
        <v>0</v>
      </c>
      <c r="BO59" s="569">
        <v>0</v>
      </c>
      <c r="BP59" s="569">
        <v>0</v>
      </c>
      <c r="BQ59" s="569">
        <v>0</v>
      </c>
      <c r="BR59" s="569">
        <v>0</v>
      </c>
      <c r="BS59" s="569">
        <v>0</v>
      </c>
      <c r="BT59" s="569">
        <v>0</v>
      </c>
      <c r="BU59" s="569">
        <v>0</v>
      </c>
      <c r="BV59" s="569">
        <v>0</v>
      </c>
      <c r="BW59" s="569">
        <v>0</v>
      </c>
      <c r="BX59" s="569">
        <v>0</v>
      </c>
      <c r="BY59" s="569">
        <v>0</v>
      </c>
      <c r="BZ59" s="569">
        <v>0</v>
      </c>
      <c r="CA59" s="569">
        <v>0</v>
      </c>
      <c r="CB59" s="569">
        <v>0</v>
      </c>
      <c r="CC59" s="569">
        <v>0</v>
      </c>
      <c r="CD59" s="569">
        <v>0</v>
      </c>
      <c r="CE59" s="569">
        <v>0</v>
      </c>
      <c r="CF59" s="569">
        <v>0</v>
      </c>
      <c r="CG59" s="569">
        <v>0</v>
      </c>
      <c r="CH59" s="569">
        <v>0</v>
      </c>
      <c r="CI59" s="569">
        <v>0</v>
      </c>
      <c r="CJ59" s="569">
        <v>0</v>
      </c>
      <c r="CK59" s="569">
        <v>0</v>
      </c>
      <c r="CL59" s="569">
        <v>0</v>
      </c>
      <c r="CM59" s="569">
        <v>0</v>
      </c>
      <c r="CN59" s="569">
        <v>0</v>
      </c>
      <c r="CO59" s="569">
        <v>0</v>
      </c>
      <c r="CP59" s="569">
        <v>0</v>
      </c>
      <c r="CQ59" s="569">
        <v>0</v>
      </c>
      <c r="CR59" s="569">
        <v>0</v>
      </c>
      <c r="CS59" s="569">
        <v>0</v>
      </c>
      <c r="CT59" s="569">
        <v>0</v>
      </c>
      <c r="CU59" s="569">
        <v>0</v>
      </c>
      <c r="CV59" s="569">
        <v>0</v>
      </c>
      <c r="CW59" s="569">
        <v>0</v>
      </c>
      <c r="CX59" s="569">
        <v>0</v>
      </c>
      <c r="CY59" s="569">
        <v>0</v>
      </c>
      <c r="CZ59" s="576">
        <v>0</v>
      </c>
      <c r="DA59" s="577">
        <v>0</v>
      </c>
      <c r="DB59" s="577">
        <v>0</v>
      </c>
      <c r="DC59" s="577">
        <v>0</v>
      </c>
      <c r="DD59" s="577">
        <v>0</v>
      </c>
      <c r="DE59" s="577">
        <v>0</v>
      </c>
      <c r="DF59" s="577">
        <v>0</v>
      </c>
      <c r="DG59" s="577">
        <v>0</v>
      </c>
      <c r="DH59" s="577">
        <v>0</v>
      </c>
      <c r="DI59" s="577">
        <v>0</v>
      </c>
      <c r="DJ59" s="577">
        <v>0</v>
      </c>
      <c r="DK59" s="577">
        <v>0</v>
      </c>
      <c r="DL59" s="577">
        <v>0</v>
      </c>
      <c r="DM59" s="577">
        <v>0</v>
      </c>
      <c r="DN59" s="577">
        <v>0</v>
      </c>
      <c r="DO59" s="577">
        <v>0</v>
      </c>
      <c r="DP59" s="577">
        <v>0</v>
      </c>
      <c r="DQ59" s="577">
        <v>0</v>
      </c>
      <c r="DR59" s="577">
        <v>0</v>
      </c>
      <c r="DS59" s="577">
        <v>0</v>
      </c>
      <c r="DT59" s="577">
        <v>0</v>
      </c>
      <c r="DU59" s="577">
        <v>0</v>
      </c>
      <c r="DV59" s="577">
        <v>0</v>
      </c>
      <c r="DW59" s="578">
        <v>0</v>
      </c>
    </row>
    <row r="60" spans="2:127" ht="15.75" thickBot="1" x14ac:dyDescent="0.25">
      <c r="B60" s="604"/>
      <c r="C60" s="605"/>
      <c r="D60" s="606"/>
      <c r="E60" s="606"/>
      <c r="F60" s="606"/>
      <c r="G60" s="606"/>
      <c r="H60" s="606"/>
      <c r="I60" s="607"/>
      <c r="J60" s="607"/>
      <c r="K60" s="607"/>
      <c r="L60" s="607"/>
      <c r="M60" s="607"/>
      <c r="N60" s="607"/>
      <c r="O60" s="607"/>
      <c r="P60" s="607"/>
      <c r="Q60" s="607"/>
      <c r="R60" s="608"/>
      <c r="S60" s="607"/>
      <c r="T60" s="607"/>
      <c r="U60" s="609" t="s">
        <v>127</v>
      </c>
      <c r="V60" s="610" t="s">
        <v>505</v>
      </c>
      <c r="W60" s="611" t="s">
        <v>495</v>
      </c>
      <c r="X60" s="612">
        <f>SUM(X49:X59)</f>
        <v>3439.300088</v>
      </c>
      <c r="Y60" s="612">
        <f t="shared" ref="Y60:CJ60" si="22">SUM(Y49:Y59)</f>
        <v>3930.6286719999994</v>
      </c>
      <c r="Z60" s="612">
        <f t="shared" si="22"/>
        <v>4913.2858399999986</v>
      </c>
      <c r="AA60" s="612">
        <f t="shared" si="22"/>
        <v>19653.143359999995</v>
      </c>
      <c r="AB60" s="612">
        <f t="shared" si="22"/>
        <v>17196.500439999996</v>
      </c>
      <c r="AC60" s="612">
        <f t="shared" si="22"/>
        <v>3029.9999999999995</v>
      </c>
      <c r="AD60" s="612">
        <f t="shared" si="22"/>
        <v>3029.9999999999995</v>
      </c>
      <c r="AE60" s="612">
        <f t="shared" si="22"/>
        <v>3029.9999999999995</v>
      </c>
      <c r="AF60" s="612">
        <f t="shared" si="22"/>
        <v>3029.9999999999995</v>
      </c>
      <c r="AG60" s="612">
        <f t="shared" si="22"/>
        <v>3029.9999999999995</v>
      </c>
      <c r="AH60" s="612">
        <f t="shared" si="22"/>
        <v>3029.9999999999995</v>
      </c>
      <c r="AI60" s="612">
        <f t="shared" si="22"/>
        <v>3029.9999999999995</v>
      </c>
      <c r="AJ60" s="612">
        <f t="shared" si="22"/>
        <v>3029.9999999999995</v>
      </c>
      <c r="AK60" s="612">
        <f t="shared" si="22"/>
        <v>3029.9999999999995</v>
      </c>
      <c r="AL60" s="612">
        <f t="shared" si="22"/>
        <v>3029.9999999999995</v>
      </c>
      <c r="AM60" s="612">
        <f t="shared" si="22"/>
        <v>3029.9999999999995</v>
      </c>
      <c r="AN60" s="612">
        <f t="shared" si="22"/>
        <v>3029.9999999999995</v>
      </c>
      <c r="AO60" s="612">
        <f t="shared" si="22"/>
        <v>3029.9999999999995</v>
      </c>
      <c r="AP60" s="612">
        <f t="shared" si="22"/>
        <v>3029.9999999999995</v>
      </c>
      <c r="AQ60" s="612">
        <f t="shared" si="22"/>
        <v>3029.9999999999995</v>
      </c>
      <c r="AR60" s="612">
        <f t="shared" si="22"/>
        <v>3268.7915111129259</v>
      </c>
      <c r="AS60" s="612">
        <f t="shared" si="22"/>
        <v>3302.9045841290581</v>
      </c>
      <c r="AT60" s="612">
        <f t="shared" si="22"/>
        <v>3371.1307301613228</v>
      </c>
      <c r="AU60" s="612">
        <f t="shared" si="22"/>
        <v>4394.5229206452932</v>
      </c>
      <c r="AV60" s="612">
        <f t="shared" si="22"/>
        <v>4223.9575555646315</v>
      </c>
      <c r="AW60" s="612">
        <f t="shared" si="22"/>
        <v>3029.9999999999995</v>
      </c>
      <c r="AX60" s="612">
        <f t="shared" si="22"/>
        <v>3029.9999999999995</v>
      </c>
      <c r="AY60" s="612">
        <f t="shared" si="22"/>
        <v>3029.9999999999995</v>
      </c>
      <c r="AZ60" s="612">
        <f t="shared" si="22"/>
        <v>3029.9999999999995</v>
      </c>
      <c r="BA60" s="612">
        <f t="shared" si="22"/>
        <v>3029.9999999999995</v>
      </c>
      <c r="BB60" s="612">
        <f t="shared" si="22"/>
        <v>3029.9999999999995</v>
      </c>
      <c r="BC60" s="612">
        <f t="shared" si="22"/>
        <v>3029.9999999999995</v>
      </c>
      <c r="BD60" s="612">
        <f t="shared" si="22"/>
        <v>3029.9999999999995</v>
      </c>
      <c r="BE60" s="612">
        <f t="shared" si="22"/>
        <v>3029.9999999999995</v>
      </c>
      <c r="BF60" s="612">
        <f t="shared" si="22"/>
        <v>3029.9999999999995</v>
      </c>
      <c r="BG60" s="612">
        <f t="shared" si="22"/>
        <v>3029.9999999999995</v>
      </c>
      <c r="BH60" s="612">
        <f t="shared" si="22"/>
        <v>3029.9999999999995</v>
      </c>
      <c r="BI60" s="612">
        <f t="shared" si="22"/>
        <v>3029.9999999999995</v>
      </c>
      <c r="BJ60" s="612">
        <f t="shared" si="22"/>
        <v>3029.9999999999995</v>
      </c>
      <c r="BK60" s="612">
        <f t="shared" si="22"/>
        <v>3029.9999999999995</v>
      </c>
      <c r="BL60" s="612">
        <f t="shared" si="22"/>
        <v>3268.7915111129259</v>
      </c>
      <c r="BM60" s="612">
        <f t="shared" si="22"/>
        <v>3302.9045841290581</v>
      </c>
      <c r="BN60" s="612">
        <f t="shared" si="22"/>
        <v>3371.1307301613228</v>
      </c>
      <c r="BO60" s="612">
        <f t="shared" si="22"/>
        <v>4394.5229206452932</v>
      </c>
      <c r="BP60" s="612">
        <f t="shared" si="22"/>
        <v>4223.9575555646315</v>
      </c>
      <c r="BQ60" s="612">
        <f t="shared" si="22"/>
        <v>3029.9999999999995</v>
      </c>
      <c r="BR60" s="612">
        <f t="shared" si="22"/>
        <v>3029.9999999999995</v>
      </c>
      <c r="BS60" s="612">
        <f t="shared" si="22"/>
        <v>3029.9999999999995</v>
      </c>
      <c r="BT60" s="612">
        <f t="shared" si="22"/>
        <v>3029.9999999999995</v>
      </c>
      <c r="BU60" s="612">
        <f t="shared" si="22"/>
        <v>3029.9999999999995</v>
      </c>
      <c r="BV60" s="612">
        <f t="shared" si="22"/>
        <v>3029.9999999999995</v>
      </c>
      <c r="BW60" s="612">
        <f t="shared" si="22"/>
        <v>3029.9999999999995</v>
      </c>
      <c r="BX60" s="612">
        <f t="shared" si="22"/>
        <v>3029.9999999999995</v>
      </c>
      <c r="BY60" s="612">
        <f t="shared" si="22"/>
        <v>3029.9999999999995</v>
      </c>
      <c r="BZ60" s="612">
        <f t="shared" si="22"/>
        <v>3029.9999999999995</v>
      </c>
      <c r="CA60" s="612">
        <f t="shared" si="22"/>
        <v>3029.9999999999995</v>
      </c>
      <c r="CB60" s="612">
        <f t="shared" si="22"/>
        <v>3029.9999999999995</v>
      </c>
      <c r="CC60" s="612">
        <f t="shared" si="22"/>
        <v>3029.9999999999995</v>
      </c>
      <c r="CD60" s="612">
        <f t="shared" si="22"/>
        <v>3029.9999999999995</v>
      </c>
      <c r="CE60" s="612">
        <f t="shared" si="22"/>
        <v>3029.9999999999995</v>
      </c>
      <c r="CF60" s="612">
        <f t="shared" si="22"/>
        <v>3454.9084241862361</v>
      </c>
      <c r="CG60" s="612">
        <f t="shared" si="22"/>
        <v>3515.6096276414128</v>
      </c>
      <c r="CH60" s="612">
        <f t="shared" si="22"/>
        <v>3637.0120345517657</v>
      </c>
      <c r="CI60" s="612">
        <f t="shared" si="22"/>
        <v>5458.0481382070657</v>
      </c>
      <c r="CJ60" s="612">
        <f t="shared" si="22"/>
        <v>5154.5421209311826</v>
      </c>
      <c r="CK60" s="612">
        <f t="shared" ref="CK60:DW60" si="23">SUM(CK49:CK59)</f>
        <v>3029.9999999999995</v>
      </c>
      <c r="CL60" s="612">
        <f t="shared" si="23"/>
        <v>3029.9999999999995</v>
      </c>
      <c r="CM60" s="612">
        <f t="shared" si="23"/>
        <v>3029.9999999999995</v>
      </c>
      <c r="CN60" s="612">
        <f t="shared" si="23"/>
        <v>3029.9999999999995</v>
      </c>
      <c r="CO60" s="612">
        <f t="shared" si="23"/>
        <v>3029.9999999999995</v>
      </c>
      <c r="CP60" s="612">
        <f t="shared" si="23"/>
        <v>3029.9999999999995</v>
      </c>
      <c r="CQ60" s="612">
        <f t="shared" si="23"/>
        <v>3029.9999999999995</v>
      </c>
      <c r="CR60" s="612">
        <f t="shared" si="23"/>
        <v>3029.9999999999995</v>
      </c>
      <c r="CS60" s="612">
        <f t="shared" si="23"/>
        <v>3029.9999999999995</v>
      </c>
      <c r="CT60" s="612">
        <f t="shared" si="23"/>
        <v>3029.9999999999995</v>
      </c>
      <c r="CU60" s="612">
        <f t="shared" si="23"/>
        <v>3029.9999999999995</v>
      </c>
      <c r="CV60" s="612">
        <f t="shared" si="23"/>
        <v>3029.9999999999995</v>
      </c>
      <c r="CW60" s="612">
        <f t="shared" si="23"/>
        <v>3029.9999999999995</v>
      </c>
      <c r="CX60" s="612">
        <f t="shared" si="23"/>
        <v>3029.9999999999995</v>
      </c>
      <c r="CY60" s="613">
        <f t="shared" si="23"/>
        <v>3029.9999999999995</v>
      </c>
      <c r="CZ60" s="614">
        <f t="shared" si="23"/>
        <v>0</v>
      </c>
      <c r="DA60" s="615">
        <f t="shared" si="23"/>
        <v>0</v>
      </c>
      <c r="DB60" s="615">
        <f t="shared" si="23"/>
        <v>0</v>
      </c>
      <c r="DC60" s="615">
        <f t="shared" si="23"/>
        <v>0</v>
      </c>
      <c r="DD60" s="615">
        <f t="shared" si="23"/>
        <v>0</v>
      </c>
      <c r="DE60" s="615">
        <f t="shared" si="23"/>
        <v>0</v>
      </c>
      <c r="DF60" s="615">
        <f t="shared" si="23"/>
        <v>0</v>
      </c>
      <c r="DG60" s="615">
        <f t="shared" si="23"/>
        <v>0</v>
      </c>
      <c r="DH60" s="615">
        <f t="shared" si="23"/>
        <v>0</v>
      </c>
      <c r="DI60" s="615">
        <f t="shared" si="23"/>
        <v>0</v>
      </c>
      <c r="DJ60" s="615">
        <f t="shared" si="23"/>
        <v>0</v>
      </c>
      <c r="DK60" s="615">
        <f t="shared" si="23"/>
        <v>0</v>
      </c>
      <c r="DL60" s="615">
        <f t="shared" si="23"/>
        <v>0</v>
      </c>
      <c r="DM60" s="615">
        <f t="shared" si="23"/>
        <v>0</v>
      </c>
      <c r="DN60" s="615">
        <f t="shared" si="23"/>
        <v>0</v>
      </c>
      <c r="DO60" s="615">
        <f t="shared" si="23"/>
        <v>0</v>
      </c>
      <c r="DP60" s="615">
        <f t="shared" si="23"/>
        <v>0</v>
      </c>
      <c r="DQ60" s="615">
        <f t="shared" si="23"/>
        <v>0</v>
      </c>
      <c r="DR60" s="615">
        <f t="shared" si="23"/>
        <v>0</v>
      </c>
      <c r="DS60" s="615">
        <f t="shared" si="23"/>
        <v>0</v>
      </c>
      <c r="DT60" s="615">
        <f t="shared" si="23"/>
        <v>0</v>
      </c>
      <c r="DU60" s="615">
        <f t="shared" si="23"/>
        <v>0</v>
      </c>
      <c r="DV60" s="615">
        <f t="shared" si="23"/>
        <v>0</v>
      </c>
      <c r="DW60" s="616">
        <f t="shared" si="23"/>
        <v>0</v>
      </c>
    </row>
    <row r="61" spans="2:127" ht="25.5" x14ac:dyDescent="0.2">
      <c r="B61" s="565" t="s">
        <v>490</v>
      </c>
      <c r="C61" s="566" t="s">
        <v>867</v>
      </c>
      <c r="D61" s="567" t="s">
        <v>804</v>
      </c>
      <c r="E61" s="568" t="s">
        <v>553</v>
      </c>
      <c r="F61" s="569" t="s">
        <v>797</v>
      </c>
      <c r="G61" s="570" t="s">
        <v>59</v>
      </c>
      <c r="H61" s="385" t="s">
        <v>492</v>
      </c>
      <c r="I61" s="385">
        <f>MAX(X61:AV61)</f>
        <v>18</v>
      </c>
      <c r="J61" s="385">
        <f>SUMPRODUCT($X$2:$CY$2,$X61:$CY61)*365</f>
        <v>156740.08508679076</v>
      </c>
      <c r="K61" s="385">
        <f>SUMPRODUCT($X$2:$CY$2,$X62:$CY62)+SUMPRODUCT($X$2:$CY$2,$X63:$CY63)+SUMPRODUCT($X$2:$CY$2,$X64:$CY64)</f>
        <v>8743.3450256075357</v>
      </c>
      <c r="L61" s="385">
        <f>SUMPRODUCT($X$2:$CY$2,$X65:$CY65) +SUMPRODUCT($X$2:$CY$2,$X66:$CY66)</f>
        <v>23511.012763018614</v>
      </c>
      <c r="M61" s="385">
        <f>SUMPRODUCT($X$2:$CY$2,$X67:$CY67)</f>
        <v>0</v>
      </c>
      <c r="N61" s="385">
        <f>SUMPRODUCT($X$2:$CY$2,$X70:$CY70) +SUMPRODUCT($X$2:$CY$2,$X71:$CY71)</f>
        <v>41.533911398200281</v>
      </c>
      <c r="O61" s="385">
        <f>SUMPRODUCT($X$2:$CY$2,$X68:$CY68) +SUMPRODUCT($X$2:$CY$2,$X69:$CY69) +SUMPRODUCT($X$2:$CY$2,$X72:$CY72)</f>
        <v>83.496698730219762</v>
      </c>
      <c r="P61" s="385">
        <f>SUM(K61:O61)</f>
        <v>32379.388398754571</v>
      </c>
      <c r="Q61" s="385">
        <f>(SUM(K61:M61)*100000)/(J61*1000)</f>
        <v>20.578244404273565</v>
      </c>
      <c r="R61" s="386">
        <f>(P61*100000)/(J61*1000)</f>
        <v>20.658013794509124</v>
      </c>
      <c r="S61" s="571">
        <v>3</v>
      </c>
      <c r="T61" s="572">
        <v>3</v>
      </c>
      <c r="U61" s="573" t="s">
        <v>493</v>
      </c>
      <c r="V61" s="498" t="s">
        <v>124</v>
      </c>
      <c r="W61" s="499" t="s">
        <v>75</v>
      </c>
      <c r="X61" s="569">
        <v>0</v>
      </c>
      <c r="Y61" s="569">
        <v>0</v>
      </c>
      <c r="Z61" s="569">
        <v>0</v>
      </c>
      <c r="AA61" s="569">
        <v>0</v>
      </c>
      <c r="AB61" s="569">
        <v>0</v>
      </c>
      <c r="AC61" s="569">
        <v>18</v>
      </c>
      <c r="AD61" s="569">
        <v>18</v>
      </c>
      <c r="AE61" s="569">
        <v>18</v>
      </c>
      <c r="AF61" s="569">
        <v>18</v>
      </c>
      <c r="AG61" s="569">
        <v>18</v>
      </c>
      <c r="AH61" s="569">
        <v>18</v>
      </c>
      <c r="AI61" s="569">
        <v>18</v>
      </c>
      <c r="AJ61" s="569">
        <v>18</v>
      </c>
      <c r="AK61" s="569">
        <v>18</v>
      </c>
      <c r="AL61" s="569">
        <v>18</v>
      </c>
      <c r="AM61" s="569">
        <v>18</v>
      </c>
      <c r="AN61" s="569">
        <v>18</v>
      </c>
      <c r="AO61" s="569">
        <v>18</v>
      </c>
      <c r="AP61" s="569">
        <v>18</v>
      </c>
      <c r="AQ61" s="569">
        <v>18</v>
      </c>
      <c r="AR61" s="569">
        <v>18</v>
      </c>
      <c r="AS61" s="569">
        <v>18</v>
      </c>
      <c r="AT61" s="569">
        <v>18</v>
      </c>
      <c r="AU61" s="569">
        <v>18</v>
      </c>
      <c r="AV61" s="569">
        <v>18</v>
      </c>
      <c r="AW61" s="569">
        <v>18</v>
      </c>
      <c r="AX61" s="569">
        <v>18</v>
      </c>
      <c r="AY61" s="569">
        <v>18</v>
      </c>
      <c r="AZ61" s="569">
        <v>18</v>
      </c>
      <c r="BA61" s="569">
        <v>18</v>
      </c>
      <c r="BB61" s="569">
        <v>18</v>
      </c>
      <c r="BC61" s="569">
        <v>18</v>
      </c>
      <c r="BD61" s="569">
        <v>18</v>
      </c>
      <c r="BE61" s="569">
        <v>18</v>
      </c>
      <c r="BF61" s="569">
        <v>18</v>
      </c>
      <c r="BG61" s="569">
        <v>18</v>
      </c>
      <c r="BH61" s="569">
        <v>18</v>
      </c>
      <c r="BI61" s="569">
        <v>18</v>
      </c>
      <c r="BJ61" s="569">
        <v>18</v>
      </c>
      <c r="BK61" s="569">
        <v>18</v>
      </c>
      <c r="BL61" s="569">
        <v>18</v>
      </c>
      <c r="BM61" s="569">
        <v>18</v>
      </c>
      <c r="BN61" s="569">
        <v>18</v>
      </c>
      <c r="BO61" s="569">
        <v>18</v>
      </c>
      <c r="BP61" s="569">
        <v>18</v>
      </c>
      <c r="BQ61" s="569">
        <v>18</v>
      </c>
      <c r="BR61" s="569">
        <v>18</v>
      </c>
      <c r="BS61" s="569">
        <v>18</v>
      </c>
      <c r="BT61" s="569">
        <v>18</v>
      </c>
      <c r="BU61" s="569">
        <v>18</v>
      </c>
      <c r="BV61" s="569">
        <v>18</v>
      </c>
      <c r="BW61" s="569">
        <v>18</v>
      </c>
      <c r="BX61" s="569">
        <v>18</v>
      </c>
      <c r="BY61" s="569">
        <v>18</v>
      </c>
      <c r="BZ61" s="569">
        <v>18</v>
      </c>
      <c r="CA61" s="569">
        <v>18</v>
      </c>
      <c r="CB61" s="569">
        <v>18</v>
      </c>
      <c r="CC61" s="569">
        <v>18</v>
      </c>
      <c r="CD61" s="569">
        <v>18</v>
      </c>
      <c r="CE61" s="574">
        <v>18</v>
      </c>
      <c r="CF61" s="574">
        <v>18</v>
      </c>
      <c r="CG61" s="574">
        <v>18</v>
      </c>
      <c r="CH61" s="574">
        <v>18</v>
      </c>
      <c r="CI61" s="574">
        <v>18</v>
      </c>
      <c r="CJ61" s="574">
        <v>18</v>
      </c>
      <c r="CK61" s="574">
        <v>18</v>
      </c>
      <c r="CL61" s="574">
        <v>18</v>
      </c>
      <c r="CM61" s="574">
        <v>18</v>
      </c>
      <c r="CN61" s="574">
        <v>18</v>
      </c>
      <c r="CO61" s="574">
        <v>18</v>
      </c>
      <c r="CP61" s="574">
        <v>18</v>
      </c>
      <c r="CQ61" s="574">
        <v>18</v>
      </c>
      <c r="CR61" s="574">
        <v>18</v>
      </c>
      <c r="CS61" s="574">
        <v>18</v>
      </c>
      <c r="CT61" s="574">
        <v>18</v>
      </c>
      <c r="CU61" s="574">
        <v>18</v>
      </c>
      <c r="CV61" s="574">
        <v>18</v>
      </c>
      <c r="CW61" s="574">
        <v>18</v>
      </c>
      <c r="CX61" s="574">
        <v>18</v>
      </c>
      <c r="CY61" s="575">
        <v>18</v>
      </c>
      <c r="CZ61" s="576">
        <v>0</v>
      </c>
      <c r="DA61" s="577">
        <v>0</v>
      </c>
      <c r="DB61" s="577">
        <v>0</v>
      </c>
      <c r="DC61" s="577">
        <v>0</v>
      </c>
      <c r="DD61" s="577">
        <v>0</v>
      </c>
      <c r="DE61" s="577">
        <v>0</v>
      </c>
      <c r="DF61" s="577">
        <v>0</v>
      </c>
      <c r="DG61" s="577">
        <v>0</v>
      </c>
      <c r="DH61" s="577">
        <v>0</v>
      </c>
      <c r="DI61" s="577">
        <v>0</v>
      </c>
      <c r="DJ61" s="577">
        <v>0</v>
      </c>
      <c r="DK61" s="577">
        <v>0</v>
      </c>
      <c r="DL61" s="577">
        <v>0</v>
      </c>
      <c r="DM61" s="577">
        <v>0</v>
      </c>
      <c r="DN61" s="577">
        <v>0</v>
      </c>
      <c r="DO61" s="577">
        <v>0</v>
      </c>
      <c r="DP61" s="577">
        <v>0</v>
      </c>
      <c r="DQ61" s="577">
        <v>0</v>
      </c>
      <c r="DR61" s="577">
        <v>0</v>
      </c>
      <c r="DS61" s="577">
        <v>0</v>
      </c>
      <c r="DT61" s="577">
        <v>0</v>
      </c>
      <c r="DU61" s="577">
        <v>0</v>
      </c>
      <c r="DV61" s="577">
        <v>0</v>
      </c>
      <c r="DW61" s="578">
        <v>0</v>
      </c>
    </row>
    <row r="62" spans="2:127" x14ac:dyDescent="0.2">
      <c r="B62" s="579"/>
      <c r="C62" s="580"/>
      <c r="D62" s="581"/>
      <c r="E62" s="582"/>
      <c r="F62" s="582"/>
      <c r="G62" s="581"/>
      <c r="H62" s="582"/>
      <c r="I62" s="582"/>
      <c r="J62" s="582"/>
      <c r="K62" s="582"/>
      <c r="L62" s="582"/>
      <c r="M62" s="582"/>
      <c r="N62" s="582"/>
      <c r="O62" s="582"/>
      <c r="P62" s="582"/>
      <c r="Q62" s="582"/>
      <c r="R62" s="583"/>
      <c r="S62" s="582"/>
      <c r="T62" s="582"/>
      <c r="U62" s="497" t="s">
        <v>494</v>
      </c>
      <c r="V62" s="498" t="s">
        <v>124</v>
      </c>
      <c r="W62" s="499" t="s">
        <v>495</v>
      </c>
      <c r="X62" s="569">
        <v>668.22000000000014</v>
      </c>
      <c r="Y62" s="569">
        <v>763.68</v>
      </c>
      <c r="Z62" s="569">
        <v>954.6</v>
      </c>
      <c r="AA62" s="569">
        <v>3818.4</v>
      </c>
      <c r="AB62" s="569">
        <v>3341.1</v>
      </c>
      <c r="AC62" s="569">
        <v>0</v>
      </c>
      <c r="AD62" s="569">
        <v>0</v>
      </c>
      <c r="AE62" s="569">
        <v>0</v>
      </c>
      <c r="AF62" s="569">
        <v>0</v>
      </c>
      <c r="AG62" s="569">
        <v>0</v>
      </c>
      <c r="AH62" s="569">
        <v>0</v>
      </c>
      <c r="AI62" s="569">
        <v>0</v>
      </c>
      <c r="AJ62" s="569">
        <v>0</v>
      </c>
      <c r="AK62" s="569">
        <v>0</v>
      </c>
      <c r="AL62" s="569">
        <v>0</v>
      </c>
      <c r="AM62" s="569">
        <v>0</v>
      </c>
      <c r="AN62" s="569">
        <v>0</v>
      </c>
      <c r="AO62" s="569">
        <v>0</v>
      </c>
      <c r="AP62" s="569">
        <v>0</v>
      </c>
      <c r="AQ62" s="569">
        <v>0</v>
      </c>
      <c r="AR62" s="569">
        <v>0.56000000000000005</v>
      </c>
      <c r="AS62" s="569">
        <v>0.64</v>
      </c>
      <c r="AT62" s="569">
        <v>0.8</v>
      </c>
      <c r="AU62" s="569">
        <v>3.2</v>
      </c>
      <c r="AV62" s="569">
        <v>2.8</v>
      </c>
      <c r="AW62" s="569">
        <v>0</v>
      </c>
      <c r="AX62" s="569">
        <v>0</v>
      </c>
      <c r="AY62" s="569">
        <v>0</v>
      </c>
      <c r="AZ62" s="569">
        <v>0</v>
      </c>
      <c r="BA62" s="569">
        <v>0</v>
      </c>
      <c r="BB62" s="569">
        <v>0</v>
      </c>
      <c r="BC62" s="569">
        <v>0</v>
      </c>
      <c r="BD62" s="569">
        <v>0</v>
      </c>
      <c r="BE62" s="569">
        <v>0</v>
      </c>
      <c r="BF62" s="569">
        <v>0</v>
      </c>
      <c r="BG62" s="569">
        <v>0</v>
      </c>
      <c r="BH62" s="569">
        <v>0</v>
      </c>
      <c r="BI62" s="569">
        <v>0</v>
      </c>
      <c r="BJ62" s="569">
        <v>0</v>
      </c>
      <c r="BK62" s="569">
        <v>0</v>
      </c>
      <c r="BL62" s="569">
        <v>0.56000000000000005</v>
      </c>
      <c r="BM62" s="569">
        <v>0.64</v>
      </c>
      <c r="BN62" s="569">
        <v>0.8</v>
      </c>
      <c r="BO62" s="569">
        <v>3.2</v>
      </c>
      <c r="BP62" s="569">
        <v>2.8</v>
      </c>
      <c r="BQ62" s="569">
        <v>0</v>
      </c>
      <c r="BR62" s="569">
        <v>0</v>
      </c>
      <c r="BS62" s="569">
        <v>0</v>
      </c>
      <c r="BT62" s="569">
        <v>0</v>
      </c>
      <c r="BU62" s="569">
        <v>0</v>
      </c>
      <c r="BV62" s="569">
        <v>0</v>
      </c>
      <c r="BW62" s="569">
        <v>0</v>
      </c>
      <c r="BX62" s="569">
        <v>0</v>
      </c>
      <c r="BY62" s="569">
        <v>0</v>
      </c>
      <c r="BZ62" s="569">
        <v>0</v>
      </c>
      <c r="CA62" s="569">
        <v>0</v>
      </c>
      <c r="CB62" s="569">
        <v>0</v>
      </c>
      <c r="CC62" s="569">
        <v>0</v>
      </c>
      <c r="CD62" s="569">
        <v>0</v>
      </c>
      <c r="CE62" s="574">
        <v>0</v>
      </c>
      <c r="CF62" s="574">
        <v>43.89</v>
      </c>
      <c r="CG62" s="574">
        <v>50.16</v>
      </c>
      <c r="CH62" s="574">
        <v>62.7</v>
      </c>
      <c r="CI62" s="574">
        <v>250.8</v>
      </c>
      <c r="CJ62" s="574">
        <v>219.45</v>
      </c>
      <c r="CK62" s="574">
        <v>0</v>
      </c>
      <c r="CL62" s="574">
        <v>0</v>
      </c>
      <c r="CM62" s="574">
        <v>0</v>
      </c>
      <c r="CN62" s="574">
        <v>0</v>
      </c>
      <c r="CO62" s="574">
        <v>0</v>
      </c>
      <c r="CP62" s="574">
        <v>0</v>
      </c>
      <c r="CQ62" s="574">
        <v>0</v>
      </c>
      <c r="CR62" s="574">
        <v>0</v>
      </c>
      <c r="CS62" s="574">
        <v>0</v>
      </c>
      <c r="CT62" s="574">
        <v>0</v>
      </c>
      <c r="CU62" s="574">
        <v>0</v>
      </c>
      <c r="CV62" s="574">
        <v>0</v>
      </c>
      <c r="CW62" s="574">
        <v>0</v>
      </c>
      <c r="CX62" s="574">
        <v>0</v>
      </c>
      <c r="CY62" s="575">
        <v>0</v>
      </c>
      <c r="CZ62" s="576">
        <v>0</v>
      </c>
      <c r="DA62" s="577">
        <v>0</v>
      </c>
      <c r="DB62" s="577">
        <v>0</v>
      </c>
      <c r="DC62" s="577">
        <v>0</v>
      </c>
      <c r="DD62" s="577">
        <v>0</v>
      </c>
      <c r="DE62" s="577">
        <v>0</v>
      </c>
      <c r="DF62" s="577">
        <v>0</v>
      </c>
      <c r="DG62" s="577">
        <v>0</v>
      </c>
      <c r="DH62" s="577">
        <v>0</v>
      </c>
      <c r="DI62" s="577">
        <v>0</v>
      </c>
      <c r="DJ62" s="577">
        <v>0</v>
      </c>
      <c r="DK62" s="577">
        <v>0</v>
      </c>
      <c r="DL62" s="577">
        <v>0</v>
      </c>
      <c r="DM62" s="577">
        <v>0</v>
      </c>
      <c r="DN62" s="577">
        <v>0</v>
      </c>
      <c r="DO62" s="577">
        <v>0</v>
      </c>
      <c r="DP62" s="577">
        <v>0</v>
      </c>
      <c r="DQ62" s="577">
        <v>0</v>
      </c>
      <c r="DR62" s="577">
        <v>0</v>
      </c>
      <c r="DS62" s="577">
        <v>0</v>
      </c>
      <c r="DT62" s="577">
        <v>0</v>
      </c>
      <c r="DU62" s="577">
        <v>0</v>
      </c>
      <c r="DV62" s="577">
        <v>0</v>
      </c>
      <c r="DW62" s="578">
        <v>0</v>
      </c>
    </row>
    <row r="63" spans="2:127" x14ac:dyDescent="0.2">
      <c r="B63" s="584"/>
      <c r="C63" s="585"/>
      <c r="D63" s="586"/>
      <c r="E63" s="586"/>
      <c r="F63" s="586"/>
      <c r="G63" s="586"/>
      <c r="H63" s="586"/>
      <c r="I63" s="587"/>
      <c r="J63" s="587"/>
      <c r="K63" s="587"/>
      <c r="L63" s="587"/>
      <c r="M63" s="587"/>
      <c r="N63" s="587"/>
      <c r="O63" s="587"/>
      <c r="P63" s="587"/>
      <c r="Q63" s="587"/>
      <c r="R63" s="588"/>
      <c r="S63" s="587"/>
      <c r="T63" s="587"/>
      <c r="U63" s="497" t="s">
        <v>496</v>
      </c>
      <c r="V63" s="498" t="s">
        <v>124</v>
      </c>
      <c r="W63" s="499" t="s">
        <v>495</v>
      </c>
      <c r="X63" s="569">
        <v>0</v>
      </c>
      <c r="Y63" s="569">
        <v>0</v>
      </c>
      <c r="Z63" s="569">
        <v>0</v>
      </c>
      <c r="AA63" s="569">
        <v>0</v>
      </c>
      <c r="AB63" s="569">
        <v>0</v>
      </c>
      <c r="AC63" s="569">
        <v>0</v>
      </c>
      <c r="AD63" s="569">
        <v>0</v>
      </c>
      <c r="AE63" s="569">
        <v>0</v>
      </c>
      <c r="AF63" s="569">
        <v>0</v>
      </c>
      <c r="AG63" s="569">
        <v>0</v>
      </c>
      <c r="AH63" s="569">
        <v>0</v>
      </c>
      <c r="AI63" s="569">
        <v>0</v>
      </c>
      <c r="AJ63" s="569">
        <v>0</v>
      </c>
      <c r="AK63" s="569">
        <v>0</v>
      </c>
      <c r="AL63" s="569">
        <v>0</v>
      </c>
      <c r="AM63" s="569">
        <v>0</v>
      </c>
      <c r="AN63" s="569">
        <v>0</v>
      </c>
      <c r="AO63" s="569">
        <v>0</v>
      </c>
      <c r="AP63" s="569">
        <v>0</v>
      </c>
      <c r="AQ63" s="569">
        <v>0</v>
      </c>
      <c r="AR63" s="569">
        <v>0</v>
      </c>
      <c r="AS63" s="569">
        <v>0</v>
      </c>
      <c r="AT63" s="569">
        <v>0</v>
      </c>
      <c r="AU63" s="569">
        <v>0</v>
      </c>
      <c r="AV63" s="569">
        <v>0</v>
      </c>
      <c r="AW63" s="569">
        <v>0</v>
      </c>
      <c r="AX63" s="569">
        <v>0</v>
      </c>
      <c r="AY63" s="569">
        <v>0</v>
      </c>
      <c r="AZ63" s="569">
        <v>0</v>
      </c>
      <c r="BA63" s="569">
        <v>0</v>
      </c>
      <c r="BB63" s="569">
        <v>0</v>
      </c>
      <c r="BC63" s="569">
        <v>0</v>
      </c>
      <c r="BD63" s="569">
        <v>0</v>
      </c>
      <c r="BE63" s="569">
        <v>0</v>
      </c>
      <c r="BF63" s="569">
        <v>0</v>
      </c>
      <c r="BG63" s="569">
        <v>0</v>
      </c>
      <c r="BH63" s="569">
        <v>0</v>
      </c>
      <c r="BI63" s="569">
        <v>0</v>
      </c>
      <c r="BJ63" s="569">
        <v>0</v>
      </c>
      <c r="BK63" s="569">
        <v>0</v>
      </c>
      <c r="BL63" s="569">
        <v>0</v>
      </c>
      <c r="BM63" s="569">
        <v>0</v>
      </c>
      <c r="BN63" s="569">
        <v>0</v>
      </c>
      <c r="BO63" s="569">
        <v>0</v>
      </c>
      <c r="BP63" s="569">
        <v>0</v>
      </c>
      <c r="BQ63" s="569">
        <v>0</v>
      </c>
      <c r="BR63" s="569">
        <v>0</v>
      </c>
      <c r="BS63" s="569">
        <v>0</v>
      </c>
      <c r="BT63" s="569">
        <v>0</v>
      </c>
      <c r="BU63" s="569">
        <v>0</v>
      </c>
      <c r="BV63" s="569">
        <v>0</v>
      </c>
      <c r="BW63" s="569">
        <v>0</v>
      </c>
      <c r="BX63" s="569">
        <v>0</v>
      </c>
      <c r="BY63" s="569">
        <v>0</v>
      </c>
      <c r="BZ63" s="569">
        <v>0</v>
      </c>
      <c r="CA63" s="569">
        <v>0</v>
      </c>
      <c r="CB63" s="569">
        <v>0</v>
      </c>
      <c r="CC63" s="569">
        <v>0</v>
      </c>
      <c r="CD63" s="569">
        <v>0</v>
      </c>
      <c r="CE63" s="574">
        <v>0</v>
      </c>
      <c r="CF63" s="574">
        <v>0</v>
      </c>
      <c r="CG63" s="574">
        <v>0</v>
      </c>
      <c r="CH63" s="574">
        <v>0</v>
      </c>
      <c r="CI63" s="574">
        <v>0</v>
      </c>
      <c r="CJ63" s="574">
        <v>0</v>
      </c>
      <c r="CK63" s="574">
        <v>0</v>
      </c>
      <c r="CL63" s="574">
        <v>0</v>
      </c>
      <c r="CM63" s="574">
        <v>0</v>
      </c>
      <c r="CN63" s="574">
        <v>0</v>
      </c>
      <c r="CO63" s="574">
        <v>0</v>
      </c>
      <c r="CP63" s="574">
        <v>0</v>
      </c>
      <c r="CQ63" s="574">
        <v>0</v>
      </c>
      <c r="CR63" s="574">
        <v>0</v>
      </c>
      <c r="CS63" s="574">
        <v>0</v>
      </c>
      <c r="CT63" s="574">
        <v>0</v>
      </c>
      <c r="CU63" s="574">
        <v>0</v>
      </c>
      <c r="CV63" s="574">
        <v>0</v>
      </c>
      <c r="CW63" s="574">
        <v>0</v>
      </c>
      <c r="CX63" s="574">
        <v>0</v>
      </c>
      <c r="CY63" s="575">
        <v>0</v>
      </c>
      <c r="CZ63" s="576">
        <v>0</v>
      </c>
      <c r="DA63" s="577">
        <v>0</v>
      </c>
      <c r="DB63" s="577">
        <v>0</v>
      </c>
      <c r="DC63" s="577">
        <v>0</v>
      </c>
      <c r="DD63" s="577">
        <v>0</v>
      </c>
      <c r="DE63" s="577">
        <v>0</v>
      </c>
      <c r="DF63" s="577">
        <v>0</v>
      </c>
      <c r="DG63" s="577">
        <v>0</v>
      </c>
      <c r="DH63" s="577">
        <v>0</v>
      </c>
      <c r="DI63" s="577">
        <v>0</v>
      </c>
      <c r="DJ63" s="577">
        <v>0</v>
      </c>
      <c r="DK63" s="577">
        <v>0</v>
      </c>
      <c r="DL63" s="577">
        <v>0</v>
      </c>
      <c r="DM63" s="577">
        <v>0</v>
      </c>
      <c r="DN63" s="577">
        <v>0</v>
      </c>
      <c r="DO63" s="577">
        <v>0</v>
      </c>
      <c r="DP63" s="577">
        <v>0</v>
      </c>
      <c r="DQ63" s="577">
        <v>0</v>
      </c>
      <c r="DR63" s="577">
        <v>0</v>
      </c>
      <c r="DS63" s="577">
        <v>0</v>
      </c>
      <c r="DT63" s="577">
        <v>0</v>
      </c>
      <c r="DU63" s="577">
        <v>0</v>
      </c>
      <c r="DV63" s="577">
        <v>0</v>
      </c>
      <c r="DW63" s="578">
        <v>0</v>
      </c>
    </row>
    <row r="64" spans="2:127" x14ac:dyDescent="0.2">
      <c r="B64" s="584"/>
      <c r="C64" s="585"/>
      <c r="D64" s="586"/>
      <c r="E64" s="586"/>
      <c r="F64" s="586"/>
      <c r="G64" s="586"/>
      <c r="H64" s="586"/>
      <c r="I64" s="587"/>
      <c r="J64" s="587"/>
      <c r="K64" s="587"/>
      <c r="L64" s="587"/>
      <c r="M64" s="587"/>
      <c r="N64" s="587"/>
      <c r="O64" s="587"/>
      <c r="P64" s="587"/>
      <c r="Q64" s="587"/>
      <c r="R64" s="588"/>
      <c r="S64" s="587"/>
      <c r="T64" s="587"/>
      <c r="U64" s="497" t="s">
        <v>812</v>
      </c>
      <c r="V64" s="498" t="s">
        <v>124</v>
      </c>
      <c r="W64" s="499" t="s">
        <v>495</v>
      </c>
      <c r="X64" s="569">
        <v>0</v>
      </c>
      <c r="Y64" s="569">
        <v>0</v>
      </c>
      <c r="Z64" s="569">
        <v>0</v>
      </c>
      <c r="AA64" s="569">
        <v>0</v>
      </c>
      <c r="AB64" s="569">
        <v>0</v>
      </c>
      <c r="AC64" s="569">
        <v>0</v>
      </c>
      <c r="AD64" s="569">
        <v>0</v>
      </c>
      <c r="AE64" s="569">
        <v>0</v>
      </c>
      <c r="AF64" s="569">
        <v>0</v>
      </c>
      <c r="AG64" s="569">
        <v>0</v>
      </c>
      <c r="AH64" s="569">
        <v>0</v>
      </c>
      <c r="AI64" s="569">
        <v>0</v>
      </c>
      <c r="AJ64" s="569">
        <v>0</v>
      </c>
      <c r="AK64" s="569">
        <v>0</v>
      </c>
      <c r="AL64" s="569">
        <v>0</v>
      </c>
      <c r="AM64" s="569">
        <v>0</v>
      </c>
      <c r="AN64" s="569">
        <v>0</v>
      </c>
      <c r="AO64" s="569">
        <v>0</v>
      </c>
      <c r="AP64" s="569">
        <v>0</v>
      </c>
      <c r="AQ64" s="569">
        <v>0</v>
      </c>
      <c r="AR64" s="569">
        <v>0</v>
      </c>
      <c r="AS64" s="569">
        <v>0</v>
      </c>
      <c r="AT64" s="569">
        <v>0</v>
      </c>
      <c r="AU64" s="569">
        <v>0</v>
      </c>
      <c r="AV64" s="569">
        <v>0</v>
      </c>
      <c r="AW64" s="569">
        <v>0</v>
      </c>
      <c r="AX64" s="569">
        <v>0</v>
      </c>
      <c r="AY64" s="569">
        <v>0</v>
      </c>
      <c r="AZ64" s="569">
        <v>0</v>
      </c>
      <c r="BA64" s="569">
        <v>0</v>
      </c>
      <c r="BB64" s="569">
        <v>0</v>
      </c>
      <c r="BC64" s="569">
        <v>0</v>
      </c>
      <c r="BD64" s="569">
        <v>0</v>
      </c>
      <c r="BE64" s="569">
        <v>0</v>
      </c>
      <c r="BF64" s="569">
        <v>0</v>
      </c>
      <c r="BG64" s="569">
        <v>0</v>
      </c>
      <c r="BH64" s="569">
        <v>0</v>
      </c>
      <c r="BI64" s="569">
        <v>0</v>
      </c>
      <c r="BJ64" s="569">
        <v>0</v>
      </c>
      <c r="BK64" s="569">
        <v>0</v>
      </c>
      <c r="BL64" s="569">
        <v>0</v>
      </c>
      <c r="BM64" s="569">
        <v>0</v>
      </c>
      <c r="BN64" s="569">
        <v>0</v>
      </c>
      <c r="BO64" s="569">
        <v>0</v>
      </c>
      <c r="BP64" s="569">
        <v>0</v>
      </c>
      <c r="BQ64" s="569">
        <v>0</v>
      </c>
      <c r="BR64" s="569">
        <v>0</v>
      </c>
      <c r="BS64" s="569">
        <v>0</v>
      </c>
      <c r="BT64" s="569">
        <v>0</v>
      </c>
      <c r="BU64" s="569">
        <v>0</v>
      </c>
      <c r="BV64" s="569">
        <v>0</v>
      </c>
      <c r="BW64" s="569">
        <v>0</v>
      </c>
      <c r="BX64" s="569">
        <v>0</v>
      </c>
      <c r="BY64" s="569">
        <v>0</v>
      </c>
      <c r="BZ64" s="569">
        <v>0</v>
      </c>
      <c r="CA64" s="569">
        <v>0</v>
      </c>
      <c r="CB64" s="569">
        <v>0</v>
      </c>
      <c r="CC64" s="569">
        <v>0</v>
      </c>
      <c r="CD64" s="569">
        <v>0</v>
      </c>
      <c r="CE64" s="569">
        <v>0</v>
      </c>
      <c r="CF64" s="569">
        <v>0</v>
      </c>
      <c r="CG64" s="569">
        <v>0</v>
      </c>
      <c r="CH64" s="569">
        <v>0</v>
      </c>
      <c r="CI64" s="569">
        <v>0</v>
      </c>
      <c r="CJ64" s="569">
        <v>0</v>
      </c>
      <c r="CK64" s="569">
        <v>0</v>
      </c>
      <c r="CL64" s="569">
        <v>0</v>
      </c>
      <c r="CM64" s="569">
        <v>0</v>
      </c>
      <c r="CN64" s="569">
        <v>0</v>
      </c>
      <c r="CO64" s="569">
        <v>0</v>
      </c>
      <c r="CP64" s="569">
        <v>0</v>
      </c>
      <c r="CQ64" s="569">
        <v>0</v>
      </c>
      <c r="CR64" s="569">
        <v>0</v>
      </c>
      <c r="CS64" s="569">
        <v>0</v>
      </c>
      <c r="CT64" s="569">
        <v>0</v>
      </c>
      <c r="CU64" s="569">
        <v>0</v>
      </c>
      <c r="CV64" s="569">
        <v>0</v>
      </c>
      <c r="CW64" s="569">
        <v>0</v>
      </c>
      <c r="CX64" s="569">
        <v>0</v>
      </c>
      <c r="CY64" s="569">
        <v>0</v>
      </c>
      <c r="CZ64" s="576">
        <v>0</v>
      </c>
      <c r="DA64" s="577">
        <v>0</v>
      </c>
      <c r="DB64" s="577">
        <v>0</v>
      </c>
      <c r="DC64" s="577">
        <v>0</v>
      </c>
      <c r="DD64" s="577">
        <v>0</v>
      </c>
      <c r="DE64" s="577">
        <v>0</v>
      </c>
      <c r="DF64" s="577">
        <v>0</v>
      </c>
      <c r="DG64" s="577">
        <v>0</v>
      </c>
      <c r="DH64" s="577">
        <v>0</v>
      </c>
      <c r="DI64" s="577">
        <v>0</v>
      </c>
      <c r="DJ64" s="577">
        <v>0</v>
      </c>
      <c r="DK64" s="577">
        <v>0</v>
      </c>
      <c r="DL64" s="577">
        <v>0</v>
      </c>
      <c r="DM64" s="577">
        <v>0</v>
      </c>
      <c r="DN64" s="577">
        <v>0</v>
      </c>
      <c r="DO64" s="577">
        <v>0</v>
      </c>
      <c r="DP64" s="577">
        <v>0</v>
      </c>
      <c r="DQ64" s="577">
        <v>0</v>
      </c>
      <c r="DR64" s="577">
        <v>0</v>
      </c>
      <c r="DS64" s="577">
        <v>0</v>
      </c>
      <c r="DT64" s="577">
        <v>0</v>
      </c>
      <c r="DU64" s="577">
        <v>0</v>
      </c>
      <c r="DV64" s="577">
        <v>0</v>
      </c>
      <c r="DW64" s="578">
        <v>0</v>
      </c>
    </row>
    <row r="65" spans="2:127" x14ac:dyDescent="0.2">
      <c r="B65" s="590"/>
      <c r="C65" s="591"/>
      <c r="D65" s="592"/>
      <c r="E65" s="592"/>
      <c r="F65" s="592"/>
      <c r="G65" s="592"/>
      <c r="H65" s="592"/>
      <c r="I65" s="593"/>
      <c r="J65" s="593"/>
      <c r="K65" s="593"/>
      <c r="L65" s="593"/>
      <c r="M65" s="593"/>
      <c r="N65" s="593"/>
      <c r="O65" s="593"/>
      <c r="P65" s="593"/>
      <c r="Q65" s="593"/>
      <c r="R65" s="594"/>
      <c r="S65" s="593"/>
      <c r="T65" s="593"/>
      <c r="U65" s="497" t="s">
        <v>497</v>
      </c>
      <c r="V65" s="498" t="s">
        <v>124</v>
      </c>
      <c r="W65" s="595" t="s">
        <v>495</v>
      </c>
      <c r="X65" s="569">
        <v>0</v>
      </c>
      <c r="Y65" s="569">
        <v>0</v>
      </c>
      <c r="Z65" s="569">
        <v>0</v>
      </c>
      <c r="AA65" s="569">
        <v>0</v>
      </c>
      <c r="AB65" s="569">
        <v>0</v>
      </c>
      <c r="AC65" s="569">
        <v>0</v>
      </c>
      <c r="AD65" s="569">
        <v>0</v>
      </c>
      <c r="AE65" s="569">
        <v>0</v>
      </c>
      <c r="AF65" s="569">
        <v>0</v>
      </c>
      <c r="AG65" s="569">
        <v>0</v>
      </c>
      <c r="AH65" s="569">
        <v>0</v>
      </c>
      <c r="AI65" s="569">
        <v>0</v>
      </c>
      <c r="AJ65" s="569">
        <v>0</v>
      </c>
      <c r="AK65" s="569">
        <v>0</v>
      </c>
      <c r="AL65" s="569">
        <v>0</v>
      </c>
      <c r="AM65" s="569">
        <v>0</v>
      </c>
      <c r="AN65" s="569">
        <v>0</v>
      </c>
      <c r="AO65" s="569">
        <v>0</v>
      </c>
      <c r="AP65" s="569">
        <v>0</v>
      </c>
      <c r="AQ65" s="569">
        <v>0</v>
      </c>
      <c r="AR65" s="569">
        <v>0</v>
      </c>
      <c r="AS65" s="569">
        <v>0</v>
      </c>
      <c r="AT65" s="569">
        <v>0</v>
      </c>
      <c r="AU65" s="569">
        <v>0</v>
      </c>
      <c r="AV65" s="569">
        <v>0</v>
      </c>
      <c r="AW65" s="569">
        <v>0</v>
      </c>
      <c r="AX65" s="569">
        <v>0</v>
      </c>
      <c r="AY65" s="569">
        <v>0</v>
      </c>
      <c r="AZ65" s="569">
        <v>0</v>
      </c>
      <c r="BA65" s="569">
        <v>0</v>
      </c>
      <c r="BB65" s="569">
        <v>0</v>
      </c>
      <c r="BC65" s="569">
        <v>0</v>
      </c>
      <c r="BD65" s="569">
        <v>0</v>
      </c>
      <c r="BE65" s="569">
        <v>0</v>
      </c>
      <c r="BF65" s="569">
        <v>0</v>
      </c>
      <c r="BG65" s="569">
        <v>0</v>
      </c>
      <c r="BH65" s="569">
        <v>0</v>
      </c>
      <c r="BI65" s="569">
        <v>0</v>
      </c>
      <c r="BJ65" s="569">
        <v>0</v>
      </c>
      <c r="BK65" s="569">
        <v>0</v>
      </c>
      <c r="BL65" s="569">
        <v>0</v>
      </c>
      <c r="BM65" s="569">
        <v>0</v>
      </c>
      <c r="BN65" s="569">
        <v>0</v>
      </c>
      <c r="BO65" s="569">
        <v>0</v>
      </c>
      <c r="BP65" s="569">
        <v>0</v>
      </c>
      <c r="BQ65" s="569">
        <v>0</v>
      </c>
      <c r="BR65" s="569">
        <v>0</v>
      </c>
      <c r="BS65" s="569">
        <v>0</v>
      </c>
      <c r="BT65" s="569">
        <v>0</v>
      </c>
      <c r="BU65" s="569">
        <v>0</v>
      </c>
      <c r="BV65" s="569">
        <v>0</v>
      </c>
      <c r="BW65" s="569">
        <v>0</v>
      </c>
      <c r="BX65" s="569">
        <v>0</v>
      </c>
      <c r="BY65" s="569">
        <v>0</v>
      </c>
      <c r="BZ65" s="569">
        <v>0</v>
      </c>
      <c r="CA65" s="569">
        <v>0</v>
      </c>
      <c r="CB65" s="569">
        <v>0</v>
      </c>
      <c r="CC65" s="569">
        <v>0</v>
      </c>
      <c r="CD65" s="569">
        <v>0</v>
      </c>
      <c r="CE65" s="574">
        <v>0</v>
      </c>
      <c r="CF65" s="574">
        <v>0</v>
      </c>
      <c r="CG65" s="574">
        <v>0</v>
      </c>
      <c r="CH65" s="574">
        <v>0</v>
      </c>
      <c r="CI65" s="574">
        <v>0</v>
      </c>
      <c r="CJ65" s="574">
        <v>0</v>
      </c>
      <c r="CK65" s="574">
        <v>0</v>
      </c>
      <c r="CL65" s="574">
        <v>0</v>
      </c>
      <c r="CM65" s="574">
        <v>0</v>
      </c>
      <c r="CN65" s="574">
        <v>0</v>
      </c>
      <c r="CO65" s="574">
        <v>0</v>
      </c>
      <c r="CP65" s="574">
        <v>0</v>
      </c>
      <c r="CQ65" s="574">
        <v>0</v>
      </c>
      <c r="CR65" s="574">
        <v>0</v>
      </c>
      <c r="CS65" s="574">
        <v>0</v>
      </c>
      <c r="CT65" s="574">
        <v>0</v>
      </c>
      <c r="CU65" s="574">
        <v>0</v>
      </c>
      <c r="CV65" s="574">
        <v>0</v>
      </c>
      <c r="CW65" s="574">
        <v>0</v>
      </c>
      <c r="CX65" s="574">
        <v>0</v>
      </c>
      <c r="CY65" s="575">
        <v>0</v>
      </c>
      <c r="CZ65" s="576">
        <v>0</v>
      </c>
      <c r="DA65" s="577">
        <v>0</v>
      </c>
      <c r="DB65" s="577">
        <v>0</v>
      </c>
      <c r="DC65" s="577">
        <v>0</v>
      </c>
      <c r="DD65" s="577">
        <v>0</v>
      </c>
      <c r="DE65" s="577">
        <v>0</v>
      </c>
      <c r="DF65" s="577">
        <v>0</v>
      </c>
      <c r="DG65" s="577">
        <v>0</v>
      </c>
      <c r="DH65" s="577">
        <v>0</v>
      </c>
      <c r="DI65" s="577">
        <v>0</v>
      </c>
      <c r="DJ65" s="577">
        <v>0</v>
      </c>
      <c r="DK65" s="577">
        <v>0</v>
      </c>
      <c r="DL65" s="577">
        <v>0</v>
      </c>
      <c r="DM65" s="577">
        <v>0</v>
      </c>
      <c r="DN65" s="577">
        <v>0</v>
      </c>
      <c r="DO65" s="577">
        <v>0</v>
      </c>
      <c r="DP65" s="577">
        <v>0</v>
      </c>
      <c r="DQ65" s="577">
        <v>0</v>
      </c>
      <c r="DR65" s="577">
        <v>0</v>
      </c>
      <c r="DS65" s="577">
        <v>0</v>
      </c>
      <c r="DT65" s="577">
        <v>0</v>
      </c>
      <c r="DU65" s="577">
        <v>0</v>
      </c>
      <c r="DV65" s="577">
        <v>0</v>
      </c>
      <c r="DW65" s="578">
        <v>0</v>
      </c>
    </row>
    <row r="66" spans="2:127" x14ac:dyDescent="0.2">
      <c r="B66" s="596"/>
      <c r="C66" s="597"/>
      <c r="D66" s="384"/>
      <c r="E66" s="384"/>
      <c r="F66" s="384"/>
      <c r="G66" s="384"/>
      <c r="H66" s="384"/>
      <c r="I66" s="598"/>
      <c r="J66" s="598"/>
      <c r="K66" s="598"/>
      <c r="L66" s="598"/>
      <c r="M66" s="598"/>
      <c r="N66" s="598"/>
      <c r="O66" s="598"/>
      <c r="P66" s="598"/>
      <c r="Q66" s="598"/>
      <c r="R66" s="599"/>
      <c r="S66" s="598"/>
      <c r="T66" s="598"/>
      <c r="U66" s="497" t="s">
        <v>498</v>
      </c>
      <c r="V66" s="498" t="s">
        <v>124</v>
      </c>
      <c r="W66" s="595" t="s">
        <v>495</v>
      </c>
      <c r="X66" s="569">
        <v>0</v>
      </c>
      <c r="Y66" s="569">
        <v>0</v>
      </c>
      <c r="Z66" s="569">
        <v>0</v>
      </c>
      <c r="AA66" s="569">
        <v>0</v>
      </c>
      <c r="AB66" s="569">
        <v>0</v>
      </c>
      <c r="AC66" s="569">
        <v>985.5</v>
      </c>
      <c r="AD66" s="569">
        <v>985.5</v>
      </c>
      <c r="AE66" s="569">
        <v>985.5</v>
      </c>
      <c r="AF66" s="569">
        <v>985.5</v>
      </c>
      <c r="AG66" s="569">
        <v>985.5</v>
      </c>
      <c r="AH66" s="569">
        <v>985.5</v>
      </c>
      <c r="AI66" s="569">
        <v>985.5</v>
      </c>
      <c r="AJ66" s="569">
        <v>985.5</v>
      </c>
      <c r="AK66" s="569">
        <v>985.5</v>
      </c>
      <c r="AL66" s="569">
        <v>985.5</v>
      </c>
      <c r="AM66" s="569">
        <v>985.5</v>
      </c>
      <c r="AN66" s="569">
        <v>985.5</v>
      </c>
      <c r="AO66" s="569">
        <v>985.5</v>
      </c>
      <c r="AP66" s="569">
        <v>985.5</v>
      </c>
      <c r="AQ66" s="569">
        <v>985.5</v>
      </c>
      <c r="AR66" s="569">
        <v>985.5</v>
      </c>
      <c r="AS66" s="569">
        <v>985.5</v>
      </c>
      <c r="AT66" s="569">
        <v>985.5</v>
      </c>
      <c r="AU66" s="569">
        <v>985.5</v>
      </c>
      <c r="AV66" s="569">
        <v>985.5</v>
      </c>
      <c r="AW66" s="569">
        <v>985.5</v>
      </c>
      <c r="AX66" s="569">
        <v>985.5</v>
      </c>
      <c r="AY66" s="569">
        <v>985.5</v>
      </c>
      <c r="AZ66" s="569">
        <v>985.5</v>
      </c>
      <c r="BA66" s="569">
        <v>985.5</v>
      </c>
      <c r="BB66" s="569">
        <v>985.5</v>
      </c>
      <c r="BC66" s="569">
        <v>985.5</v>
      </c>
      <c r="BD66" s="569">
        <v>985.5</v>
      </c>
      <c r="BE66" s="569">
        <v>985.5</v>
      </c>
      <c r="BF66" s="569">
        <v>985.5</v>
      </c>
      <c r="BG66" s="569">
        <v>985.5</v>
      </c>
      <c r="BH66" s="569">
        <v>985.5</v>
      </c>
      <c r="BI66" s="569">
        <v>985.5</v>
      </c>
      <c r="BJ66" s="569">
        <v>985.5</v>
      </c>
      <c r="BK66" s="569">
        <v>985.5</v>
      </c>
      <c r="BL66" s="569">
        <v>985.5</v>
      </c>
      <c r="BM66" s="569">
        <v>985.5</v>
      </c>
      <c r="BN66" s="569">
        <v>985.5</v>
      </c>
      <c r="BO66" s="569">
        <v>985.5</v>
      </c>
      <c r="BP66" s="569">
        <v>985.5</v>
      </c>
      <c r="BQ66" s="569">
        <v>985.5</v>
      </c>
      <c r="BR66" s="569">
        <v>985.5</v>
      </c>
      <c r="BS66" s="569">
        <v>985.5</v>
      </c>
      <c r="BT66" s="569">
        <v>985.5</v>
      </c>
      <c r="BU66" s="569">
        <v>985.5</v>
      </c>
      <c r="BV66" s="569">
        <v>985.5</v>
      </c>
      <c r="BW66" s="569">
        <v>985.5</v>
      </c>
      <c r="BX66" s="569">
        <v>985.5</v>
      </c>
      <c r="BY66" s="569">
        <v>985.5</v>
      </c>
      <c r="BZ66" s="569">
        <v>985.5</v>
      </c>
      <c r="CA66" s="569">
        <v>985.5</v>
      </c>
      <c r="CB66" s="569">
        <v>985.5</v>
      </c>
      <c r="CC66" s="569">
        <v>985.5</v>
      </c>
      <c r="CD66" s="569">
        <v>985.5</v>
      </c>
      <c r="CE66" s="574">
        <v>985.5</v>
      </c>
      <c r="CF66" s="574">
        <v>985.5</v>
      </c>
      <c r="CG66" s="574">
        <v>985.5</v>
      </c>
      <c r="CH66" s="574">
        <v>985.5</v>
      </c>
      <c r="CI66" s="574">
        <v>985.5</v>
      </c>
      <c r="CJ66" s="574">
        <v>985.5</v>
      </c>
      <c r="CK66" s="574">
        <v>985.5</v>
      </c>
      <c r="CL66" s="574">
        <v>985.5</v>
      </c>
      <c r="CM66" s="574">
        <v>985.5</v>
      </c>
      <c r="CN66" s="574">
        <v>985.5</v>
      </c>
      <c r="CO66" s="574">
        <v>985.5</v>
      </c>
      <c r="CP66" s="574">
        <v>985.5</v>
      </c>
      <c r="CQ66" s="574">
        <v>985.5</v>
      </c>
      <c r="CR66" s="574">
        <v>985.5</v>
      </c>
      <c r="CS66" s="574">
        <v>985.5</v>
      </c>
      <c r="CT66" s="574">
        <v>985.5</v>
      </c>
      <c r="CU66" s="574">
        <v>985.5</v>
      </c>
      <c r="CV66" s="574">
        <v>985.5</v>
      </c>
      <c r="CW66" s="574">
        <v>985.5</v>
      </c>
      <c r="CX66" s="574">
        <v>985.5</v>
      </c>
      <c r="CY66" s="575">
        <v>985.5</v>
      </c>
      <c r="CZ66" s="576">
        <v>0</v>
      </c>
      <c r="DA66" s="577">
        <v>0</v>
      </c>
      <c r="DB66" s="577">
        <v>0</v>
      </c>
      <c r="DC66" s="577">
        <v>0</v>
      </c>
      <c r="DD66" s="577">
        <v>0</v>
      </c>
      <c r="DE66" s="577">
        <v>0</v>
      </c>
      <c r="DF66" s="577">
        <v>0</v>
      </c>
      <c r="DG66" s="577">
        <v>0</v>
      </c>
      <c r="DH66" s="577">
        <v>0</v>
      </c>
      <c r="DI66" s="577">
        <v>0</v>
      </c>
      <c r="DJ66" s="577">
        <v>0</v>
      </c>
      <c r="DK66" s="577">
        <v>0</v>
      </c>
      <c r="DL66" s="577">
        <v>0</v>
      </c>
      <c r="DM66" s="577">
        <v>0</v>
      </c>
      <c r="DN66" s="577">
        <v>0</v>
      </c>
      <c r="DO66" s="577">
        <v>0</v>
      </c>
      <c r="DP66" s="577">
        <v>0</v>
      </c>
      <c r="DQ66" s="577">
        <v>0</v>
      </c>
      <c r="DR66" s="577">
        <v>0</v>
      </c>
      <c r="DS66" s="577">
        <v>0</v>
      </c>
      <c r="DT66" s="577">
        <v>0</v>
      </c>
      <c r="DU66" s="577">
        <v>0</v>
      </c>
      <c r="DV66" s="577">
        <v>0</v>
      </c>
      <c r="DW66" s="578">
        <v>0</v>
      </c>
    </row>
    <row r="67" spans="2:127" x14ac:dyDescent="0.2">
      <c r="B67" s="596"/>
      <c r="C67" s="597"/>
      <c r="D67" s="384"/>
      <c r="E67" s="384"/>
      <c r="F67" s="384"/>
      <c r="G67" s="384"/>
      <c r="H67" s="384"/>
      <c r="I67" s="598"/>
      <c r="J67" s="598"/>
      <c r="K67" s="598"/>
      <c r="L67" s="598"/>
      <c r="M67" s="598"/>
      <c r="N67" s="598"/>
      <c r="O67" s="598"/>
      <c r="P67" s="598"/>
      <c r="Q67" s="598"/>
      <c r="R67" s="599"/>
      <c r="S67" s="598"/>
      <c r="T67" s="598"/>
      <c r="U67" s="600" t="s">
        <v>499</v>
      </c>
      <c r="V67" s="601" t="s">
        <v>124</v>
      </c>
      <c r="W67" s="595" t="s">
        <v>495</v>
      </c>
      <c r="X67" s="569">
        <v>0</v>
      </c>
      <c r="Y67" s="569">
        <v>0</v>
      </c>
      <c r="Z67" s="569">
        <v>0</v>
      </c>
      <c r="AA67" s="569">
        <v>0</v>
      </c>
      <c r="AB67" s="569">
        <v>0</v>
      </c>
      <c r="AC67" s="569">
        <v>0</v>
      </c>
      <c r="AD67" s="569">
        <v>0</v>
      </c>
      <c r="AE67" s="569">
        <v>0</v>
      </c>
      <c r="AF67" s="569">
        <v>0</v>
      </c>
      <c r="AG67" s="569">
        <v>0</v>
      </c>
      <c r="AH67" s="569">
        <v>0</v>
      </c>
      <c r="AI67" s="569">
        <v>0</v>
      </c>
      <c r="AJ67" s="569">
        <v>0</v>
      </c>
      <c r="AK67" s="569">
        <v>0</v>
      </c>
      <c r="AL67" s="569">
        <v>0</v>
      </c>
      <c r="AM67" s="569">
        <v>0</v>
      </c>
      <c r="AN67" s="569">
        <v>0</v>
      </c>
      <c r="AO67" s="569">
        <v>0</v>
      </c>
      <c r="AP67" s="569">
        <v>0</v>
      </c>
      <c r="AQ67" s="569">
        <v>0</v>
      </c>
      <c r="AR67" s="569">
        <v>0</v>
      </c>
      <c r="AS67" s="569">
        <v>0</v>
      </c>
      <c r="AT67" s="569">
        <v>0</v>
      </c>
      <c r="AU67" s="569">
        <v>0</v>
      </c>
      <c r="AV67" s="569">
        <v>0</v>
      </c>
      <c r="AW67" s="569">
        <v>0</v>
      </c>
      <c r="AX67" s="569">
        <v>0</v>
      </c>
      <c r="AY67" s="569">
        <v>0</v>
      </c>
      <c r="AZ67" s="569">
        <v>0</v>
      </c>
      <c r="BA67" s="569">
        <v>0</v>
      </c>
      <c r="BB67" s="569">
        <v>0</v>
      </c>
      <c r="BC67" s="569">
        <v>0</v>
      </c>
      <c r="BD67" s="569">
        <v>0</v>
      </c>
      <c r="BE67" s="569">
        <v>0</v>
      </c>
      <c r="BF67" s="569">
        <v>0</v>
      </c>
      <c r="BG67" s="569">
        <v>0</v>
      </c>
      <c r="BH67" s="569">
        <v>0</v>
      </c>
      <c r="BI67" s="569">
        <v>0</v>
      </c>
      <c r="BJ67" s="569">
        <v>0</v>
      </c>
      <c r="BK67" s="569">
        <v>0</v>
      </c>
      <c r="BL67" s="569">
        <v>0</v>
      </c>
      <c r="BM67" s="569">
        <v>0</v>
      </c>
      <c r="BN67" s="569">
        <v>0</v>
      </c>
      <c r="BO67" s="569">
        <v>0</v>
      </c>
      <c r="BP67" s="569">
        <v>0</v>
      </c>
      <c r="BQ67" s="569">
        <v>0</v>
      </c>
      <c r="BR67" s="569">
        <v>0</v>
      </c>
      <c r="BS67" s="569">
        <v>0</v>
      </c>
      <c r="BT67" s="569">
        <v>0</v>
      </c>
      <c r="BU67" s="569">
        <v>0</v>
      </c>
      <c r="BV67" s="569">
        <v>0</v>
      </c>
      <c r="BW67" s="569">
        <v>0</v>
      </c>
      <c r="BX67" s="569">
        <v>0</v>
      </c>
      <c r="BY67" s="569">
        <v>0</v>
      </c>
      <c r="BZ67" s="569">
        <v>0</v>
      </c>
      <c r="CA67" s="569">
        <v>0</v>
      </c>
      <c r="CB67" s="569">
        <v>0</v>
      </c>
      <c r="CC67" s="569">
        <v>0</v>
      </c>
      <c r="CD67" s="569">
        <v>0</v>
      </c>
      <c r="CE67" s="574">
        <v>0</v>
      </c>
      <c r="CF67" s="574">
        <v>0</v>
      </c>
      <c r="CG67" s="574">
        <v>0</v>
      </c>
      <c r="CH67" s="574">
        <v>0</v>
      </c>
      <c r="CI67" s="574">
        <v>0</v>
      </c>
      <c r="CJ67" s="574">
        <v>0</v>
      </c>
      <c r="CK67" s="574">
        <v>0</v>
      </c>
      <c r="CL67" s="574">
        <v>0</v>
      </c>
      <c r="CM67" s="574">
        <v>0</v>
      </c>
      <c r="CN67" s="574">
        <v>0</v>
      </c>
      <c r="CO67" s="574">
        <v>0</v>
      </c>
      <c r="CP67" s="574">
        <v>0</v>
      </c>
      <c r="CQ67" s="574">
        <v>0</v>
      </c>
      <c r="CR67" s="574">
        <v>0</v>
      </c>
      <c r="CS67" s="574">
        <v>0</v>
      </c>
      <c r="CT67" s="574">
        <v>0</v>
      </c>
      <c r="CU67" s="574">
        <v>0</v>
      </c>
      <c r="CV67" s="574">
        <v>0</v>
      </c>
      <c r="CW67" s="574">
        <v>0</v>
      </c>
      <c r="CX67" s="574">
        <v>0</v>
      </c>
      <c r="CY67" s="575">
        <v>0</v>
      </c>
      <c r="CZ67" s="576">
        <v>0</v>
      </c>
      <c r="DA67" s="577">
        <v>0</v>
      </c>
      <c r="DB67" s="577">
        <v>0</v>
      </c>
      <c r="DC67" s="577">
        <v>0</v>
      </c>
      <c r="DD67" s="577">
        <v>0</v>
      </c>
      <c r="DE67" s="577">
        <v>0</v>
      </c>
      <c r="DF67" s="577">
        <v>0</v>
      </c>
      <c r="DG67" s="577">
        <v>0</v>
      </c>
      <c r="DH67" s="577">
        <v>0</v>
      </c>
      <c r="DI67" s="577">
        <v>0</v>
      </c>
      <c r="DJ67" s="577">
        <v>0</v>
      </c>
      <c r="DK67" s="577">
        <v>0</v>
      </c>
      <c r="DL67" s="577">
        <v>0</v>
      </c>
      <c r="DM67" s="577">
        <v>0</v>
      </c>
      <c r="DN67" s="577">
        <v>0</v>
      </c>
      <c r="DO67" s="577">
        <v>0</v>
      </c>
      <c r="DP67" s="577">
        <v>0</v>
      </c>
      <c r="DQ67" s="577">
        <v>0</v>
      </c>
      <c r="DR67" s="577">
        <v>0</v>
      </c>
      <c r="DS67" s="577">
        <v>0</v>
      </c>
      <c r="DT67" s="577">
        <v>0</v>
      </c>
      <c r="DU67" s="577">
        <v>0</v>
      </c>
      <c r="DV67" s="577">
        <v>0</v>
      </c>
      <c r="DW67" s="578">
        <v>0</v>
      </c>
    </row>
    <row r="68" spans="2:127" x14ac:dyDescent="0.2">
      <c r="B68" s="596"/>
      <c r="C68" s="597"/>
      <c r="D68" s="384"/>
      <c r="E68" s="384"/>
      <c r="F68" s="384"/>
      <c r="G68" s="384"/>
      <c r="H68" s="384"/>
      <c r="I68" s="598"/>
      <c r="J68" s="598"/>
      <c r="K68" s="598"/>
      <c r="L68" s="598"/>
      <c r="M68" s="598"/>
      <c r="N68" s="598"/>
      <c r="O68" s="598"/>
      <c r="P68" s="598"/>
      <c r="Q68" s="598"/>
      <c r="R68" s="599"/>
      <c r="S68" s="598"/>
      <c r="T68" s="598"/>
      <c r="U68" s="497" t="s">
        <v>500</v>
      </c>
      <c r="V68" s="498" t="s">
        <v>124</v>
      </c>
      <c r="W68" s="595" t="s">
        <v>495</v>
      </c>
      <c r="X68" s="569">
        <v>0.10920000000000002</v>
      </c>
      <c r="Y68" s="569">
        <v>0.12479999999999999</v>
      </c>
      <c r="Z68" s="569">
        <v>0.156</v>
      </c>
      <c r="AA68" s="569">
        <v>0.624</v>
      </c>
      <c r="AB68" s="569">
        <v>0.54600000000000004</v>
      </c>
      <c r="AC68" s="569">
        <v>0</v>
      </c>
      <c r="AD68" s="569">
        <v>0</v>
      </c>
      <c r="AE68" s="569">
        <v>0</v>
      </c>
      <c r="AF68" s="569">
        <v>0</v>
      </c>
      <c r="AG68" s="569">
        <v>0</v>
      </c>
      <c r="AH68" s="569">
        <v>0</v>
      </c>
      <c r="AI68" s="569">
        <v>0</v>
      </c>
      <c r="AJ68" s="569">
        <v>0</v>
      </c>
      <c r="AK68" s="569">
        <v>0</v>
      </c>
      <c r="AL68" s="569">
        <v>0</v>
      </c>
      <c r="AM68" s="569">
        <v>0</v>
      </c>
      <c r="AN68" s="569">
        <v>0</v>
      </c>
      <c r="AO68" s="569">
        <v>0</v>
      </c>
      <c r="AP68" s="569">
        <v>0</v>
      </c>
      <c r="AQ68" s="569">
        <v>0</v>
      </c>
      <c r="AR68" s="569">
        <v>9.1514770584538024E-5</v>
      </c>
      <c r="AS68" s="569">
        <v>1.0458830923947202E-4</v>
      </c>
      <c r="AT68" s="569">
        <v>1.3073538654934005E-4</v>
      </c>
      <c r="AU68" s="569">
        <v>5.229415461973602E-4</v>
      </c>
      <c r="AV68" s="569">
        <v>4.5757385292269018E-4</v>
      </c>
      <c r="AW68" s="569">
        <v>0</v>
      </c>
      <c r="AX68" s="569">
        <v>0</v>
      </c>
      <c r="AY68" s="569">
        <v>0</v>
      </c>
      <c r="AZ68" s="569">
        <v>0</v>
      </c>
      <c r="BA68" s="569">
        <v>0</v>
      </c>
      <c r="BB68" s="569">
        <v>0</v>
      </c>
      <c r="BC68" s="569">
        <v>0</v>
      </c>
      <c r="BD68" s="569">
        <v>0</v>
      </c>
      <c r="BE68" s="569">
        <v>0</v>
      </c>
      <c r="BF68" s="569">
        <v>0</v>
      </c>
      <c r="BG68" s="569">
        <v>0</v>
      </c>
      <c r="BH68" s="569">
        <v>0</v>
      </c>
      <c r="BI68" s="569">
        <v>0</v>
      </c>
      <c r="BJ68" s="569">
        <v>0</v>
      </c>
      <c r="BK68" s="569">
        <v>0</v>
      </c>
      <c r="BL68" s="569">
        <v>9.1514770584538024E-5</v>
      </c>
      <c r="BM68" s="569">
        <v>1.0458830923947202E-4</v>
      </c>
      <c r="BN68" s="569">
        <v>1.3073538654934005E-4</v>
      </c>
      <c r="BO68" s="569">
        <v>5.229415461973602E-4</v>
      </c>
      <c r="BP68" s="569">
        <v>4.5757385292269018E-4</v>
      </c>
      <c r="BQ68" s="569">
        <v>0</v>
      </c>
      <c r="BR68" s="569">
        <v>0</v>
      </c>
      <c r="BS68" s="569">
        <v>0</v>
      </c>
      <c r="BT68" s="569">
        <v>0</v>
      </c>
      <c r="BU68" s="569">
        <v>0</v>
      </c>
      <c r="BV68" s="569">
        <v>0</v>
      </c>
      <c r="BW68" s="569">
        <v>0</v>
      </c>
      <c r="BX68" s="569">
        <v>0</v>
      </c>
      <c r="BY68" s="569">
        <v>0</v>
      </c>
      <c r="BZ68" s="569">
        <v>0</v>
      </c>
      <c r="CA68" s="569">
        <v>0</v>
      </c>
      <c r="CB68" s="569">
        <v>0</v>
      </c>
      <c r="CC68" s="569">
        <v>0</v>
      </c>
      <c r="CD68" s="569">
        <v>0</v>
      </c>
      <c r="CE68" s="574">
        <v>0</v>
      </c>
      <c r="CF68" s="574">
        <v>7.1724701445631681E-3</v>
      </c>
      <c r="CG68" s="574">
        <v>8.1971087366436209E-3</v>
      </c>
      <c r="CH68" s="574">
        <v>1.0246385920804527E-2</v>
      </c>
      <c r="CI68" s="574">
        <v>4.0985543683218106E-2</v>
      </c>
      <c r="CJ68" s="574">
        <v>3.5862350722815843E-2</v>
      </c>
      <c r="CK68" s="574">
        <v>0</v>
      </c>
      <c r="CL68" s="574">
        <v>0</v>
      </c>
      <c r="CM68" s="574">
        <v>0</v>
      </c>
      <c r="CN68" s="574">
        <v>0</v>
      </c>
      <c r="CO68" s="574">
        <v>0</v>
      </c>
      <c r="CP68" s="574">
        <v>0</v>
      </c>
      <c r="CQ68" s="574">
        <v>0</v>
      </c>
      <c r="CR68" s="574">
        <v>0</v>
      </c>
      <c r="CS68" s="574">
        <v>0</v>
      </c>
      <c r="CT68" s="574">
        <v>0</v>
      </c>
      <c r="CU68" s="574">
        <v>0</v>
      </c>
      <c r="CV68" s="574">
        <v>0</v>
      </c>
      <c r="CW68" s="574">
        <v>0</v>
      </c>
      <c r="CX68" s="574">
        <v>0</v>
      </c>
      <c r="CY68" s="575">
        <v>0</v>
      </c>
      <c r="CZ68" s="576">
        <v>0</v>
      </c>
      <c r="DA68" s="577">
        <v>0</v>
      </c>
      <c r="DB68" s="577">
        <v>0</v>
      </c>
      <c r="DC68" s="577">
        <v>0</v>
      </c>
      <c r="DD68" s="577">
        <v>0</v>
      </c>
      <c r="DE68" s="577">
        <v>0</v>
      </c>
      <c r="DF68" s="577">
        <v>0</v>
      </c>
      <c r="DG68" s="577">
        <v>0</v>
      </c>
      <c r="DH68" s="577">
        <v>0</v>
      </c>
      <c r="DI68" s="577">
        <v>0</v>
      </c>
      <c r="DJ68" s="577">
        <v>0</v>
      </c>
      <c r="DK68" s="577">
        <v>0</v>
      </c>
      <c r="DL68" s="577">
        <v>0</v>
      </c>
      <c r="DM68" s="577">
        <v>0</v>
      </c>
      <c r="DN68" s="577">
        <v>0</v>
      </c>
      <c r="DO68" s="577">
        <v>0</v>
      </c>
      <c r="DP68" s="577">
        <v>0</v>
      </c>
      <c r="DQ68" s="577">
        <v>0</v>
      </c>
      <c r="DR68" s="577">
        <v>0</v>
      </c>
      <c r="DS68" s="577">
        <v>0</v>
      </c>
      <c r="DT68" s="577">
        <v>0</v>
      </c>
      <c r="DU68" s="577">
        <v>0</v>
      </c>
      <c r="DV68" s="577">
        <v>0</v>
      </c>
      <c r="DW68" s="578">
        <v>0</v>
      </c>
    </row>
    <row r="69" spans="2:127" x14ac:dyDescent="0.2">
      <c r="B69" s="602"/>
      <c r="C69" s="597"/>
      <c r="D69" s="384"/>
      <c r="E69" s="384"/>
      <c r="F69" s="384"/>
      <c r="G69" s="384"/>
      <c r="H69" s="384"/>
      <c r="I69" s="598"/>
      <c r="J69" s="598"/>
      <c r="K69" s="598"/>
      <c r="L69" s="598"/>
      <c r="M69" s="598"/>
      <c r="N69" s="598"/>
      <c r="O69" s="598"/>
      <c r="P69" s="598"/>
      <c r="Q69" s="598"/>
      <c r="R69" s="599"/>
      <c r="S69" s="598"/>
      <c r="T69" s="598"/>
      <c r="U69" s="497" t="s">
        <v>501</v>
      </c>
      <c r="V69" s="498" t="s">
        <v>124</v>
      </c>
      <c r="W69" s="595" t="s">
        <v>495</v>
      </c>
      <c r="X69" s="569">
        <v>0</v>
      </c>
      <c r="Y69" s="569">
        <v>0</v>
      </c>
      <c r="Z69" s="569">
        <v>0</v>
      </c>
      <c r="AA69" s="569">
        <v>0</v>
      </c>
      <c r="AB69" s="569">
        <v>0</v>
      </c>
      <c r="AC69" s="569">
        <v>3.44</v>
      </c>
      <c r="AD69" s="569">
        <v>3.44</v>
      </c>
      <c r="AE69" s="569">
        <v>3.44</v>
      </c>
      <c r="AF69" s="569">
        <v>3.44</v>
      </c>
      <c r="AG69" s="569">
        <v>3.44</v>
      </c>
      <c r="AH69" s="569">
        <v>3.44</v>
      </c>
      <c r="AI69" s="569">
        <v>3.44</v>
      </c>
      <c r="AJ69" s="569">
        <v>3.44</v>
      </c>
      <c r="AK69" s="569">
        <v>3.44</v>
      </c>
      <c r="AL69" s="569">
        <v>3.44</v>
      </c>
      <c r="AM69" s="569">
        <v>3.44</v>
      </c>
      <c r="AN69" s="569">
        <v>3.44</v>
      </c>
      <c r="AO69" s="569">
        <v>3.44</v>
      </c>
      <c r="AP69" s="569">
        <v>3.44</v>
      </c>
      <c r="AQ69" s="569">
        <v>3.44</v>
      </c>
      <c r="AR69" s="569">
        <v>3.44</v>
      </c>
      <c r="AS69" s="569">
        <v>3.44</v>
      </c>
      <c r="AT69" s="569">
        <v>3.44</v>
      </c>
      <c r="AU69" s="569">
        <v>3.44</v>
      </c>
      <c r="AV69" s="569">
        <v>3.44</v>
      </c>
      <c r="AW69" s="569">
        <v>3.44</v>
      </c>
      <c r="AX69" s="569">
        <v>3.44</v>
      </c>
      <c r="AY69" s="569">
        <v>3.44</v>
      </c>
      <c r="AZ69" s="569">
        <v>3.44</v>
      </c>
      <c r="BA69" s="569">
        <v>3.44</v>
      </c>
      <c r="BB69" s="569">
        <v>3.44</v>
      </c>
      <c r="BC69" s="569">
        <v>3.44</v>
      </c>
      <c r="BD69" s="569">
        <v>3.44</v>
      </c>
      <c r="BE69" s="569">
        <v>3.44</v>
      </c>
      <c r="BF69" s="569">
        <v>3.44</v>
      </c>
      <c r="BG69" s="569">
        <v>3.44</v>
      </c>
      <c r="BH69" s="569">
        <v>3.44</v>
      </c>
      <c r="BI69" s="569">
        <v>3.44</v>
      </c>
      <c r="BJ69" s="569">
        <v>3.44</v>
      </c>
      <c r="BK69" s="569">
        <v>3.44</v>
      </c>
      <c r="BL69" s="569">
        <v>3.44</v>
      </c>
      <c r="BM69" s="569">
        <v>3.44</v>
      </c>
      <c r="BN69" s="569">
        <v>3.44</v>
      </c>
      <c r="BO69" s="569">
        <v>3.44</v>
      </c>
      <c r="BP69" s="569">
        <v>3.44</v>
      </c>
      <c r="BQ69" s="569">
        <v>3.44</v>
      </c>
      <c r="BR69" s="569">
        <v>3.44</v>
      </c>
      <c r="BS69" s="569">
        <v>3.44</v>
      </c>
      <c r="BT69" s="569">
        <v>3.44</v>
      </c>
      <c r="BU69" s="569">
        <v>3.44</v>
      </c>
      <c r="BV69" s="569">
        <v>3.44</v>
      </c>
      <c r="BW69" s="569">
        <v>3.44</v>
      </c>
      <c r="BX69" s="569">
        <v>3.44</v>
      </c>
      <c r="BY69" s="569">
        <v>3.44</v>
      </c>
      <c r="BZ69" s="569">
        <v>3.44</v>
      </c>
      <c r="CA69" s="569">
        <v>3.44</v>
      </c>
      <c r="CB69" s="569">
        <v>3.44</v>
      </c>
      <c r="CC69" s="569">
        <v>3.44</v>
      </c>
      <c r="CD69" s="569">
        <v>3.44</v>
      </c>
      <c r="CE69" s="574">
        <v>3.44</v>
      </c>
      <c r="CF69" s="574">
        <v>3.44</v>
      </c>
      <c r="CG69" s="574">
        <v>3.44</v>
      </c>
      <c r="CH69" s="574">
        <v>3.44</v>
      </c>
      <c r="CI69" s="574">
        <v>3.44</v>
      </c>
      <c r="CJ69" s="574">
        <v>3.44</v>
      </c>
      <c r="CK69" s="574">
        <v>3.44</v>
      </c>
      <c r="CL69" s="574">
        <v>3.44</v>
      </c>
      <c r="CM69" s="574">
        <v>3.44</v>
      </c>
      <c r="CN69" s="574">
        <v>3.44</v>
      </c>
      <c r="CO69" s="574">
        <v>3.44</v>
      </c>
      <c r="CP69" s="574">
        <v>3.44</v>
      </c>
      <c r="CQ69" s="574">
        <v>3.44</v>
      </c>
      <c r="CR69" s="574">
        <v>3.44</v>
      </c>
      <c r="CS69" s="574">
        <v>3.44</v>
      </c>
      <c r="CT69" s="574">
        <v>3.44</v>
      </c>
      <c r="CU69" s="574">
        <v>3.44</v>
      </c>
      <c r="CV69" s="574">
        <v>3.44</v>
      </c>
      <c r="CW69" s="574">
        <v>3.44</v>
      </c>
      <c r="CX69" s="574">
        <v>3.44</v>
      </c>
      <c r="CY69" s="575">
        <v>3.44</v>
      </c>
      <c r="CZ69" s="576">
        <v>0</v>
      </c>
      <c r="DA69" s="577">
        <v>0</v>
      </c>
      <c r="DB69" s="577">
        <v>0</v>
      </c>
      <c r="DC69" s="577">
        <v>0</v>
      </c>
      <c r="DD69" s="577">
        <v>0</v>
      </c>
      <c r="DE69" s="577">
        <v>0</v>
      </c>
      <c r="DF69" s="577">
        <v>0</v>
      </c>
      <c r="DG69" s="577">
        <v>0</v>
      </c>
      <c r="DH69" s="577">
        <v>0</v>
      </c>
      <c r="DI69" s="577">
        <v>0</v>
      </c>
      <c r="DJ69" s="577">
        <v>0</v>
      </c>
      <c r="DK69" s="577">
        <v>0</v>
      </c>
      <c r="DL69" s="577">
        <v>0</v>
      </c>
      <c r="DM69" s="577">
        <v>0</v>
      </c>
      <c r="DN69" s="577">
        <v>0</v>
      </c>
      <c r="DO69" s="577">
        <v>0</v>
      </c>
      <c r="DP69" s="577">
        <v>0</v>
      </c>
      <c r="DQ69" s="577">
        <v>0</v>
      </c>
      <c r="DR69" s="577">
        <v>0</v>
      </c>
      <c r="DS69" s="577">
        <v>0</v>
      </c>
      <c r="DT69" s="577">
        <v>0</v>
      </c>
      <c r="DU69" s="577">
        <v>0</v>
      </c>
      <c r="DV69" s="577">
        <v>0</v>
      </c>
      <c r="DW69" s="578">
        <v>0</v>
      </c>
    </row>
    <row r="70" spans="2:127" x14ac:dyDescent="0.2">
      <c r="B70" s="602"/>
      <c r="C70" s="597"/>
      <c r="D70" s="384"/>
      <c r="E70" s="384"/>
      <c r="F70" s="384"/>
      <c r="G70" s="384"/>
      <c r="H70" s="384"/>
      <c r="I70" s="598"/>
      <c r="J70" s="598"/>
      <c r="K70" s="598"/>
      <c r="L70" s="598"/>
      <c r="M70" s="598"/>
      <c r="N70" s="598"/>
      <c r="O70" s="598"/>
      <c r="P70" s="598"/>
      <c r="Q70" s="598"/>
      <c r="R70" s="599"/>
      <c r="S70" s="598"/>
      <c r="T70" s="598"/>
      <c r="U70" s="497" t="s">
        <v>502</v>
      </c>
      <c r="V70" s="498" t="s">
        <v>124</v>
      </c>
      <c r="W70" s="595" t="s">
        <v>495</v>
      </c>
      <c r="X70" s="569">
        <v>3.1742759999999999</v>
      </c>
      <c r="Y70" s="569">
        <v>3.6277439999999999</v>
      </c>
      <c r="Z70" s="569">
        <v>4.5346799999999998</v>
      </c>
      <c r="AA70" s="569">
        <v>18.138719999999999</v>
      </c>
      <c r="AB70" s="569">
        <v>15.871379999999997</v>
      </c>
      <c r="AC70" s="569">
        <v>0</v>
      </c>
      <c r="AD70" s="569">
        <v>0</v>
      </c>
      <c r="AE70" s="569">
        <v>0</v>
      </c>
      <c r="AF70" s="569">
        <v>0</v>
      </c>
      <c r="AG70" s="569">
        <v>0</v>
      </c>
      <c r="AH70" s="569">
        <v>0</v>
      </c>
      <c r="AI70" s="569">
        <v>0</v>
      </c>
      <c r="AJ70" s="569">
        <v>0</v>
      </c>
      <c r="AK70" s="569">
        <v>0</v>
      </c>
      <c r="AL70" s="569">
        <v>0</v>
      </c>
      <c r="AM70" s="569">
        <v>0</v>
      </c>
      <c r="AN70" s="569">
        <v>0</v>
      </c>
      <c r="AO70" s="569">
        <v>0</v>
      </c>
      <c r="AP70" s="569">
        <v>0</v>
      </c>
      <c r="AQ70" s="569">
        <v>0</v>
      </c>
      <c r="AR70" s="569">
        <v>2.6601935889377752E-3</v>
      </c>
      <c r="AS70" s="569">
        <v>3.0402212445003142E-3</v>
      </c>
      <c r="AT70" s="569">
        <v>3.8002765556253925E-3</v>
      </c>
      <c r="AU70" s="569">
        <v>1.520110622250157E-2</v>
      </c>
      <c r="AV70" s="569">
        <v>1.3300967944688874E-2</v>
      </c>
      <c r="AW70" s="569">
        <v>0</v>
      </c>
      <c r="AX70" s="569">
        <v>0</v>
      </c>
      <c r="AY70" s="569">
        <v>0</v>
      </c>
      <c r="AZ70" s="569">
        <v>0</v>
      </c>
      <c r="BA70" s="569">
        <v>0</v>
      </c>
      <c r="BB70" s="569">
        <v>0</v>
      </c>
      <c r="BC70" s="569">
        <v>0</v>
      </c>
      <c r="BD70" s="569">
        <v>0</v>
      </c>
      <c r="BE70" s="569">
        <v>0</v>
      </c>
      <c r="BF70" s="569">
        <v>0</v>
      </c>
      <c r="BG70" s="569">
        <v>0</v>
      </c>
      <c r="BH70" s="569">
        <v>0</v>
      </c>
      <c r="BI70" s="569">
        <v>0</v>
      </c>
      <c r="BJ70" s="569">
        <v>0</v>
      </c>
      <c r="BK70" s="569">
        <v>0</v>
      </c>
      <c r="BL70" s="569">
        <v>2.6601935889377752E-3</v>
      </c>
      <c r="BM70" s="569">
        <v>3.0402212445003142E-3</v>
      </c>
      <c r="BN70" s="569">
        <v>3.8002765556253925E-3</v>
      </c>
      <c r="BO70" s="569">
        <v>1.520110622250157E-2</v>
      </c>
      <c r="BP70" s="569">
        <v>1.3300967944688874E-2</v>
      </c>
      <c r="BQ70" s="569">
        <v>0</v>
      </c>
      <c r="BR70" s="569">
        <v>0</v>
      </c>
      <c r="BS70" s="569">
        <v>0</v>
      </c>
      <c r="BT70" s="569">
        <v>0</v>
      </c>
      <c r="BU70" s="569">
        <v>0</v>
      </c>
      <c r="BV70" s="569">
        <v>0</v>
      </c>
      <c r="BW70" s="569">
        <v>0</v>
      </c>
      <c r="BX70" s="569">
        <v>0</v>
      </c>
      <c r="BY70" s="569">
        <v>0</v>
      </c>
      <c r="BZ70" s="569">
        <v>0</v>
      </c>
      <c r="CA70" s="569">
        <v>0</v>
      </c>
      <c r="CB70" s="569">
        <v>0</v>
      </c>
      <c r="CC70" s="569">
        <v>0</v>
      </c>
      <c r="CD70" s="569">
        <v>0</v>
      </c>
      <c r="CE70" s="574">
        <v>0</v>
      </c>
      <c r="CF70" s="574">
        <v>0.20849267253299811</v>
      </c>
      <c r="CG70" s="574">
        <v>0.23827734003771212</v>
      </c>
      <c r="CH70" s="574">
        <v>0.29784667504714013</v>
      </c>
      <c r="CI70" s="574">
        <v>1.1913867001885605</v>
      </c>
      <c r="CJ70" s="574">
        <v>1.0424633626649904</v>
      </c>
      <c r="CK70" s="574">
        <v>0</v>
      </c>
      <c r="CL70" s="574">
        <v>0</v>
      </c>
      <c r="CM70" s="574">
        <v>0</v>
      </c>
      <c r="CN70" s="574">
        <v>0</v>
      </c>
      <c r="CO70" s="574">
        <v>0</v>
      </c>
      <c r="CP70" s="574">
        <v>0</v>
      </c>
      <c r="CQ70" s="574">
        <v>0</v>
      </c>
      <c r="CR70" s="574">
        <v>0</v>
      </c>
      <c r="CS70" s="574">
        <v>0</v>
      </c>
      <c r="CT70" s="574">
        <v>0</v>
      </c>
      <c r="CU70" s="574">
        <v>0</v>
      </c>
      <c r="CV70" s="574">
        <v>0</v>
      </c>
      <c r="CW70" s="574">
        <v>0</v>
      </c>
      <c r="CX70" s="574">
        <v>0</v>
      </c>
      <c r="CY70" s="575">
        <v>0</v>
      </c>
      <c r="CZ70" s="576">
        <v>0</v>
      </c>
      <c r="DA70" s="577">
        <v>0</v>
      </c>
      <c r="DB70" s="577">
        <v>0</v>
      </c>
      <c r="DC70" s="577">
        <v>0</v>
      </c>
      <c r="DD70" s="577">
        <v>0</v>
      </c>
      <c r="DE70" s="577">
        <v>0</v>
      </c>
      <c r="DF70" s="577">
        <v>0</v>
      </c>
      <c r="DG70" s="577">
        <v>0</v>
      </c>
      <c r="DH70" s="577">
        <v>0</v>
      </c>
      <c r="DI70" s="577">
        <v>0</v>
      </c>
      <c r="DJ70" s="577">
        <v>0</v>
      </c>
      <c r="DK70" s="577">
        <v>0</v>
      </c>
      <c r="DL70" s="577">
        <v>0</v>
      </c>
      <c r="DM70" s="577">
        <v>0</v>
      </c>
      <c r="DN70" s="577">
        <v>0</v>
      </c>
      <c r="DO70" s="577">
        <v>0</v>
      </c>
      <c r="DP70" s="577">
        <v>0</v>
      </c>
      <c r="DQ70" s="577">
        <v>0</v>
      </c>
      <c r="DR70" s="577">
        <v>0</v>
      </c>
      <c r="DS70" s="577">
        <v>0</v>
      </c>
      <c r="DT70" s="577">
        <v>0</v>
      </c>
      <c r="DU70" s="577">
        <v>0</v>
      </c>
      <c r="DV70" s="577">
        <v>0</v>
      </c>
      <c r="DW70" s="578">
        <v>0</v>
      </c>
    </row>
    <row r="71" spans="2:127" x14ac:dyDescent="0.2">
      <c r="B71" s="602"/>
      <c r="C71" s="597"/>
      <c r="D71" s="384"/>
      <c r="E71" s="384"/>
      <c r="F71" s="384"/>
      <c r="G71" s="384"/>
      <c r="H71" s="384"/>
      <c r="I71" s="598"/>
      <c r="J71" s="598"/>
      <c r="K71" s="598"/>
      <c r="L71" s="598"/>
      <c r="M71" s="598"/>
      <c r="N71" s="598"/>
      <c r="O71" s="598"/>
      <c r="P71" s="598"/>
      <c r="Q71" s="598"/>
      <c r="R71" s="599"/>
      <c r="S71" s="598"/>
      <c r="T71" s="598"/>
      <c r="U71" s="497" t="s">
        <v>503</v>
      </c>
      <c r="V71" s="498" t="s">
        <v>124</v>
      </c>
      <c r="W71" s="595" t="s">
        <v>495</v>
      </c>
      <c r="X71" s="569">
        <v>0</v>
      </c>
      <c r="Y71" s="569">
        <v>0</v>
      </c>
      <c r="Z71" s="569">
        <v>0</v>
      </c>
      <c r="AA71" s="569">
        <v>0</v>
      </c>
      <c r="AB71" s="569">
        <v>0</v>
      </c>
      <c r="AC71" s="569">
        <v>0</v>
      </c>
      <c r="AD71" s="569">
        <v>0</v>
      </c>
      <c r="AE71" s="569">
        <v>0</v>
      </c>
      <c r="AF71" s="569">
        <v>0</v>
      </c>
      <c r="AG71" s="569">
        <v>0</v>
      </c>
      <c r="AH71" s="569">
        <v>0</v>
      </c>
      <c r="AI71" s="569">
        <v>0</v>
      </c>
      <c r="AJ71" s="569">
        <v>0</v>
      </c>
      <c r="AK71" s="569">
        <v>0</v>
      </c>
      <c r="AL71" s="569">
        <v>0</v>
      </c>
      <c r="AM71" s="569">
        <v>0</v>
      </c>
      <c r="AN71" s="569">
        <v>0</v>
      </c>
      <c r="AO71" s="569">
        <v>0</v>
      </c>
      <c r="AP71" s="569">
        <v>0</v>
      </c>
      <c r="AQ71" s="569">
        <v>0</v>
      </c>
      <c r="AR71" s="569">
        <v>0</v>
      </c>
      <c r="AS71" s="569">
        <v>0</v>
      </c>
      <c r="AT71" s="569">
        <v>0</v>
      </c>
      <c r="AU71" s="569">
        <v>0</v>
      </c>
      <c r="AV71" s="569">
        <v>0</v>
      </c>
      <c r="AW71" s="569">
        <v>0</v>
      </c>
      <c r="AX71" s="569">
        <v>0</v>
      </c>
      <c r="AY71" s="569">
        <v>0</v>
      </c>
      <c r="AZ71" s="569">
        <v>0</v>
      </c>
      <c r="BA71" s="569">
        <v>0</v>
      </c>
      <c r="BB71" s="569">
        <v>0</v>
      </c>
      <c r="BC71" s="569">
        <v>0</v>
      </c>
      <c r="BD71" s="569">
        <v>0</v>
      </c>
      <c r="BE71" s="569">
        <v>0</v>
      </c>
      <c r="BF71" s="569">
        <v>0</v>
      </c>
      <c r="BG71" s="569">
        <v>0</v>
      </c>
      <c r="BH71" s="569">
        <v>0</v>
      </c>
      <c r="BI71" s="569">
        <v>0</v>
      </c>
      <c r="BJ71" s="569">
        <v>0</v>
      </c>
      <c r="BK71" s="569">
        <v>0</v>
      </c>
      <c r="BL71" s="569">
        <v>0</v>
      </c>
      <c r="BM71" s="569">
        <v>0</v>
      </c>
      <c r="BN71" s="569">
        <v>0</v>
      </c>
      <c r="BO71" s="569">
        <v>0</v>
      </c>
      <c r="BP71" s="569">
        <v>0</v>
      </c>
      <c r="BQ71" s="569">
        <v>0</v>
      </c>
      <c r="BR71" s="569">
        <v>0</v>
      </c>
      <c r="BS71" s="569">
        <v>0</v>
      </c>
      <c r="BT71" s="569">
        <v>0</v>
      </c>
      <c r="BU71" s="569">
        <v>0</v>
      </c>
      <c r="BV71" s="569">
        <v>0</v>
      </c>
      <c r="BW71" s="569">
        <v>0</v>
      </c>
      <c r="BX71" s="569">
        <v>0</v>
      </c>
      <c r="BY71" s="569">
        <v>0</v>
      </c>
      <c r="BZ71" s="569">
        <v>0</v>
      </c>
      <c r="CA71" s="569">
        <v>0</v>
      </c>
      <c r="CB71" s="569">
        <v>0</v>
      </c>
      <c r="CC71" s="569">
        <v>0</v>
      </c>
      <c r="CD71" s="569">
        <v>0</v>
      </c>
      <c r="CE71" s="574">
        <v>0</v>
      </c>
      <c r="CF71" s="574">
        <v>0</v>
      </c>
      <c r="CG71" s="574">
        <v>0</v>
      </c>
      <c r="CH71" s="574">
        <v>0</v>
      </c>
      <c r="CI71" s="574">
        <v>0</v>
      </c>
      <c r="CJ71" s="574">
        <v>0</v>
      </c>
      <c r="CK71" s="574">
        <v>0</v>
      </c>
      <c r="CL71" s="574">
        <v>0</v>
      </c>
      <c r="CM71" s="574">
        <v>0</v>
      </c>
      <c r="CN71" s="574">
        <v>0</v>
      </c>
      <c r="CO71" s="574">
        <v>0</v>
      </c>
      <c r="CP71" s="574">
        <v>0</v>
      </c>
      <c r="CQ71" s="574">
        <v>0</v>
      </c>
      <c r="CR71" s="574">
        <v>0</v>
      </c>
      <c r="CS71" s="574">
        <v>0</v>
      </c>
      <c r="CT71" s="574">
        <v>0</v>
      </c>
      <c r="CU71" s="574">
        <v>0</v>
      </c>
      <c r="CV71" s="574">
        <v>0</v>
      </c>
      <c r="CW71" s="574">
        <v>0</v>
      </c>
      <c r="CX71" s="574">
        <v>0</v>
      </c>
      <c r="CY71" s="575">
        <v>0</v>
      </c>
      <c r="CZ71" s="576">
        <v>0</v>
      </c>
      <c r="DA71" s="577">
        <v>0</v>
      </c>
      <c r="DB71" s="577">
        <v>0</v>
      </c>
      <c r="DC71" s="577">
        <v>0</v>
      </c>
      <c r="DD71" s="577">
        <v>0</v>
      </c>
      <c r="DE71" s="577">
        <v>0</v>
      </c>
      <c r="DF71" s="577">
        <v>0</v>
      </c>
      <c r="DG71" s="577">
        <v>0</v>
      </c>
      <c r="DH71" s="577">
        <v>0</v>
      </c>
      <c r="DI71" s="577">
        <v>0</v>
      </c>
      <c r="DJ71" s="577">
        <v>0</v>
      </c>
      <c r="DK71" s="577">
        <v>0</v>
      </c>
      <c r="DL71" s="577">
        <v>0</v>
      </c>
      <c r="DM71" s="577">
        <v>0</v>
      </c>
      <c r="DN71" s="577">
        <v>0</v>
      </c>
      <c r="DO71" s="577">
        <v>0</v>
      </c>
      <c r="DP71" s="577">
        <v>0</v>
      </c>
      <c r="DQ71" s="577">
        <v>0</v>
      </c>
      <c r="DR71" s="577">
        <v>0</v>
      </c>
      <c r="DS71" s="577">
        <v>0</v>
      </c>
      <c r="DT71" s="577">
        <v>0</v>
      </c>
      <c r="DU71" s="577">
        <v>0</v>
      </c>
      <c r="DV71" s="577">
        <v>0</v>
      </c>
      <c r="DW71" s="578">
        <v>0</v>
      </c>
    </row>
    <row r="72" spans="2:127" x14ac:dyDescent="0.2">
      <c r="B72" s="602"/>
      <c r="C72" s="597"/>
      <c r="D72" s="384"/>
      <c r="E72" s="384"/>
      <c r="F72" s="384"/>
      <c r="G72" s="384"/>
      <c r="H72" s="384"/>
      <c r="I72" s="598"/>
      <c r="J72" s="598"/>
      <c r="K72" s="598"/>
      <c r="L72" s="598"/>
      <c r="M72" s="598"/>
      <c r="N72" s="598"/>
      <c r="O72" s="598"/>
      <c r="P72" s="598"/>
      <c r="Q72" s="598"/>
      <c r="R72" s="599"/>
      <c r="S72" s="598"/>
      <c r="T72" s="598"/>
      <c r="U72" s="603" t="s">
        <v>504</v>
      </c>
      <c r="V72" s="498" t="s">
        <v>124</v>
      </c>
      <c r="W72" s="595" t="s">
        <v>495</v>
      </c>
      <c r="X72" s="569">
        <v>0</v>
      </c>
      <c r="Y72" s="569">
        <v>0</v>
      </c>
      <c r="Z72" s="569">
        <v>0</v>
      </c>
      <c r="AA72" s="569">
        <v>0</v>
      </c>
      <c r="AB72" s="569">
        <v>0</v>
      </c>
      <c r="AC72" s="569">
        <v>0</v>
      </c>
      <c r="AD72" s="569">
        <v>0</v>
      </c>
      <c r="AE72" s="569">
        <v>0</v>
      </c>
      <c r="AF72" s="569">
        <v>0</v>
      </c>
      <c r="AG72" s="569">
        <v>0</v>
      </c>
      <c r="AH72" s="569">
        <v>0</v>
      </c>
      <c r="AI72" s="569">
        <v>0</v>
      </c>
      <c r="AJ72" s="569">
        <v>0</v>
      </c>
      <c r="AK72" s="569">
        <v>0</v>
      </c>
      <c r="AL72" s="569">
        <v>0</v>
      </c>
      <c r="AM72" s="569">
        <v>0</v>
      </c>
      <c r="AN72" s="569">
        <v>0</v>
      </c>
      <c r="AO72" s="569">
        <v>0</v>
      </c>
      <c r="AP72" s="569">
        <v>0</v>
      </c>
      <c r="AQ72" s="569">
        <v>0</v>
      </c>
      <c r="AR72" s="569">
        <v>0</v>
      </c>
      <c r="AS72" s="569">
        <v>0</v>
      </c>
      <c r="AT72" s="569">
        <v>0</v>
      </c>
      <c r="AU72" s="569">
        <v>0</v>
      </c>
      <c r="AV72" s="569">
        <v>0</v>
      </c>
      <c r="AW72" s="569">
        <v>0</v>
      </c>
      <c r="AX72" s="569">
        <v>0</v>
      </c>
      <c r="AY72" s="569">
        <v>0</v>
      </c>
      <c r="AZ72" s="569">
        <v>0</v>
      </c>
      <c r="BA72" s="569">
        <v>0</v>
      </c>
      <c r="BB72" s="569">
        <v>0</v>
      </c>
      <c r="BC72" s="569">
        <v>0</v>
      </c>
      <c r="BD72" s="569">
        <v>0</v>
      </c>
      <c r="BE72" s="569">
        <v>0</v>
      </c>
      <c r="BF72" s="569">
        <v>0</v>
      </c>
      <c r="BG72" s="569">
        <v>0</v>
      </c>
      <c r="BH72" s="569">
        <v>0</v>
      </c>
      <c r="BI72" s="569">
        <v>0</v>
      </c>
      <c r="BJ72" s="569">
        <v>0</v>
      </c>
      <c r="BK72" s="569">
        <v>0</v>
      </c>
      <c r="BL72" s="569">
        <v>0</v>
      </c>
      <c r="BM72" s="569">
        <v>0</v>
      </c>
      <c r="BN72" s="569">
        <v>0</v>
      </c>
      <c r="BO72" s="569">
        <v>0</v>
      </c>
      <c r="BP72" s="569">
        <v>0</v>
      </c>
      <c r="BQ72" s="569">
        <v>0</v>
      </c>
      <c r="BR72" s="569">
        <v>0</v>
      </c>
      <c r="BS72" s="569">
        <v>0</v>
      </c>
      <c r="BT72" s="569">
        <v>0</v>
      </c>
      <c r="BU72" s="569">
        <v>0</v>
      </c>
      <c r="BV72" s="569">
        <v>0</v>
      </c>
      <c r="BW72" s="569">
        <v>0</v>
      </c>
      <c r="BX72" s="569">
        <v>0</v>
      </c>
      <c r="BY72" s="569">
        <v>0</v>
      </c>
      <c r="BZ72" s="569">
        <v>0</v>
      </c>
      <c r="CA72" s="569">
        <v>0</v>
      </c>
      <c r="CB72" s="569">
        <v>0</v>
      </c>
      <c r="CC72" s="569">
        <v>0</v>
      </c>
      <c r="CD72" s="569">
        <v>0</v>
      </c>
      <c r="CE72" s="569">
        <v>0</v>
      </c>
      <c r="CF72" s="569">
        <v>0</v>
      </c>
      <c r="CG72" s="569">
        <v>0</v>
      </c>
      <c r="CH72" s="569">
        <v>0</v>
      </c>
      <c r="CI72" s="569">
        <v>0</v>
      </c>
      <c r="CJ72" s="569">
        <v>0</v>
      </c>
      <c r="CK72" s="569">
        <v>0</v>
      </c>
      <c r="CL72" s="569">
        <v>0</v>
      </c>
      <c r="CM72" s="569">
        <v>0</v>
      </c>
      <c r="CN72" s="569">
        <v>0</v>
      </c>
      <c r="CO72" s="569">
        <v>0</v>
      </c>
      <c r="CP72" s="569">
        <v>0</v>
      </c>
      <c r="CQ72" s="569">
        <v>0</v>
      </c>
      <c r="CR72" s="569">
        <v>0</v>
      </c>
      <c r="CS72" s="569">
        <v>0</v>
      </c>
      <c r="CT72" s="569">
        <v>0</v>
      </c>
      <c r="CU72" s="569">
        <v>0</v>
      </c>
      <c r="CV72" s="569">
        <v>0</v>
      </c>
      <c r="CW72" s="569">
        <v>0</v>
      </c>
      <c r="CX72" s="569">
        <v>0</v>
      </c>
      <c r="CY72" s="569">
        <v>0</v>
      </c>
      <c r="CZ72" s="576">
        <v>0</v>
      </c>
      <c r="DA72" s="577">
        <v>0</v>
      </c>
      <c r="DB72" s="577">
        <v>0</v>
      </c>
      <c r="DC72" s="577">
        <v>0</v>
      </c>
      <c r="DD72" s="577">
        <v>0</v>
      </c>
      <c r="DE72" s="577">
        <v>0</v>
      </c>
      <c r="DF72" s="577">
        <v>0</v>
      </c>
      <c r="DG72" s="577">
        <v>0</v>
      </c>
      <c r="DH72" s="577">
        <v>0</v>
      </c>
      <c r="DI72" s="577">
        <v>0</v>
      </c>
      <c r="DJ72" s="577">
        <v>0</v>
      </c>
      <c r="DK72" s="577">
        <v>0</v>
      </c>
      <c r="DL72" s="577">
        <v>0</v>
      </c>
      <c r="DM72" s="577">
        <v>0</v>
      </c>
      <c r="DN72" s="577">
        <v>0</v>
      </c>
      <c r="DO72" s="577">
        <v>0</v>
      </c>
      <c r="DP72" s="577">
        <v>0</v>
      </c>
      <c r="DQ72" s="577">
        <v>0</v>
      </c>
      <c r="DR72" s="577">
        <v>0</v>
      </c>
      <c r="DS72" s="577">
        <v>0</v>
      </c>
      <c r="DT72" s="577">
        <v>0</v>
      </c>
      <c r="DU72" s="577">
        <v>0</v>
      </c>
      <c r="DV72" s="577">
        <v>0</v>
      </c>
      <c r="DW72" s="578">
        <v>0</v>
      </c>
    </row>
    <row r="73" spans="2:127" ht="15.75" thickBot="1" x14ac:dyDescent="0.25">
      <c r="B73" s="604"/>
      <c r="C73" s="605"/>
      <c r="D73" s="606"/>
      <c r="E73" s="606"/>
      <c r="F73" s="606"/>
      <c r="G73" s="606"/>
      <c r="H73" s="606"/>
      <c r="I73" s="607"/>
      <c r="J73" s="607"/>
      <c r="K73" s="607"/>
      <c r="L73" s="607"/>
      <c r="M73" s="607"/>
      <c r="N73" s="607"/>
      <c r="O73" s="607"/>
      <c r="P73" s="607"/>
      <c r="Q73" s="607"/>
      <c r="R73" s="608"/>
      <c r="S73" s="607"/>
      <c r="T73" s="607"/>
      <c r="U73" s="609" t="s">
        <v>127</v>
      </c>
      <c r="V73" s="610" t="s">
        <v>505</v>
      </c>
      <c r="W73" s="611" t="s">
        <v>495</v>
      </c>
      <c r="X73" s="612">
        <f>SUM(X62:X72)</f>
        <v>671.50347600000009</v>
      </c>
      <c r="Y73" s="612">
        <f t="shared" ref="Y73:CJ73" si="24">SUM(Y62:Y72)</f>
        <v>767.43254400000001</v>
      </c>
      <c r="Z73" s="612">
        <f t="shared" si="24"/>
        <v>959.29067999999995</v>
      </c>
      <c r="AA73" s="612">
        <f t="shared" si="24"/>
        <v>3837.1627199999998</v>
      </c>
      <c r="AB73" s="612">
        <f t="shared" si="24"/>
        <v>3357.5173799999998</v>
      </c>
      <c r="AC73" s="612">
        <f t="shared" si="24"/>
        <v>988.94</v>
      </c>
      <c r="AD73" s="612">
        <f t="shared" si="24"/>
        <v>988.94</v>
      </c>
      <c r="AE73" s="612">
        <f t="shared" si="24"/>
        <v>988.94</v>
      </c>
      <c r="AF73" s="612">
        <f t="shared" si="24"/>
        <v>988.94</v>
      </c>
      <c r="AG73" s="612">
        <f t="shared" si="24"/>
        <v>988.94</v>
      </c>
      <c r="AH73" s="612">
        <f t="shared" si="24"/>
        <v>988.94</v>
      </c>
      <c r="AI73" s="612">
        <f t="shared" si="24"/>
        <v>988.94</v>
      </c>
      <c r="AJ73" s="612">
        <f t="shared" si="24"/>
        <v>988.94</v>
      </c>
      <c r="AK73" s="612">
        <f t="shared" si="24"/>
        <v>988.94</v>
      </c>
      <c r="AL73" s="612">
        <f t="shared" si="24"/>
        <v>988.94</v>
      </c>
      <c r="AM73" s="612">
        <f t="shared" si="24"/>
        <v>988.94</v>
      </c>
      <c r="AN73" s="612">
        <f t="shared" si="24"/>
        <v>988.94</v>
      </c>
      <c r="AO73" s="612">
        <f t="shared" si="24"/>
        <v>988.94</v>
      </c>
      <c r="AP73" s="612">
        <f t="shared" si="24"/>
        <v>988.94</v>
      </c>
      <c r="AQ73" s="612">
        <f t="shared" si="24"/>
        <v>988.94</v>
      </c>
      <c r="AR73" s="612">
        <f t="shared" si="24"/>
        <v>989.50275170835948</v>
      </c>
      <c r="AS73" s="612">
        <f t="shared" si="24"/>
        <v>989.5831448095538</v>
      </c>
      <c r="AT73" s="612">
        <f t="shared" si="24"/>
        <v>989.7439310119421</v>
      </c>
      <c r="AU73" s="612">
        <f t="shared" si="24"/>
        <v>992.1557240477689</v>
      </c>
      <c r="AV73" s="612">
        <f t="shared" si="24"/>
        <v>991.75375854179765</v>
      </c>
      <c r="AW73" s="612">
        <f t="shared" si="24"/>
        <v>988.94</v>
      </c>
      <c r="AX73" s="612">
        <f t="shared" si="24"/>
        <v>988.94</v>
      </c>
      <c r="AY73" s="612">
        <f t="shared" si="24"/>
        <v>988.94</v>
      </c>
      <c r="AZ73" s="612">
        <f t="shared" si="24"/>
        <v>988.94</v>
      </c>
      <c r="BA73" s="612">
        <f t="shared" si="24"/>
        <v>988.94</v>
      </c>
      <c r="BB73" s="612">
        <f t="shared" si="24"/>
        <v>988.94</v>
      </c>
      <c r="BC73" s="612">
        <f t="shared" si="24"/>
        <v>988.94</v>
      </c>
      <c r="BD73" s="612">
        <f t="shared" si="24"/>
        <v>988.94</v>
      </c>
      <c r="BE73" s="612">
        <f t="shared" si="24"/>
        <v>988.94</v>
      </c>
      <c r="BF73" s="612">
        <f t="shared" si="24"/>
        <v>988.94</v>
      </c>
      <c r="BG73" s="612">
        <f t="shared" si="24"/>
        <v>988.94</v>
      </c>
      <c r="BH73" s="612">
        <f t="shared" si="24"/>
        <v>988.94</v>
      </c>
      <c r="BI73" s="612">
        <f t="shared" si="24"/>
        <v>988.94</v>
      </c>
      <c r="BJ73" s="612">
        <f t="shared" si="24"/>
        <v>988.94</v>
      </c>
      <c r="BK73" s="612">
        <f t="shared" si="24"/>
        <v>988.94</v>
      </c>
      <c r="BL73" s="612">
        <f t="shared" si="24"/>
        <v>989.50275170835948</v>
      </c>
      <c r="BM73" s="612">
        <f t="shared" si="24"/>
        <v>989.5831448095538</v>
      </c>
      <c r="BN73" s="612">
        <f t="shared" si="24"/>
        <v>989.7439310119421</v>
      </c>
      <c r="BO73" s="612">
        <f t="shared" si="24"/>
        <v>992.1557240477689</v>
      </c>
      <c r="BP73" s="612">
        <f t="shared" si="24"/>
        <v>991.75375854179765</v>
      </c>
      <c r="BQ73" s="612">
        <f t="shared" si="24"/>
        <v>988.94</v>
      </c>
      <c r="BR73" s="612">
        <f t="shared" si="24"/>
        <v>988.94</v>
      </c>
      <c r="BS73" s="612">
        <f t="shared" si="24"/>
        <v>988.94</v>
      </c>
      <c r="BT73" s="612">
        <f t="shared" si="24"/>
        <v>988.94</v>
      </c>
      <c r="BU73" s="612">
        <f t="shared" si="24"/>
        <v>988.94</v>
      </c>
      <c r="BV73" s="612">
        <f t="shared" si="24"/>
        <v>988.94</v>
      </c>
      <c r="BW73" s="612">
        <f t="shared" si="24"/>
        <v>988.94</v>
      </c>
      <c r="BX73" s="612">
        <f t="shared" si="24"/>
        <v>988.94</v>
      </c>
      <c r="BY73" s="612">
        <f t="shared" si="24"/>
        <v>988.94</v>
      </c>
      <c r="BZ73" s="612">
        <f t="shared" si="24"/>
        <v>988.94</v>
      </c>
      <c r="CA73" s="612">
        <f t="shared" si="24"/>
        <v>988.94</v>
      </c>
      <c r="CB73" s="612">
        <f t="shared" si="24"/>
        <v>988.94</v>
      </c>
      <c r="CC73" s="612">
        <f t="shared" si="24"/>
        <v>988.94</v>
      </c>
      <c r="CD73" s="612">
        <f t="shared" si="24"/>
        <v>988.94</v>
      </c>
      <c r="CE73" s="612">
        <f t="shared" si="24"/>
        <v>988.94</v>
      </c>
      <c r="CF73" s="612">
        <f t="shared" si="24"/>
        <v>1033.0456651426778</v>
      </c>
      <c r="CG73" s="612">
        <f t="shared" si="24"/>
        <v>1039.3464744487744</v>
      </c>
      <c r="CH73" s="612">
        <f t="shared" si="24"/>
        <v>1051.9480930609679</v>
      </c>
      <c r="CI73" s="612">
        <f t="shared" si="24"/>
        <v>1240.9723722438719</v>
      </c>
      <c r="CJ73" s="612">
        <f t="shared" si="24"/>
        <v>1209.4683257133879</v>
      </c>
      <c r="CK73" s="612">
        <f t="shared" ref="CK73:DW73" si="25">SUM(CK62:CK72)</f>
        <v>988.94</v>
      </c>
      <c r="CL73" s="612">
        <f t="shared" si="25"/>
        <v>988.94</v>
      </c>
      <c r="CM73" s="612">
        <f t="shared" si="25"/>
        <v>988.94</v>
      </c>
      <c r="CN73" s="612">
        <f t="shared" si="25"/>
        <v>988.94</v>
      </c>
      <c r="CO73" s="612">
        <f t="shared" si="25"/>
        <v>988.94</v>
      </c>
      <c r="CP73" s="612">
        <f t="shared" si="25"/>
        <v>988.94</v>
      </c>
      <c r="CQ73" s="612">
        <f t="shared" si="25"/>
        <v>988.94</v>
      </c>
      <c r="CR73" s="612">
        <f t="shared" si="25"/>
        <v>988.94</v>
      </c>
      <c r="CS73" s="612">
        <f t="shared" si="25"/>
        <v>988.94</v>
      </c>
      <c r="CT73" s="612">
        <f t="shared" si="25"/>
        <v>988.94</v>
      </c>
      <c r="CU73" s="612">
        <f t="shared" si="25"/>
        <v>988.94</v>
      </c>
      <c r="CV73" s="612">
        <f t="shared" si="25"/>
        <v>988.94</v>
      </c>
      <c r="CW73" s="612">
        <f t="shared" si="25"/>
        <v>988.94</v>
      </c>
      <c r="CX73" s="612">
        <f t="shared" si="25"/>
        <v>988.94</v>
      </c>
      <c r="CY73" s="613">
        <f t="shared" si="25"/>
        <v>988.94</v>
      </c>
      <c r="CZ73" s="614">
        <f t="shared" si="25"/>
        <v>0</v>
      </c>
      <c r="DA73" s="615">
        <f t="shared" si="25"/>
        <v>0</v>
      </c>
      <c r="DB73" s="615">
        <f t="shared" si="25"/>
        <v>0</v>
      </c>
      <c r="DC73" s="615">
        <f t="shared" si="25"/>
        <v>0</v>
      </c>
      <c r="DD73" s="615">
        <f t="shared" si="25"/>
        <v>0</v>
      </c>
      <c r="DE73" s="615">
        <f t="shared" si="25"/>
        <v>0</v>
      </c>
      <c r="DF73" s="615">
        <f t="shared" si="25"/>
        <v>0</v>
      </c>
      <c r="DG73" s="615">
        <f t="shared" si="25"/>
        <v>0</v>
      </c>
      <c r="DH73" s="615">
        <f t="shared" si="25"/>
        <v>0</v>
      </c>
      <c r="DI73" s="615">
        <f t="shared" si="25"/>
        <v>0</v>
      </c>
      <c r="DJ73" s="615">
        <f t="shared" si="25"/>
        <v>0</v>
      </c>
      <c r="DK73" s="615">
        <f t="shared" si="25"/>
        <v>0</v>
      </c>
      <c r="DL73" s="615">
        <f t="shared" si="25"/>
        <v>0</v>
      </c>
      <c r="DM73" s="615">
        <f t="shared" si="25"/>
        <v>0</v>
      </c>
      <c r="DN73" s="615">
        <f t="shared" si="25"/>
        <v>0</v>
      </c>
      <c r="DO73" s="615">
        <f t="shared" si="25"/>
        <v>0</v>
      </c>
      <c r="DP73" s="615">
        <f t="shared" si="25"/>
        <v>0</v>
      </c>
      <c r="DQ73" s="615">
        <f t="shared" si="25"/>
        <v>0</v>
      </c>
      <c r="DR73" s="615">
        <f t="shared" si="25"/>
        <v>0</v>
      </c>
      <c r="DS73" s="615">
        <f t="shared" si="25"/>
        <v>0</v>
      </c>
      <c r="DT73" s="615">
        <f t="shared" si="25"/>
        <v>0</v>
      </c>
      <c r="DU73" s="615">
        <f t="shared" si="25"/>
        <v>0</v>
      </c>
      <c r="DV73" s="615">
        <f t="shared" si="25"/>
        <v>0</v>
      </c>
      <c r="DW73" s="616">
        <f t="shared" si="25"/>
        <v>0</v>
      </c>
    </row>
    <row r="74" spans="2:127" ht="25.5" x14ac:dyDescent="0.2">
      <c r="B74" s="565" t="s">
        <v>490</v>
      </c>
      <c r="C74" s="566" t="s">
        <v>805</v>
      </c>
      <c r="D74" s="567" t="s">
        <v>806</v>
      </c>
      <c r="E74" s="568" t="s">
        <v>553</v>
      </c>
      <c r="F74" s="569" t="s">
        <v>797</v>
      </c>
      <c r="G74" s="570" t="s">
        <v>59</v>
      </c>
      <c r="H74" s="385" t="s">
        <v>492</v>
      </c>
      <c r="I74" s="385">
        <f>MAX(X74:AV74)</f>
        <v>10</v>
      </c>
      <c r="J74" s="385">
        <f>SUMPRODUCT($X$2:$CY$2,$X74:$CY74)*365</f>
        <v>87077.825048217113</v>
      </c>
      <c r="K74" s="385">
        <f>SUMPRODUCT($X$2:$CY$2,$X75:$CY75)+SUMPRODUCT($X$2:$CY$2,$X76:$CY76)+SUMPRODUCT($X$2:$CY$2,$X77:$CY77)</f>
        <v>9321.9158626094431</v>
      </c>
      <c r="L74" s="385">
        <f>SUMPRODUCT($X$2:$CY$2,$X78:$CY78) +SUMPRODUCT($X$2:$CY$2,$X79:$CY79)</f>
        <v>2273.5662266013946</v>
      </c>
      <c r="M74" s="385">
        <f>SUMPRODUCT($X$2:$CY$2,$X80:$CY80)</f>
        <v>0</v>
      </c>
      <c r="N74" s="385">
        <f>SUMPRODUCT($X$2:$CY$2,$X83:$CY83) +SUMPRODUCT($X$2:$CY$2,$X84:$CY84)</f>
        <v>262.09843504317189</v>
      </c>
      <c r="O74" s="385">
        <f>SUMPRODUCT($X$2:$CY$2,$X81:$CY81) +SUMPRODUCT($X$2:$CY$2,$X82:$CY82) +SUMPRODUCT($X$2:$CY$2,$X85:$CY85)</f>
        <v>129.84003984488174</v>
      </c>
      <c r="P74" s="385">
        <f>SUM(K74:O74)</f>
        <v>11987.420564098891</v>
      </c>
      <c r="Q74" s="385">
        <f>(SUM(K74:M74)*100000)/(J74*1000)</f>
        <v>13.316228423011413</v>
      </c>
      <c r="R74" s="386">
        <f>(P74*100000)/(J74*1000)</f>
        <v>13.76632978311202</v>
      </c>
      <c r="S74" s="571">
        <v>1</v>
      </c>
      <c r="T74" s="572">
        <v>3</v>
      </c>
      <c r="U74" s="573" t="s">
        <v>493</v>
      </c>
      <c r="V74" s="498" t="s">
        <v>124</v>
      </c>
      <c r="W74" s="499" t="s">
        <v>75</v>
      </c>
      <c r="X74" s="569">
        <v>0</v>
      </c>
      <c r="Y74" s="569">
        <v>0</v>
      </c>
      <c r="Z74" s="569">
        <v>0</v>
      </c>
      <c r="AA74" s="569">
        <v>0</v>
      </c>
      <c r="AB74" s="569">
        <v>0</v>
      </c>
      <c r="AC74" s="569">
        <v>10</v>
      </c>
      <c r="AD74" s="569">
        <v>10</v>
      </c>
      <c r="AE74" s="569">
        <v>10</v>
      </c>
      <c r="AF74" s="569">
        <v>10</v>
      </c>
      <c r="AG74" s="569">
        <v>10</v>
      </c>
      <c r="AH74" s="569">
        <v>10</v>
      </c>
      <c r="AI74" s="569">
        <v>10</v>
      </c>
      <c r="AJ74" s="569">
        <v>10</v>
      </c>
      <c r="AK74" s="569">
        <v>10</v>
      </c>
      <c r="AL74" s="569">
        <v>10</v>
      </c>
      <c r="AM74" s="569">
        <v>10</v>
      </c>
      <c r="AN74" s="569">
        <v>10</v>
      </c>
      <c r="AO74" s="569">
        <v>10</v>
      </c>
      <c r="AP74" s="569">
        <v>10</v>
      </c>
      <c r="AQ74" s="569">
        <v>10</v>
      </c>
      <c r="AR74" s="569">
        <v>10</v>
      </c>
      <c r="AS74" s="569">
        <v>10</v>
      </c>
      <c r="AT74" s="569">
        <v>10</v>
      </c>
      <c r="AU74" s="569">
        <v>10</v>
      </c>
      <c r="AV74" s="569">
        <v>10</v>
      </c>
      <c r="AW74" s="569">
        <v>10</v>
      </c>
      <c r="AX74" s="569">
        <v>10</v>
      </c>
      <c r="AY74" s="569">
        <v>10</v>
      </c>
      <c r="AZ74" s="569">
        <v>10</v>
      </c>
      <c r="BA74" s="569">
        <v>10</v>
      </c>
      <c r="BB74" s="569">
        <v>10</v>
      </c>
      <c r="BC74" s="569">
        <v>10</v>
      </c>
      <c r="BD74" s="569">
        <v>10</v>
      </c>
      <c r="BE74" s="569">
        <v>10</v>
      </c>
      <c r="BF74" s="569">
        <v>10</v>
      </c>
      <c r="BG74" s="569">
        <v>10</v>
      </c>
      <c r="BH74" s="569">
        <v>10</v>
      </c>
      <c r="BI74" s="569">
        <v>10</v>
      </c>
      <c r="BJ74" s="569">
        <v>10</v>
      </c>
      <c r="BK74" s="569">
        <v>10</v>
      </c>
      <c r="BL74" s="569">
        <v>10</v>
      </c>
      <c r="BM74" s="569">
        <v>10</v>
      </c>
      <c r="BN74" s="569">
        <v>10</v>
      </c>
      <c r="BO74" s="569">
        <v>10</v>
      </c>
      <c r="BP74" s="569">
        <v>10</v>
      </c>
      <c r="BQ74" s="569">
        <v>10</v>
      </c>
      <c r="BR74" s="569">
        <v>10</v>
      </c>
      <c r="BS74" s="569">
        <v>10</v>
      </c>
      <c r="BT74" s="569">
        <v>10</v>
      </c>
      <c r="BU74" s="569">
        <v>10</v>
      </c>
      <c r="BV74" s="569">
        <v>10</v>
      </c>
      <c r="BW74" s="569">
        <v>10</v>
      </c>
      <c r="BX74" s="569">
        <v>10</v>
      </c>
      <c r="BY74" s="569">
        <v>10</v>
      </c>
      <c r="BZ74" s="569">
        <v>10</v>
      </c>
      <c r="CA74" s="569">
        <v>10</v>
      </c>
      <c r="CB74" s="569">
        <v>10</v>
      </c>
      <c r="CC74" s="569">
        <v>10</v>
      </c>
      <c r="CD74" s="569">
        <v>10</v>
      </c>
      <c r="CE74" s="574">
        <v>10</v>
      </c>
      <c r="CF74" s="574">
        <v>10</v>
      </c>
      <c r="CG74" s="574">
        <v>10</v>
      </c>
      <c r="CH74" s="574">
        <v>10</v>
      </c>
      <c r="CI74" s="574">
        <v>10</v>
      </c>
      <c r="CJ74" s="574">
        <v>10</v>
      </c>
      <c r="CK74" s="574">
        <v>10</v>
      </c>
      <c r="CL74" s="574">
        <v>10</v>
      </c>
      <c r="CM74" s="574">
        <v>10</v>
      </c>
      <c r="CN74" s="574">
        <v>10</v>
      </c>
      <c r="CO74" s="574">
        <v>10</v>
      </c>
      <c r="CP74" s="574">
        <v>10</v>
      </c>
      <c r="CQ74" s="574">
        <v>10</v>
      </c>
      <c r="CR74" s="574">
        <v>10</v>
      </c>
      <c r="CS74" s="574">
        <v>10</v>
      </c>
      <c r="CT74" s="574">
        <v>10</v>
      </c>
      <c r="CU74" s="574">
        <v>10</v>
      </c>
      <c r="CV74" s="574">
        <v>10</v>
      </c>
      <c r="CW74" s="574">
        <v>10</v>
      </c>
      <c r="CX74" s="574">
        <v>10</v>
      </c>
      <c r="CY74" s="575">
        <v>10</v>
      </c>
      <c r="CZ74" s="576">
        <v>0</v>
      </c>
      <c r="DA74" s="577">
        <v>0</v>
      </c>
      <c r="DB74" s="577">
        <v>0</v>
      </c>
      <c r="DC74" s="577">
        <v>0</v>
      </c>
      <c r="DD74" s="577">
        <v>0</v>
      </c>
      <c r="DE74" s="577">
        <v>0</v>
      </c>
      <c r="DF74" s="577">
        <v>0</v>
      </c>
      <c r="DG74" s="577">
        <v>0</v>
      </c>
      <c r="DH74" s="577">
        <v>0</v>
      </c>
      <c r="DI74" s="577">
        <v>0</v>
      </c>
      <c r="DJ74" s="577">
        <v>0</v>
      </c>
      <c r="DK74" s="577">
        <v>0</v>
      </c>
      <c r="DL74" s="577">
        <v>0</v>
      </c>
      <c r="DM74" s="577">
        <v>0</v>
      </c>
      <c r="DN74" s="577">
        <v>0</v>
      </c>
      <c r="DO74" s="577">
        <v>0</v>
      </c>
      <c r="DP74" s="577">
        <v>0</v>
      </c>
      <c r="DQ74" s="577">
        <v>0</v>
      </c>
      <c r="DR74" s="577">
        <v>0</v>
      </c>
      <c r="DS74" s="577">
        <v>0</v>
      </c>
      <c r="DT74" s="577">
        <v>0</v>
      </c>
      <c r="DU74" s="577">
        <v>0</v>
      </c>
      <c r="DV74" s="577">
        <v>0</v>
      </c>
      <c r="DW74" s="578">
        <v>0</v>
      </c>
    </row>
    <row r="75" spans="2:127" x14ac:dyDescent="0.2">
      <c r="B75" s="579"/>
      <c r="C75" s="580"/>
      <c r="D75" s="581"/>
      <c r="E75" s="582"/>
      <c r="F75" s="582"/>
      <c r="G75" s="581"/>
      <c r="H75" s="582"/>
      <c r="I75" s="582"/>
      <c r="J75" s="582"/>
      <c r="K75" s="582"/>
      <c r="L75" s="582"/>
      <c r="M75" s="582"/>
      <c r="N75" s="582"/>
      <c r="O75" s="582"/>
      <c r="P75" s="582"/>
      <c r="Q75" s="582"/>
      <c r="R75" s="583"/>
      <c r="S75" s="582"/>
      <c r="T75" s="582"/>
      <c r="U75" s="497" t="s">
        <v>494</v>
      </c>
      <c r="V75" s="498" t="s">
        <v>124</v>
      </c>
      <c r="W75" s="499" t="s">
        <v>495</v>
      </c>
      <c r="X75" s="569">
        <v>682.57000000000016</v>
      </c>
      <c r="Y75" s="569">
        <v>780.08</v>
      </c>
      <c r="Z75" s="569">
        <v>975.1</v>
      </c>
      <c r="AA75" s="569">
        <v>3900.4</v>
      </c>
      <c r="AB75" s="569">
        <v>3412.85</v>
      </c>
      <c r="AC75" s="569">
        <v>0</v>
      </c>
      <c r="AD75" s="569">
        <v>0</v>
      </c>
      <c r="AE75" s="569">
        <v>0</v>
      </c>
      <c r="AF75" s="569">
        <v>0</v>
      </c>
      <c r="AG75" s="569">
        <v>0</v>
      </c>
      <c r="AH75" s="569">
        <v>0</v>
      </c>
      <c r="AI75" s="569">
        <v>0</v>
      </c>
      <c r="AJ75" s="569">
        <v>0</v>
      </c>
      <c r="AK75" s="569">
        <v>0</v>
      </c>
      <c r="AL75" s="569">
        <v>0</v>
      </c>
      <c r="AM75" s="569">
        <v>0</v>
      </c>
      <c r="AN75" s="569">
        <v>0</v>
      </c>
      <c r="AO75" s="569">
        <v>0</v>
      </c>
      <c r="AP75" s="569">
        <v>0</v>
      </c>
      <c r="AQ75" s="569">
        <v>0</v>
      </c>
      <c r="AR75" s="569">
        <v>35.21</v>
      </c>
      <c r="AS75" s="569">
        <v>40.24</v>
      </c>
      <c r="AT75" s="569">
        <v>50.3</v>
      </c>
      <c r="AU75" s="569">
        <v>201.2</v>
      </c>
      <c r="AV75" s="569">
        <v>176.05</v>
      </c>
      <c r="AW75" s="569">
        <v>0</v>
      </c>
      <c r="AX75" s="569">
        <v>0</v>
      </c>
      <c r="AY75" s="569">
        <v>0</v>
      </c>
      <c r="AZ75" s="569">
        <v>0</v>
      </c>
      <c r="BA75" s="569">
        <v>0</v>
      </c>
      <c r="BB75" s="569">
        <v>0</v>
      </c>
      <c r="BC75" s="569">
        <v>0</v>
      </c>
      <c r="BD75" s="569">
        <v>0</v>
      </c>
      <c r="BE75" s="569">
        <v>0</v>
      </c>
      <c r="BF75" s="569">
        <v>0</v>
      </c>
      <c r="BG75" s="569">
        <v>0</v>
      </c>
      <c r="BH75" s="569">
        <v>0</v>
      </c>
      <c r="BI75" s="569">
        <v>0</v>
      </c>
      <c r="BJ75" s="569">
        <v>0</v>
      </c>
      <c r="BK75" s="569">
        <v>0</v>
      </c>
      <c r="BL75" s="569">
        <v>35.21</v>
      </c>
      <c r="BM75" s="569">
        <v>40.24</v>
      </c>
      <c r="BN75" s="569">
        <v>50.3</v>
      </c>
      <c r="BO75" s="569">
        <v>201.2</v>
      </c>
      <c r="BP75" s="569">
        <v>176.05</v>
      </c>
      <c r="BQ75" s="569">
        <v>0</v>
      </c>
      <c r="BR75" s="569">
        <v>0</v>
      </c>
      <c r="BS75" s="569">
        <v>0</v>
      </c>
      <c r="BT75" s="569">
        <v>0</v>
      </c>
      <c r="BU75" s="569">
        <v>0</v>
      </c>
      <c r="BV75" s="569">
        <v>0</v>
      </c>
      <c r="BW75" s="569">
        <v>0</v>
      </c>
      <c r="BX75" s="569">
        <v>0</v>
      </c>
      <c r="BY75" s="569">
        <v>0</v>
      </c>
      <c r="BZ75" s="569">
        <v>0</v>
      </c>
      <c r="CA75" s="569">
        <v>0</v>
      </c>
      <c r="CB75" s="569">
        <v>0</v>
      </c>
      <c r="CC75" s="569">
        <v>0</v>
      </c>
      <c r="CD75" s="569">
        <v>0</v>
      </c>
      <c r="CE75" s="574">
        <v>0</v>
      </c>
      <c r="CF75" s="574">
        <v>67.69</v>
      </c>
      <c r="CG75" s="574">
        <v>77.36</v>
      </c>
      <c r="CH75" s="574">
        <v>96.7</v>
      </c>
      <c r="CI75" s="574">
        <v>386.8</v>
      </c>
      <c r="CJ75" s="574">
        <v>338.45</v>
      </c>
      <c r="CK75" s="574">
        <v>0</v>
      </c>
      <c r="CL75" s="574">
        <v>0</v>
      </c>
      <c r="CM75" s="574">
        <v>0</v>
      </c>
      <c r="CN75" s="574">
        <v>0</v>
      </c>
      <c r="CO75" s="574">
        <v>0</v>
      </c>
      <c r="CP75" s="574">
        <v>0</v>
      </c>
      <c r="CQ75" s="574">
        <v>0</v>
      </c>
      <c r="CR75" s="574">
        <v>0</v>
      </c>
      <c r="CS75" s="574">
        <v>0</v>
      </c>
      <c r="CT75" s="574">
        <v>0</v>
      </c>
      <c r="CU75" s="574">
        <v>0</v>
      </c>
      <c r="CV75" s="574">
        <v>0</v>
      </c>
      <c r="CW75" s="574">
        <v>0</v>
      </c>
      <c r="CX75" s="574">
        <v>0</v>
      </c>
      <c r="CY75" s="575">
        <v>0</v>
      </c>
      <c r="CZ75" s="576">
        <v>0</v>
      </c>
      <c r="DA75" s="577">
        <v>0</v>
      </c>
      <c r="DB75" s="577">
        <v>0</v>
      </c>
      <c r="DC75" s="577">
        <v>0</v>
      </c>
      <c r="DD75" s="577">
        <v>0</v>
      </c>
      <c r="DE75" s="577">
        <v>0</v>
      </c>
      <c r="DF75" s="577">
        <v>0</v>
      </c>
      <c r="DG75" s="577">
        <v>0</v>
      </c>
      <c r="DH75" s="577">
        <v>0</v>
      </c>
      <c r="DI75" s="577">
        <v>0</v>
      </c>
      <c r="DJ75" s="577">
        <v>0</v>
      </c>
      <c r="DK75" s="577">
        <v>0</v>
      </c>
      <c r="DL75" s="577">
        <v>0</v>
      </c>
      <c r="DM75" s="577">
        <v>0</v>
      </c>
      <c r="DN75" s="577">
        <v>0</v>
      </c>
      <c r="DO75" s="577">
        <v>0</v>
      </c>
      <c r="DP75" s="577">
        <v>0</v>
      </c>
      <c r="DQ75" s="577">
        <v>0</v>
      </c>
      <c r="DR75" s="577">
        <v>0</v>
      </c>
      <c r="DS75" s="577">
        <v>0</v>
      </c>
      <c r="DT75" s="577">
        <v>0</v>
      </c>
      <c r="DU75" s="577">
        <v>0</v>
      </c>
      <c r="DV75" s="577">
        <v>0</v>
      </c>
      <c r="DW75" s="578">
        <v>0</v>
      </c>
    </row>
    <row r="76" spans="2:127" x14ac:dyDescent="0.2">
      <c r="B76" s="584"/>
      <c r="C76" s="585"/>
      <c r="D76" s="586"/>
      <c r="E76" s="586"/>
      <c r="F76" s="586"/>
      <c r="G76" s="586"/>
      <c r="H76" s="586"/>
      <c r="I76" s="587"/>
      <c r="J76" s="587"/>
      <c r="K76" s="587"/>
      <c r="L76" s="587"/>
      <c r="M76" s="587"/>
      <c r="N76" s="587"/>
      <c r="O76" s="587"/>
      <c r="P76" s="587"/>
      <c r="Q76" s="587"/>
      <c r="R76" s="588"/>
      <c r="S76" s="587"/>
      <c r="T76" s="587"/>
      <c r="U76" s="497" t="s">
        <v>496</v>
      </c>
      <c r="V76" s="498" t="s">
        <v>124</v>
      </c>
      <c r="W76" s="499" t="s">
        <v>495</v>
      </c>
      <c r="X76" s="569">
        <v>0</v>
      </c>
      <c r="Y76" s="569">
        <v>0</v>
      </c>
      <c r="Z76" s="569">
        <v>0</v>
      </c>
      <c r="AA76" s="569">
        <v>0</v>
      </c>
      <c r="AB76" s="569">
        <v>0</v>
      </c>
      <c r="AC76" s="569">
        <v>0</v>
      </c>
      <c r="AD76" s="569">
        <v>0</v>
      </c>
      <c r="AE76" s="569">
        <v>0</v>
      </c>
      <c r="AF76" s="569">
        <v>0</v>
      </c>
      <c r="AG76" s="569">
        <v>0</v>
      </c>
      <c r="AH76" s="569">
        <v>0</v>
      </c>
      <c r="AI76" s="569">
        <v>0</v>
      </c>
      <c r="AJ76" s="569">
        <v>0</v>
      </c>
      <c r="AK76" s="569">
        <v>0</v>
      </c>
      <c r="AL76" s="569">
        <v>0</v>
      </c>
      <c r="AM76" s="569">
        <v>0</v>
      </c>
      <c r="AN76" s="569">
        <v>0</v>
      </c>
      <c r="AO76" s="569">
        <v>0</v>
      </c>
      <c r="AP76" s="569">
        <v>0</v>
      </c>
      <c r="AQ76" s="569">
        <v>0</v>
      </c>
      <c r="AR76" s="569">
        <v>0</v>
      </c>
      <c r="AS76" s="569">
        <v>0</v>
      </c>
      <c r="AT76" s="569">
        <v>0</v>
      </c>
      <c r="AU76" s="569">
        <v>0</v>
      </c>
      <c r="AV76" s="569">
        <v>0</v>
      </c>
      <c r="AW76" s="569">
        <v>0</v>
      </c>
      <c r="AX76" s="569">
        <v>0</v>
      </c>
      <c r="AY76" s="569">
        <v>0</v>
      </c>
      <c r="AZ76" s="569">
        <v>0</v>
      </c>
      <c r="BA76" s="569">
        <v>0</v>
      </c>
      <c r="BB76" s="569">
        <v>0</v>
      </c>
      <c r="BC76" s="569">
        <v>0</v>
      </c>
      <c r="BD76" s="569">
        <v>0</v>
      </c>
      <c r="BE76" s="569">
        <v>0</v>
      </c>
      <c r="BF76" s="569">
        <v>0</v>
      </c>
      <c r="BG76" s="569">
        <v>0</v>
      </c>
      <c r="BH76" s="569">
        <v>0</v>
      </c>
      <c r="BI76" s="569">
        <v>0</v>
      </c>
      <c r="BJ76" s="569">
        <v>0</v>
      </c>
      <c r="BK76" s="569">
        <v>0</v>
      </c>
      <c r="BL76" s="569">
        <v>0</v>
      </c>
      <c r="BM76" s="569">
        <v>0</v>
      </c>
      <c r="BN76" s="569">
        <v>0</v>
      </c>
      <c r="BO76" s="569">
        <v>0</v>
      </c>
      <c r="BP76" s="569">
        <v>0</v>
      </c>
      <c r="BQ76" s="569">
        <v>0</v>
      </c>
      <c r="BR76" s="569">
        <v>0</v>
      </c>
      <c r="BS76" s="569">
        <v>0</v>
      </c>
      <c r="BT76" s="569">
        <v>0</v>
      </c>
      <c r="BU76" s="569">
        <v>0</v>
      </c>
      <c r="BV76" s="569">
        <v>0</v>
      </c>
      <c r="BW76" s="569">
        <v>0</v>
      </c>
      <c r="BX76" s="569">
        <v>0</v>
      </c>
      <c r="BY76" s="569">
        <v>0</v>
      </c>
      <c r="BZ76" s="569">
        <v>0</v>
      </c>
      <c r="CA76" s="569">
        <v>0</v>
      </c>
      <c r="CB76" s="569">
        <v>0</v>
      </c>
      <c r="CC76" s="569">
        <v>0</v>
      </c>
      <c r="CD76" s="569">
        <v>0</v>
      </c>
      <c r="CE76" s="574">
        <v>0</v>
      </c>
      <c r="CF76" s="574">
        <v>0</v>
      </c>
      <c r="CG76" s="574">
        <v>0</v>
      </c>
      <c r="CH76" s="574">
        <v>0</v>
      </c>
      <c r="CI76" s="574">
        <v>0</v>
      </c>
      <c r="CJ76" s="574">
        <v>0</v>
      </c>
      <c r="CK76" s="574">
        <v>0</v>
      </c>
      <c r="CL76" s="574">
        <v>0</v>
      </c>
      <c r="CM76" s="574">
        <v>0</v>
      </c>
      <c r="CN76" s="574">
        <v>0</v>
      </c>
      <c r="CO76" s="574">
        <v>0</v>
      </c>
      <c r="CP76" s="574">
        <v>0</v>
      </c>
      <c r="CQ76" s="574">
        <v>0</v>
      </c>
      <c r="CR76" s="574">
        <v>0</v>
      </c>
      <c r="CS76" s="574">
        <v>0</v>
      </c>
      <c r="CT76" s="574">
        <v>0</v>
      </c>
      <c r="CU76" s="574">
        <v>0</v>
      </c>
      <c r="CV76" s="574">
        <v>0</v>
      </c>
      <c r="CW76" s="574">
        <v>0</v>
      </c>
      <c r="CX76" s="574">
        <v>0</v>
      </c>
      <c r="CY76" s="575">
        <v>0</v>
      </c>
      <c r="CZ76" s="576">
        <v>0</v>
      </c>
      <c r="DA76" s="577">
        <v>0</v>
      </c>
      <c r="DB76" s="577">
        <v>0</v>
      </c>
      <c r="DC76" s="577">
        <v>0</v>
      </c>
      <c r="DD76" s="577">
        <v>0</v>
      </c>
      <c r="DE76" s="577">
        <v>0</v>
      </c>
      <c r="DF76" s="577">
        <v>0</v>
      </c>
      <c r="DG76" s="577">
        <v>0</v>
      </c>
      <c r="DH76" s="577">
        <v>0</v>
      </c>
      <c r="DI76" s="577">
        <v>0</v>
      </c>
      <c r="DJ76" s="577">
        <v>0</v>
      </c>
      <c r="DK76" s="577">
        <v>0</v>
      </c>
      <c r="DL76" s="577">
        <v>0</v>
      </c>
      <c r="DM76" s="577">
        <v>0</v>
      </c>
      <c r="DN76" s="577">
        <v>0</v>
      </c>
      <c r="DO76" s="577">
        <v>0</v>
      </c>
      <c r="DP76" s="577">
        <v>0</v>
      </c>
      <c r="DQ76" s="577">
        <v>0</v>
      </c>
      <c r="DR76" s="577">
        <v>0</v>
      </c>
      <c r="DS76" s="577">
        <v>0</v>
      </c>
      <c r="DT76" s="577">
        <v>0</v>
      </c>
      <c r="DU76" s="577">
        <v>0</v>
      </c>
      <c r="DV76" s="577">
        <v>0</v>
      </c>
      <c r="DW76" s="578">
        <v>0</v>
      </c>
    </row>
    <row r="77" spans="2:127" x14ac:dyDescent="0.2">
      <c r="B77" s="584"/>
      <c r="C77" s="585"/>
      <c r="D77" s="586"/>
      <c r="E77" s="586"/>
      <c r="F77" s="586"/>
      <c r="G77" s="586"/>
      <c r="H77" s="586"/>
      <c r="I77" s="587"/>
      <c r="J77" s="587"/>
      <c r="K77" s="587"/>
      <c r="L77" s="587"/>
      <c r="M77" s="587"/>
      <c r="N77" s="587"/>
      <c r="O77" s="587"/>
      <c r="P77" s="587"/>
      <c r="Q77" s="587"/>
      <c r="R77" s="588"/>
      <c r="S77" s="587"/>
      <c r="T77" s="587"/>
      <c r="U77" s="497" t="s">
        <v>812</v>
      </c>
      <c r="V77" s="498" t="s">
        <v>124</v>
      </c>
      <c r="W77" s="499" t="s">
        <v>495</v>
      </c>
      <c r="X77" s="569">
        <v>0</v>
      </c>
      <c r="Y77" s="569">
        <v>0</v>
      </c>
      <c r="Z77" s="569">
        <v>0</v>
      </c>
      <c r="AA77" s="569">
        <v>0</v>
      </c>
      <c r="AB77" s="569">
        <v>0</v>
      </c>
      <c r="AC77" s="569">
        <v>0</v>
      </c>
      <c r="AD77" s="569">
        <v>0</v>
      </c>
      <c r="AE77" s="569">
        <v>0</v>
      </c>
      <c r="AF77" s="569">
        <v>0</v>
      </c>
      <c r="AG77" s="569">
        <v>0</v>
      </c>
      <c r="AH77" s="569">
        <v>0</v>
      </c>
      <c r="AI77" s="569">
        <v>0</v>
      </c>
      <c r="AJ77" s="569">
        <v>0</v>
      </c>
      <c r="AK77" s="569">
        <v>0</v>
      </c>
      <c r="AL77" s="569">
        <v>0</v>
      </c>
      <c r="AM77" s="569">
        <v>0</v>
      </c>
      <c r="AN77" s="569">
        <v>0</v>
      </c>
      <c r="AO77" s="569">
        <v>0</v>
      </c>
      <c r="AP77" s="569">
        <v>0</v>
      </c>
      <c r="AQ77" s="569">
        <v>0</v>
      </c>
      <c r="AR77" s="569">
        <v>0</v>
      </c>
      <c r="AS77" s="569">
        <v>0</v>
      </c>
      <c r="AT77" s="569">
        <v>0</v>
      </c>
      <c r="AU77" s="569">
        <v>0</v>
      </c>
      <c r="AV77" s="569">
        <v>0</v>
      </c>
      <c r="AW77" s="569">
        <v>0</v>
      </c>
      <c r="AX77" s="569">
        <v>0</v>
      </c>
      <c r="AY77" s="569">
        <v>0</v>
      </c>
      <c r="AZ77" s="569">
        <v>0</v>
      </c>
      <c r="BA77" s="569">
        <v>0</v>
      </c>
      <c r="BB77" s="569">
        <v>0</v>
      </c>
      <c r="BC77" s="569">
        <v>0</v>
      </c>
      <c r="BD77" s="569">
        <v>0</v>
      </c>
      <c r="BE77" s="569">
        <v>0</v>
      </c>
      <c r="BF77" s="569">
        <v>0</v>
      </c>
      <c r="BG77" s="569">
        <v>0</v>
      </c>
      <c r="BH77" s="569">
        <v>0</v>
      </c>
      <c r="BI77" s="569">
        <v>0</v>
      </c>
      <c r="BJ77" s="569">
        <v>0</v>
      </c>
      <c r="BK77" s="569">
        <v>0</v>
      </c>
      <c r="BL77" s="569">
        <v>0</v>
      </c>
      <c r="BM77" s="569">
        <v>0</v>
      </c>
      <c r="BN77" s="569">
        <v>0</v>
      </c>
      <c r="BO77" s="569">
        <v>0</v>
      </c>
      <c r="BP77" s="569">
        <v>0</v>
      </c>
      <c r="BQ77" s="569">
        <v>0</v>
      </c>
      <c r="BR77" s="569">
        <v>0</v>
      </c>
      <c r="BS77" s="569">
        <v>0</v>
      </c>
      <c r="BT77" s="569">
        <v>0</v>
      </c>
      <c r="BU77" s="569">
        <v>0</v>
      </c>
      <c r="BV77" s="569">
        <v>0</v>
      </c>
      <c r="BW77" s="569">
        <v>0</v>
      </c>
      <c r="BX77" s="569">
        <v>0</v>
      </c>
      <c r="BY77" s="569">
        <v>0</v>
      </c>
      <c r="BZ77" s="569">
        <v>0</v>
      </c>
      <c r="CA77" s="569">
        <v>0</v>
      </c>
      <c r="CB77" s="569">
        <v>0</v>
      </c>
      <c r="CC77" s="569">
        <v>0</v>
      </c>
      <c r="CD77" s="569">
        <v>0</v>
      </c>
      <c r="CE77" s="574">
        <v>0</v>
      </c>
      <c r="CF77" s="574">
        <v>0</v>
      </c>
      <c r="CG77" s="574">
        <v>0</v>
      </c>
      <c r="CH77" s="574">
        <v>0</v>
      </c>
      <c r="CI77" s="574">
        <v>0</v>
      </c>
      <c r="CJ77" s="574">
        <v>0</v>
      </c>
      <c r="CK77" s="574">
        <v>0</v>
      </c>
      <c r="CL77" s="574">
        <v>0</v>
      </c>
      <c r="CM77" s="574">
        <v>0</v>
      </c>
      <c r="CN77" s="574">
        <v>0</v>
      </c>
      <c r="CO77" s="574">
        <v>0</v>
      </c>
      <c r="CP77" s="574">
        <v>0</v>
      </c>
      <c r="CQ77" s="574">
        <v>0</v>
      </c>
      <c r="CR77" s="574">
        <v>0</v>
      </c>
      <c r="CS77" s="574">
        <v>0</v>
      </c>
      <c r="CT77" s="574">
        <v>0</v>
      </c>
      <c r="CU77" s="574">
        <v>0</v>
      </c>
      <c r="CV77" s="574">
        <v>0</v>
      </c>
      <c r="CW77" s="574">
        <v>0</v>
      </c>
      <c r="CX77" s="574">
        <v>0</v>
      </c>
      <c r="CY77" s="575">
        <v>0</v>
      </c>
      <c r="CZ77" s="576">
        <v>0</v>
      </c>
      <c r="DA77" s="577">
        <v>0</v>
      </c>
      <c r="DB77" s="577">
        <v>0</v>
      </c>
      <c r="DC77" s="577">
        <v>0</v>
      </c>
      <c r="DD77" s="577">
        <v>0</v>
      </c>
      <c r="DE77" s="577">
        <v>0</v>
      </c>
      <c r="DF77" s="577">
        <v>0</v>
      </c>
      <c r="DG77" s="577">
        <v>0</v>
      </c>
      <c r="DH77" s="577">
        <v>0</v>
      </c>
      <c r="DI77" s="577">
        <v>0</v>
      </c>
      <c r="DJ77" s="577">
        <v>0</v>
      </c>
      <c r="DK77" s="577">
        <v>0</v>
      </c>
      <c r="DL77" s="577">
        <v>0</v>
      </c>
      <c r="DM77" s="577">
        <v>0</v>
      </c>
      <c r="DN77" s="577">
        <v>0</v>
      </c>
      <c r="DO77" s="577">
        <v>0</v>
      </c>
      <c r="DP77" s="577">
        <v>0</v>
      </c>
      <c r="DQ77" s="577">
        <v>0</v>
      </c>
      <c r="DR77" s="577">
        <v>0</v>
      </c>
      <c r="DS77" s="577">
        <v>0</v>
      </c>
      <c r="DT77" s="577">
        <v>0</v>
      </c>
      <c r="DU77" s="577">
        <v>0</v>
      </c>
      <c r="DV77" s="577">
        <v>0</v>
      </c>
      <c r="DW77" s="578">
        <v>0</v>
      </c>
    </row>
    <row r="78" spans="2:127" x14ac:dyDescent="0.2">
      <c r="B78" s="590"/>
      <c r="C78" s="591"/>
      <c r="D78" s="592"/>
      <c r="E78" s="592"/>
      <c r="F78" s="592"/>
      <c r="G78" s="592"/>
      <c r="H78" s="592"/>
      <c r="I78" s="593"/>
      <c r="J78" s="593"/>
      <c r="K78" s="593"/>
      <c r="L78" s="593"/>
      <c r="M78" s="593"/>
      <c r="N78" s="593"/>
      <c r="O78" s="593"/>
      <c r="P78" s="593"/>
      <c r="Q78" s="593"/>
      <c r="R78" s="594"/>
      <c r="S78" s="593"/>
      <c r="T78" s="593"/>
      <c r="U78" s="497" t="s">
        <v>497</v>
      </c>
      <c r="V78" s="498" t="s">
        <v>124</v>
      </c>
      <c r="W78" s="595" t="s">
        <v>495</v>
      </c>
      <c r="X78" s="569">
        <v>0</v>
      </c>
      <c r="Y78" s="569">
        <v>0</v>
      </c>
      <c r="Z78" s="569">
        <v>0</v>
      </c>
      <c r="AA78" s="569">
        <v>0</v>
      </c>
      <c r="AB78" s="569">
        <v>0</v>
      </c>
      <c r="AC78" s="569">
        <v>3.3</v>
      </c>
      <c r="AD78" s="569">
        <v>3.3</v>
      </c>
      <c r="AE78" s="569">
        <v>3.3</v>
      </c>
      <c r="AF78" s="569">
        <v>3.3</v>
      </c>
      <c r="AG78" s="569">
        <v>3.3</v>
      </c>
      <c r="AH78" s="569">
        <v>3.3</v>
      </c>
      <c r="AI78" s="569">
        <v>3.3</v>
      </c>
      <c r="AJ78" s="569">
        <v>3.3</v>
      </c>
      <c r="AK78" s="569">
        <v>3.3</v>
      </c>
      <c r="AL78" s="569">
        <v>3.3</v>
      </c>
      <c r="AM78" s="569">
        <v>3.3</v>
      </c>
      <c r="AN78" s="569">
        <v>3.3</v>
      </c>
      <c r="AO78" s="569">
        <v>3.3</v>
      </c>
      <c r="AP78" s="569">
        <v>3.3</v>
      </c>
      <c r="AQ78" s="569">
        <v>3.3</v>
      </c>
      <c r="AR78" s="569">
        <v>3.3</v>
      </c>
      <c r="AS78" s="569">
        <v>3.3</v>
      </c>
      <c r="AT78" s="569">
        <v>3.3</v>
      </c>
      <c r="AU78" s="569">
        <v>3.3</v>
      </c>
      <c r="AV78" s="569">
        <v>3.3</v>
      </c>
      <c r="AW78" s="569">
        <v>3.3</v>
      </c>
      <c r="AX78" s="569">
        <v>3.3</v>
      </c>
      <c r="AY78" s="569">
        <v>3.3</v>
      </c>
      <c r="AZ78" s="569">
        <v>3.3</v>
      </c>
      <c r="BA78" s="569">
        <v>3.3</v>
      </c>
      <c r="BB78" s="569">
        <v>3.3</v>
      </c>
      <c r="BC78" s="569">
        <v>3.3</v>
      </c>
      <c r="BD78" s="569">
        <v>3.3</v>
      </c>
      <c r="BE78" s="569">
        <v>3.3</v>
      </c>
      <c r="BF78" s="569">
        <v>3.3</v>
      </c>
      <c r="BG78" s="569">
        <v>3.3</v>
      </c>
      <c r="BH78" s="569">
        <v>3.3</v>
      </c>
      <c r="BI78" s="569">
        <v>3.3</v>
      </c>
      <c r="BJ78" s="569">
        <v>3.3</v>
      </c>
      <c r="BK78" s="569">
        <v>3.3</v>
      </c>
      <c r="BL78" s="569">
        <v>3.3</v>
      </c>
      <c r="BM78" s="569">
        <v>3.3</v>
      </c>
      <c r="BN78" s="569">
        <v>3.3</v>
      </c>
      <c r="BO78" s="569">
        <v>3.3</v>
      </c>
      <c r="BP78" s="569">
        <v>3.3</v>
      </c>
      <c r="BQ78" s="569">
        <v>3.3</v>
      </c>
      <c r="BR78" s="569">
        <v>3.3</v>
      </c>
      <c r="BS78" s="569">
        <v>3.3</v>
      </c>
      <c r="BT78" s="569">
        <v>3.3</v>
      </c>
      <c r="BU78" s="569">
        <v>3.3</v>
      </c>
      <c r="BV78" s="569">
        <v>3.3</v>
      </c>
      <c r="BW78" s="569">
        <v>3.3</v>
      </c>
      <c r="BX78" s="569">
        <v>3.3</v>
      </c>
      <c r="BY78" s="569">
        <v>3.3</v>
      </c>
      <c r="BZ78" s="569">
        <v>3.3</v>
      </c>
      <c r="CA78" s="569">
        <v>3.3</v>
      </c>
      <c r="CB78" s="569">
        <v>3.3</v>
      </c>
      <c r="CC78" s="569">
        <v>3.3</v>
      </c>
      <c r="CD78" s="569">
        <v>3.3</v>
      </c>
      <c r="CE78" s="574">
        <v>3.3</v>
      </c>
      <c r="CF78" s="574">
        <v>3.3</v>
      </c>
      <c r="CG78" s="574">
        <v>3.3</v>
      </c>
      <c r="CH78" s="574">
        <v>3.3</v>
      </c>
      <c r="CI78" s="574">
        <v>3.3</v>
      </c>
      <c r="CJ78" s="574">
        <v>3.3</v>
      </c>
      <c r="CK78" s="574">
        <v>3.3</v>
      </c>
      <c r="CL78" s="574">
        <v>3.3</v>
      </c>
      <c r="CM78" s="574">
        <v>3.3</v>
      </c>
      <c r="CN78" s="574">
        <v>3.3</v>
      </c>
      <c r="CO78" s="574">
        <v>3.3</v>
      </c>
      <c r="CP78" s="574">
        <v>3.3</v>
      </c>
      <c r="CQ78" s="574">
        <v>3.3</v>
      </c>
      <c r="CR78" s="574">
        <v>3.3</v>
      </c>
      <c r="CS78" s="574">
        <v>3.3</v>
      </c>
      <c r="CT78" s="574">
        <v>3.3</v>
      </c>
      <c r="CU78" s="574">
        <v>3.3</v>
      </c>
      <c r="CV78" s="574">
        <v>3.3</v>
      </c>
      <c r="CW78" s="574">
        <v>3.3</v>
      </c>
      <c r="CX78" s="574">
        <v>3.3</v>
      </c>
      <c r="CY78" s="575">
        <v>3.3</v>
      </c>
      <c r="CZ78" s="576">
        <v>0</v>
      </c>
      <c r="DA78" s="577">
        <v>0</v>
      </c>
      <c r="DB78" s="577">
        <v>0</v>
      </c>
      <c r="DC78" s="577">
        <v>0</v>
      </c>
      <c r="DD78" s="577">
        <v>0</v>
      </c>
      <c r="DE78" s="577">
        <v>0</v>
      </c>
      <c r="DF78" s="577">
        <v>0</v>
      </c>
      <c r="DG78" s="577">
        <v>0</v>
      </c>
      <c r="DH78" s="577">
        <v>0</v>
      </c>
      <c r="DI78" s="577">
        <v>0</v>
      </c>
      <c r="DJ78" s="577">
        <v>0</v>
      </c>
      <c r="DK78" s="577">
        <v>0</v>
      </c>
      <c r="DL78" s="577">
        <v>0</v>
      </c>
      <c r="DM78" s="577">
        <v>0</v>
      </c>
      <c r="DN78" s="577">
        <v>0</v>
      </c>
      <c r="DO78" s="577">
        <v>0</v>
      </c>
      <c r="DP78" s="577">
        <v>0</v>
      </c>
      <c r="DQ78" s="577">
        <v>0</v>
      </c>
      <c r="DR78" s="577">
        <v>0</v>
      </c>
      <c r="DS78" s="577">
        <v>0</v>
      </c>
      <c r="DT78" s="577">
        <v>0</v>
      </c>
      <c r="DU78" s="577">
        <v>0</v>
      </c>
      <c r="DV78" s="577">
        <v>0</v>
      </c>
      <c r="DW78" s="578">
        <v>0</v>
      </c>
    </row>
    <row r="79" spans="2:127" x14ac:dyDescent="0.2">
      <c r="B79" s="596"/>
      <c r="C79" s="597"/>
      <c r="D79" s="384"/>
      <c r="E79" s="384"/>
      <c r="F79" s="384"/>
      <c r="G79" s="384"/>
      <c r="H79" s="384"/>
      <c r="I79" s="598"/>
      <c r="J79" s="598"/>
      <c r="K79" s="598"/>
      <c r="L79" s="598"/>
      <c r="M79" s="598"/>
      <c r="N79" s="598"/>
      <c r="O79" s="598"/>
      <c r="P79" s="598"/>
      <c r="Q79" s="598"/>
      <c r="R79" s="599"/>
      <c r="S79" s="598"/>
      <c r="T79" s="598"/>
      <c r="U79" s="497" t="s">
        <v>498</v>
      </c>
      <c r="V79" s="498" t="s">
        <v>124</v>
      </c>
      <c r="W79" s="595" t="s">
        <v>495</v>
      </c>
      <c r="X79" s="569">
        <v>0</v>
      </c>
      <c r="Y79" s="569">
        <v>0</v>
      </c>
      <c r="Z79" s="569">
        <v>0</v>
      </c>
      <c r="AA79" s="569">
        <v>0</v>
      </c>
      <c r="AB79" s="569">
        <v>0</v>
      </c>
      <c r="AC79" s="569">
        <v>92</v>
      </c>
      <c r="AD79" s="569">
        <v>92</v>
      </c>
      <c r="AE79" s="569">
        <v>92</v>
      </c>
      <c r="AF79" s="569">
        <v>92</v>
      </c>
      <c r="AG79" s="569">
        <v>92</v>
      </c>
      <c r="AH79" s="569">
        <v>92</v>
      </c>
      <c r="AI79" s="569">
        <v>92</v>
      </c>
      <c r="AJ79" s="569">
        <v>92</v>
      </c>
      <c r="AK79" s="569">
        <v>92</v>
      </c>
      <c r="AL79" s="569">
        <v>92</v>
      </c>
      <c r="AM79" s="569">
        <v>92</v>
      </c>
      <c r="AN79" s="569">
        <v>92</v>
      </c>
      <c r="AO79" s="569">
        <v>92</v>
      </c>
      <c r="AP79" s="569">
        <v>92</v>
      </c>
      <c r="AQ79" s="569">
        <v>92</v>
      </c>
      <c r="AR79" s="569">
        <v>92</v>
      </c>
      <c r="AS79" s="569">
        <v>92</v>
      </c>
      <c r="AT79" s="569">
        <v>92</v>
      </c>
      <c r="AU79" s="569">
        <v>92</v>
      </c>
      <c r="AV79" s="569">
        <v>92</v>
      </c>
      <c r="AW79" s="569">
        <v>92</v>
      </c>
      <c r="AX79" s="569">
        <v>92</v>
      </c>
      <c r="AY79" s="569">
        <v>92</v>
      </c>
      <c r="AZ79" s="569">
        <v>92</v>
      </c>
      <c r="BA79" s="569">
        <v>92</v>
      </c>
      <c r="BB79" s="569">
        <v>92</v>
      </c>
      <c r="BC79" s="569">
        <v>92</v>
      </c>
      <c r="BD79" s="569">
        <v>92</v>
      </c>
      <c r="BE79" s="569">
        <v>92</v>
      </c>
      <c r="BF79" s="569">
        <v>92</v>
      </c>
      <c r="BG79" s="569">
        <v>92</v>
      </c>
      <c r="BH79" s="569">
        <v>92</v>
      </c>
      <c r="BI79" s="569">
        <v>92</v>
      </c>
      <c r="BJ79" s="569">
        <v>92</v>
      </c>
      <c r="BK79" s="569">
        <v>92</v>
      </c>
      <c r="BL79" s="569">
        <v>92</v>
      </c>
      <c r="BM79" s="569">
        <v>92</v>
      </c>
      <c r="BN79" s="569">
        <v>92</v>
      </c>
      <c r="BO79" s="569">
        <v>92</v>
      </c>
      <c r="BP79" s="569">
        <v>92</v>
      </c>
      <c r="BQ79" s="569">
        <v>92</v>
      </c>
      <c r="BR79" s="569">
        <v>92</v>
      </c>
      <c r="BS79" s="569">
        <v>92</v>
      </c>
      <c r="BT79" s="569">
        <v>92</v>
      </c>
      <c r="BU79" s="569">
        <v>92</v>
      </c>
      <c r="BV79" s="569">
        <v>92</v>
      </c>
      <c r="BW79" s="569">
        <v>92</v>
      </c>
      <c r="BX79" s="569">
        <v>92</v>
      </c>
      <c r="BY79" s="569">
        <v>92</v>
      </c>
      <c r="BZ79" s="569">
        <v>92</v>
      </c>
      <c r="CA79" s="569">
        <v>92</v>
      </c>
      <c r="CB79" s="569">
        <v>92</v>
      </c>
      <c r="CC79" s="569">
        <v>92</v>
      </c>
      <c r="CD79" s="569">
        <v>92</v>
      </c>
      <c r="CE79" s="574">
        <v>92</v>
      </c>
      <c r="CF79" s="574">
        <v>92</v>
      </c>
      <c r="CG79" s="574">
        <v>92</v>
      </c>
      <c r="CH79" s="574">
        <v>92</v>
      </c>
      <c r="CI79" s="574">
        <v>92</v>
      </c>
      <c r="CJ79" s="574">
        <v>92</v>
      </c>
      <c r="CK79" s="574">
        <v>92</v>
      </c>
      <c r="CL79" s="574">
        <v>92</v>
      </c>
      <c r="CM79" s="574">
        <v>92</v>
      </c>
      <c r="CN79" s="574">
        <v>92</v>
      </c>
      <c r="CO79" s="574">
        <v>92</v>
      </c>
      <c r="CP79" s="574">
        <v>92</v>
      </c>
      <c r="CQ79" s="574">
        <v>92</v>
      </c>
      <c r="CR79" s="574">
        <v>92</v>
      </c>
      <c r="CS79" s="574">
        <v>92</v>
      </c>
      <c r="CT79" s="574">
        <v>92</v>
      </c>
      <c r="CU79" s="574">
        <v>92</v>
      </c>
      <c r="CV79" s="574">
        <v>92</v>
      </c>
      <c r="CW79" s="574">
        <v>92</v>
      </c>
      <c r="CX79" s="574">
        <v>92</v>
      </c>
      <c r="CY79" s="575">
        <v>92</v>
      </c>
      <c r="CZ79" s="576">
        <v>0</v>
      </c>
      <c r="DA79" s="577">
        <v>0</v>
      </c>
      <c r="DB79" s="577">
        <v>0</v>
      </c>
      <c r="DC79" s="577">
        <v>0</v>
      </c>
      <c r="DD79" s="577">
        <v>0</v>
      </c>
      <c r="DE79" s="577">
        <v>0</v>
      </c>
      <c r="DF79" s="577">
        <v>0</v>
      </c>
      <c r="DG79" s="577">
        <v>0</v>
      </c>
      <c r="DH79" s="577">
        <v>0</v>
      </c>
      <c r="DI79" s="577">
        <v>0</v>
      </c>
      <c r="DJ79" s="577">
        <v>0</v>
      </c>
      <c r="DK79" s="577">
        <v>0</v>
      </c>
      <c r="DL79" s="577">
        <v>0</v>
      </c>
      <c r="DM79" s="577">
        <v>0</v>
      </c>
      <c r="DN79" s="577">
        <v>0</v>
      </c>
      <c r="DO79" s="577">
        <v>0</v>
      </c>
      <c r="DP79" s="577">
        <v>0</v>
      </c>
      <c r="DQ79" s="577">
        <v>0</v>
      </c>
      <c r="DR79" s="577">
        <v>0</v>
      </c>
      <c r="DS79" s="577">
        <v>0</v>
      </c>
      <c r="DT79" s="577">
        <v>0</v>
      </c>
      <c r="DU79" s="577">
        <v>0</v>
      </c>
      <c r="DV79" s="577">
        <v>0</v>
      </c>
      <c r="DW79" s="578">
        <v>0</v>
      </c>
    </row>
    <row r="80" spans="2:127" x14ac:dyDescent="0.2">
      <c r="B80" s="596"/>
      <c r="C80" s="597"/>
      <c r="D80" s="384"/>
      <c r="E80" s="384"/>
      <c r="F80" s="384"/>
      <c r="G80" s="384"/>
      <c r="H80" s="384"/>
      <c r="I80" s="598"/>
      <c r="J80" s="598"/>
      <c r="K80" s="598"/>
      <c r="L80" s="598"/>
      <c r="M80" s="598"/>
      <c r="N80" s="598"/>
      <c r="O80" s="598"/>
      <c r="P80" s="598"/>
      <c r="Q80" s="598"/>
      <c r="R80" s="599"/>
      <c r="S80" s="598"/>
      <c r="T80" s="598"/>
      <c r="U80" s="600" t="s">
        <v>499</v>
      </c>
      <c r="V80" s="601" t="s">
        <v>124</v>
      </c>
      <c r="W80" s="595" t="s">
        <v>495</v>
      </c>
      <c r="X80" s="569">
        <v>0</v>
      </c>
      <c r="Y80" s="569">
        <v>0</v>
      </c>
      <c r="Z80" s="569">
        <v>0</v>
      </c>
      <c r="AA80" s="569">
        <v>0</v>
      </c>
      <c r="AB80" s="569">
        <v>0</v>
      </c>
      <c r="AC80" s="569">
        <v>0</v>
      </c>
      <c r="AD80" s="569">
        <v>0</v>
      </c>
      <c r="AE80" s="569">
        <v>0</v>
      </c>
      <c r="AF80" s="569">
        <v>0</v>
      </c>
      <c r="AG80" s="569">
        <v>0</v>
      </c>
      <c r="AH80" s="569">
        <v>0</v>
      </c>
      <c r="AI80" s="569">
        <v>0</v>
      </c>
      <c r="AJ80" s="569">
        <v>0</v>
      </c>
      <c r="AK80" s="569">
        <v>0</v>
      </c>
      <c r="AL80" s="569">
        <v>0</v>
      </c>
      <c r="AM80" s="569">
        <v>0</v>
      </c>
      <c r="AN80" s="569">
        <v>0</v>
      </c>
      <c r="AO80" s="569">
        <v>0</v>
      </c>
      <c r="AP80" s="569">
        <v>0</v>
      </c>
      <c r="AQ80" s="569">
        <v>0</v>
      </c>
      <c r="AR80" s="569">
        <v>0</v>
      </c>
      <c r="AS80" s="569">
        <v>0</v>
      </c>
      <c r="AT80" s="569">
        <v>0</v>
      </c>
      <c r="AU80" s="569">
        <v>0</v>
      </c>
      <c r="AV80" s="569">
        <v>0</v>
      </c>
      <c r="AW80" s="569">
        <v>0</v>
      </c>
      <c r="AX80" s="569">
        <v>0</v>
      </c>
      <c r="AY80" s="569">
        <v>0</v>
      </c>
      <c r="AZ80" s="569">
        <v>0</v>
      </c>
      <c r="BA80" s="569">
        <v>0</v>
      </c>
      <c r="BB80" s="569">
        <v>0</v>
      </c>
      <c r="BC80" s="569">
        <v>0</v>
      </c>
      <c r="BD80" s="569">
        <v>0</v>
      </c>
      <c r="BE80" s="569">
        <v>0</v>
      </c>
      <c r="BF80" s="569">
        <v>0</v>
      </c>
      <c r="BG80" s="569">
        <v>0</v>
      </c>
      <c r="BH80" s="569">
        <v>0</v>
      </c>
      <c r="BI80" s="569">
        <v>0</v>
      </c>
      <c r="BJ80" s="569">
        <v>0</v>
      </c>
      <c r="BK80" s="569">
        <v>0</v>
      </c>
      <c r="BL80" s="569">
        <v>0</v>
      </c>
      <c r="BM80" s="569">
        <v>0</v>
      </c>
      <c r="BN80" s="569">
        <v>0</v>
      </c>
      <c r="BO80" s="569">
        <v>0</v>
      </c>
      <c r="BP80" s="569">
        <v>0</v>
      </c>
      <c r="BQ80" s="569">
        <v>0</v>
      </c>
      <c r="BR80" s="569">
        <v>0</v>
      </c>
      <c r="BS80" s="569">
        <v>0</v>
      </c>
      <c r="BT80" s="569">
        <v>0</v>
      </c>
      <c r="BU80" s="569">
        <v>0</v>
      </c>
      <c r="BV80" s="569">
        <v>0</v>
      </c>
      <c r="BW80" s="569">
        <v>0</v>
      </c>
      <c r="BX80" s="569">
        <v>0</v>
      </c>
      <c r="BY80" s="569">
        <v>0</v>
      </c>
      <c r="BZ80" s="569">
        <v>0</v>
      </c>
      <c r="CA80" s="569">
        <v>0</v>
      </c>
      <c r="CB80" s="569">
        <v>0</v>
      </c>
      <c r="CC80" s="569">
        <v>0</v>
      </c>
      <c r="CD80" s="569">
        <v>0</v>
      </c>
      <c r="CE80" s="574">
        <v>0</v>
      </c>
      <c r="CF80" s="574">
        <v>0</v>
      </c>
      <c r="CG80" s="574">
        <v>0</v>
      </c>
      <c r="CH80" s="574">
        <v>0</v>
      </c>
      <c r="CI80" s="574">
        <v>0</v>
      </c>
      <c r="CJ80" s="574">
        <v>0</v>
      </c>
      <c r="CK80" s="574">
        <v>0</v>
      </c>
      <c r="CL80" s="574">
        <v>0</v>
      </c>
      <c r="CM80" s="574">
        <v>0</v>
      </c>
      <c r="CN80" s="574">
        <v>0</v>
      </c>
      <c r="CO80" s="574">
        <v>0</v>
      </c>
      <c r="CP80" s="574">
        <v>0</v>
      </c>
      <c r="CQ80" s="574">
        <v>0</v>
      </c>
      <c r="CR80" s="574">
        <v>0</v>
      </c>
      <c r="CS80" s="574">
        <v>0</v>
      </c>
      <c r="CT80" s="574">
        <v>0</v>
      </c>
      <c r="CU80" s="574">
        <v>0</v>
      </c>
      <c r="CV80" s="574">
        <v>0</v>
      </c>
      <c r="CW80" s="574">
        <v>0</v>
      </c>
      <c r="CX80" s="574">
        <v>0</v>
      </c>
      <c r="CY80" s="575">
        <v>0</v>
      </c>
      <c r="CZ80" s="576">
        <v>0</v>
      </c>
      <c r="DA80" s="577">
        <v>0</v>
      </c>
      <c r="DB80" s="577">
        <v>0</v>
      </c>
      <c r="DC80" s="577">
        <v>0</v>
      </c>
      <c r="DD80" s="577">
        <v>0</v>
      </c>
      <c r="DE80" s="577">
        <v>0</v>
      </c>
      <c r="DF80" s="577">
        <v>0</v>
      </c>
      <c r="DG80" s="577">
        <v>0</v>
      </c>
      <c r="DH80" s="577">
        <v>0</v>
      </c>
      <c r="DI80" s="577">
        <v>0</v>
      </c>
      <c r="DJ80" s="577">
        <v>0</v>
      </c>
      <c r="DK80" s="577">
        <v>0</v>
      </c>
      <c r="DL80" s="577">
        <v>0</v>
      </c>
      <c r="DM80" s="577">
        <v>0</v>
      </c>
      <c r="DN80" s="577">
        <v>0</v>
      </c>
      <c r="DO80" s="577">
        <v>0</v>
      </c>
      <c r="DP80" s="577">
        <v>0</v>
      </c>
      <c r="DQ80" s="577">
        <v>0</v>
      </c>
      <c r="DR80" s="577">
        <v>0</v>
      </c>
      <c r="DS80" s="577">
        <v>0</v>
      </c>
      <c r="DT80" s="577">
        <v>0</v>
      </c>
      <c r="DU80" s="577">
        <v>0</v>
      </c>
      <c r="DV80" s="577">
        <v>0</v>
      </c>
      <c r="DW80" s="578">
        <v>0</v>
      </c>
    </row>
    <row r="81" spans="2:127" x14ac:dyDescent="0.2">
      <c r="B81" s="596"/>
      <c r="C81" s="597"/>
      <c r="D81" s="384"/>
      <c r="E81" s="384"/>
      <c r="F81" s="384"/>
      <c r="G81" s="384"/>
      <c r="H81" s="384"/>
      <c r="I81" s="598"/>
      <c r="J81" s="598"/>
      <c r="K81" s="598"/>
      <c r="L81" s="598"/>
      <c r="M81" s="598"/>
      <c r="N81" s="598"/>
      <c r="O81" s="598"/>
      <c r="P81" s="598"/>
      <c r="Q81" s="598"/>
      <c r="R81" s="599"/>
      <c r="S81" s="598"/>
      <c r="T81" s="598"/>
      <c r="U81" s="497" t="s">
        <v>500</v>
      </c>
      <c r="V81" s="498" t="s">
        <v>124</v>
      </c>
      <c r="W81" s="595" t="s">
        <v>495</v>
      </c>
      <c r="X81" s="569">
        <v>7.4284000000000008</v>
      </c>
      <c r="Y81" s="569">
        <v>8.4896000000000011</v>
      </c>
      <c r="Z81" s="569">
        <v>10.612</v>
      </c>
      <c r="AA81" s="569">
        <v>42.448</v>
      </c>
      <c r="AB81" s="569">
        <v>37.142000000000003</v>
      </c>
      <c r="AC81" s="569">
        <v>0</v>
      </c>
      <c r="AD81" s="569">
        <v>0</v>
      </c>
      <c r="AE81" s="569">
        <v>0</v>
      </c>
      <c r="AF81" s="569">
        <v>0</v>
      </c>
      <c r="AG81" s="569">
        <v>0</v>
      </c>
      <c r="AH81" s="569">
        <v>0</v>
      </c>
      <c r="AI81" s="569">
        <v>0</v>
      </c>
      <c r="AJ81" s="569">
        <v>0</v>
      </c>
      <c r="AK81" s="569">
        <v>0</v>
      </c>
      <c r="AL81" s="569">
        <v>0</v>
      </c>
      <c r="AM81" s="569">
        <v>0</v>
      </c>
      <c r="AN81" s="569">
        <v>0</v>
      </c>
      <c r="AO81" s="569">
        <v>0</v>
      </c>
      <c r="AP81" s="569">
        <v>0</v>
      </c>
      <c r="AQ81" s="569">
        <v>0</v>
      </c>
      <c r="AR81" s="569">
        <v>0.38318994974874376</v>
      </c>
      <c r="AS81" s="569">
        <v>0.43793137114142133</v>
      </c>
      <c r="AT81" s="569">
        <v>0.54741421392677669</v>
      </c>
      <c r="AU81" s="569">
        <v>2.1896568557071068</v>
      </c>
      <c r="AV81" s="569">
        <v>1.9159497487437187</v>
      </c>
      <c r="AW81" s="569">
        <v>0</v>
      </c>
      <c r="AX81" s="569">
        <v>0</v>
      </c>
      <c r="AY81" s="569">
        <v>0</v>
      </c>
      <c r="AZ81" s="569">
        <v>0</v>
      </c>
      <c r="BA81" s="569">
        <v>0</v>
      </c>
      <c r="BB81" s="569">
        <v>0</v>
      </c>
      <c r="BC81" s="569">
        <v>0</v>
      </c>
      <c r="BD81" s="569">
        <v>0</v>
      </c>
      <c r="BE81" s="569">
        <v>0</v>
      </c>
      <c r="BF81" s="569">
        <v>0</v>
      </c>
      <c r="BG81" s="569">
        <v>0</v>
      </c>
      <c r="BH81" s="569">
        <v>0</v>
      </c>
      <c r="BI81" s="569">
        <v>0</v>
      </c>
      <c r="BJ81" s="569">
        <v>0</v>
      </c>
      <c r="BK81" s="569">
        <v>0</v>
      </c>
      <c r="BL81" s="569">
        <v>0.38318994974874376</v>
      </c>
      <c r="BM81" s="569">
        <v>0.43793137114142133</v>
      </c>
      <c r="BN81" s="569">
        <v>0.54741421392677669</v>
      </c>
      <c r="BO81" s="569">
        <v>2.1896568557071068</v>
      </c>
      <c r="BP81" s="569">
        <v>1.9159497487437187</v>
      </c>
      <c r="BQ81" s="569">
        <v>0</v>
      </c>
      <c r="BR81" s="569">
        <v>0</v>
      </c>
      <c r="BS81" s="569">
        <v>0</v>
      </c>
      <c r="BT81" s="569">
        <v>0</v>
      </c>
      <c r="BU81" s="569">
        <v>0</v>
      </c>
      <c r="BV81" s="569">
        <v>0</v>
      </c>
      <c r="BW81" s="569">
        <v>0</v>
      </c>
      <c r="BX81" s="569">
        <v>0</v>
      </c>
      <c r="BY81" s="569">
        <v>0</v>
      </c>
      <c r="BZ81" s="569">
        <v>0</v>
      </c>
      <c r="CA81" s="569">
        <v>0</v>
      </c>
      <c r="CB81" s="569">
        <v>0</v>
      </c>
      <c r="CC81" s="569">
        <v>0</v>
      </c>
      <c r="CD81" s="569">
        <v>0</v>
      </c>
      <c r="CE81" s="574">
        <v>0</v>
      </c>
      <c r="CF81" s="574">
        <v>0.73666934673366835</v>
      </c>
      <c r="CG81" s="574">
        <v>0.84190782483847815</v>
      </c>
      <c r="CH81" s="574">
        <v>1.0523847810480977</v>
      </c>
      <c r="CI81" s="574">
        <v>4.209539124192391</v>
      </c>
      <c r="CJ81" s="574">
        <v>3.6833467336683414</v>
      </c>
      <c r="CK81" s="574">
        <v>0</v>
      </c>
      <c r="CL81" s="574">
        <v>0</v>
      </c>
      <c r="CM81" s="574">
        <v>0</v>
      </c>
      <c r="CN81" s="574">
        <v>0</v>
      </c>
      <c r="CO81" s="574">
        <v>0</v>
      </c>
      <c r="CP81" s="574">
        <v>0</v>
      </c>
      <c r="CQ81" s="574">
        <v>0</v>
      </c>
      <c r="CR81" s="574">
        <v>0</v>
      </c>
      <c r="CS81" s="574">
        <v>0</v>
      </c>
      <c r="CT81" s="574">
        <v>0</v>
      </c>
      <c r="CU81" s="574">
        <v>0</v>
      </c>
      <c r="CV81" s="574">
        <v>0</v>
      </c>
      <c r="CW81" s="574">
        <v>0</v>
      </c>
      <c r="CX81" s="574">
        <v>0</v>
      </c>
      <c r="CY81" s="575">
        <v>0</v>
      </c>
      <c r="CZ81" s="576">
        <v>0</v>
      </c>
      <c r="DA81" s="577">
        <v>0</v>
      </c>
      <c r="DB81" s="577">
        <v>0</v>
      </c>
      <c r="DC81" s="577">
        <v>0</v>
      </c>
      <c r="DD81" s="577">
        <v>0</v>
      </c>
      <c r="DE81" s="577">
        <v>0</v>
      </c>
      <c r="DF81" s="577">
        <v>0</v>
      </c>
      <c r="DG81" s="577">
        <v>0</v>
      </c>
      <c r="DH81" s="577">
        <v>0</v>
      </c>
      <c r="DI81" s="577">
        <v>0</v>
      </c>
      <c r="DJ81" s="577">
        <v>0</v>
      </c>
      <c r="DK81" s="577">
        <v>0</v>
      </c>
      <c r="DL81" s="577">
        <v>0</v>
      </c>
      <c r="DM81" s="577">
        <v>0</v>
      </c>
      <c r="DN81" s="577">
        <v>0</v>
      </c>
      <c r="DO81" s="577">
        <v>0</v>
      </c>
      <c r="DP81" s="577">
        <v>0</v>
      </c>
      <c r="DQ81" s="577">
        <v>0</v>
      </c>
      <c r="DR81" s="577">
        <v>0</v>
      </c>
      <c r="DS81" s="577">
        <v>0</v>
      </c>
      <c r="DT81" s="577">
        <v>0</v>
      </c>
      <c r="DU81" s="577">
        <v>0</v>
      </c>
      <c r="DV81" s="577">
        <v>0</v>
      </c>
      <c r="DW81" s="578">
        <v>0</v>
      </c>
    </row>
    <row r="82" spans="2:127" x14ac:dyDescent="0.2">
      <c r="B82" s="602"/>
      <c r="C82" s="597"/>
      <c r="D82" s="384"/>
      <c r="E82" s="384"/>
      <c r="F82" s="384"/>
      <c r="G82" s="384"/>
      <c r="H82" s="384"/>
      <c r="I82" s="598"/>
      <c r="J82" s="598"/>
      <c r="K82" s="598"/>
      <c r="L82" s="598"/>
      <c r="M82" s="598"/>
      <c r="N82" s="598"/>
      <c r="O82" s="598"/>
      <c r="P82" s="598"/>
      <c r="Q82" s="598"/>
      <c r="R82" s="599"/>
      <c r="S82" s="598"/>
      <c r="T82" s="598"/>
      <c r="U82" s="497" t="s">
        <v>501</v>
      </c>
      <c r="V82" s="498" t="s">
        <v>124</v>
      </c>
      <c r="W82" s="595" t="s">
        <v>495</v>
      </c>
      <c r="X82" s="569">
        <v>0</v>
      </c>
      <c r="Y82" s="569">
        <v>0</v>
      </c>
      <c r="Z82" s="569">
        <v>0</v>
      </c>
      <c r="AA82" s="569">
        <v>0</v>
      </c>
      <c r="AB82" s="569">
        <v>0</v>
      </c>
      <c r="AC82" s="569">
        <v>1.19</v>
      </c>
      <c r="AD82" s="569">
        <v>1.19</v>
      </c>
      <c r="AE82" s="569">
        <v>1.19</v>
      </c>
      <c r="AF82" s="569">
        <v>1.19</v>
      </c>
      <c r="AG82" s="569">
        <v>1.19</v>
      </c>
      <c r="AH82" s="569">
        <v>1.19</v>
      </c>
      <c r="AI82" s="569">
        <v>1.19</v>
      </c>
      <c r="AJ82" s="569">
        <v>1.19</v>
      </c>
      <c r="AK82" s="569">
        <v>1.19</v>
      </c>
      <c r="AL82" s="569">
        <v>1.19</v>
      </c>
      <c r="AM82" s="569">
        <v>1.19</v>
      </c>
      <c r="AN82" s="569">
        <v>1.19</v>
      </c>
      <c r="AO82" s="569">
        <v>1.19</v>
      </c>
      <c r="AP82" s="569">
        <v>1.19</v>
      </c>
      <c r="AQ82" s="569">
        <v>1.19</v>
      </c>
      <c r="AR82" s="569">
        <v>1.19</v>
      </c>
      <c r="AS82" s="569">
        <v>1.19</v>
      </c>
      <c r="AT82" s="569">
        <v>1.19</v>
      </c>
      <c r="AU82" s="569">
        <v>1.19</v>
      </c>
      <c r="AV82" s="569">
        <v>1.19</v>
      </c>
      <c r="AW82" s="569">
        <v>1.19</v>
      </c>
      <c r="AX82" s="569">
        <v>1.19</v>
      </c>
      <c r="AY82" s="569">
        <v>1.19</v>
      </c>
      <c r="AZ82" s="569">
        <v>1.19</v>
      </c>
      <c r="BA82" s="569">
        <v>1.19</v>
      </c>
      <c r="BB82" s="569">
        <v>1.19</v>
      </c>
      <c r="BC82" s="569">
        <v>1.19</v>
      </c>
      <c r="BD82" s="569">
        <v>1.19</v>
      </c>
      <c r="BE82" s="569">
        <v>1.19</v>
      </c>
      <c r="BF82" s="569">
        <v>1.19</v>
      </c>
      <c r="BG82" s="569">
        <v>1.19</v>
      </c>
      <c r="BH82" s="569">
        <v>1.19</v>
      </c>
      <c r="BI82" s="569">
        <v>1.19</v>
      </c>
      <c r="BJ82" s="569">
        <v>1.19</v>
      </c>
      <c r="BK82" s="569">
        <v>1.19</v>
      </c>
      <c r="BL82" s="569">
        <v>1.19</v>
      </c>
      <c r="BM82" s="569">
        <v>1.19</v>
      </c>
      <c r="BN82" s="569">
        <v>1.19</v>
      </c>
      <c r="BO82" s="569">
        <v>1.19</v>
      </c>
      <c r="BP82" s="569">
        <v>1.19</v>
      </c>
      <c r="BQ82" s="569">
        <v>1.19</v>
      </c>
      <c r="BR82" s="569">
        <v>1.19</v>
      </c>
      <c r="BS82" s="569">
        <v>1.19</v>
      </c>
      <c r="BT82" s="569">
        <v>1.19</v>
      </c>
      <c r="BU82" s="569">
        <v>1.19</v>
      </c>
      <c r="BV82" s="569">
        <v>1.19</v>
      </c>
      <c r="BW82" s="569">
        <v>1.19</v>
      </c>
      <c r="BX82" s="569">
        <v>1.19</v>
      </c>
      <c r="BY82" s="569">
        <v>1.19</v>
      </c>
      <c r="BZ82" s="569">
        <v>1.19</v>
      </c>
      <c r="CA82" s="569">
        <v>1.19</v>
      </c>
      <c r="CB82" s="569">
        <v>1.19</v>
      </c>
      <c r="CC82" s="569">
        <v>1.19</v>
      </c>
      <c r="CD82" s="569">
        <v>1.19</v>
      </c>
      <c r="CE82" s="574">
        <v>1.19</v>
      </c>
      <c r="CF82" s="574">
        <v>1.19</v>
      </c>
      <c r="CG82" s="574">
        <v>1.19</v>
      </c>
      <c r="CH82" s="574">
        <v>1.19</v>
      </c>
      <c r="CI82" s="574">
        <v>1.19</v>
      </c>
      <c r="CJ82" s="574">
        <v>1.19</v>
      </c>
      <c r="CK82" s="574">
        <v>1.19</v>
      </c>
      <c r="CL82" s="574">
        <v>1.19</v>
      </c>
      <c r="CM82" s="574">
        <v>1.19</v>
      </c>
      <c r="CN82" s="574">
        <v>1.19</v>
      </c>
      <c r="CO82" s="574">
        <v>1.19</v>
      </c>
      <c r="CP82" s="574">
        <v>1.19</v>
      </c>
      <c r="CQ82" s="574">
        <v>1.19</v>
      </c>
      <c r="CR82" s="574">
        <v>1.19</v>
      </c>
      <c r="CS82" s="574">
        <v>1.19</v>
      </c>
      <c r="CT82" s="574">
        <v>1.19</v>
      </c>
      <c r="CU82" s="574">
        <v>1.19</v>
      </c>
      <c r="CV82" s="574">
        <v>1.19</v>
      </c>
      <c r="CW82" s="574">
        <v>1.19</v>
      </c>
      <c r="CX82" s="574">
        <v>1.19</v>
      </c>
      <c r="CY82" s="575">
        <v>1.19</v>
      </c>
      <c r="CZ82" s="576">
        <v>0</v>
      </c>
      <c r="DA82" s="577">
        <v>0</v>
      </c>
      <c r="DB82" s="577">
        <v>0</v>
      </c>
      <c r="DC82" s="577">
        <v>0</v>
      </c>
      <c r="DD82" s="577">
        <v>0</v>
      </c>
      <c r="DE82" s="577">
        <v>0</v>
      </c>
      <c r="DF82" s="577">
        <v>0</v>
      </c>
      <c r="DG82" s="577">
        <v>0</v>
      </c>
      <c r="DH82" s="577">
        <v>0</v>
      </c>
      <c r="DI82" s="577">
        <v>0</v>
      </c>
      <c r="DJ82" s="577">
        <v>0</v>
      </c>
      <c r="DK82" s="577">
        <v>0</v>
      </c>
      <c r="DL82" s="577">
        <v>0</v>
      </c>
      <c r="DM82" s="577">
        <v>0</v>
      </c>
      <c r="DN82" s="577">
        <v>0</v>
      </c>
      <c r="DO82" s="577">
        <v>0</v>
      </c>
      <c r="DP82" s="577">
        <v>0</v>
      </c>
      <c r="DQ82" s="577">
        <v>0</v>
      </c>
      <c r="DR82" s="577">
        <v>0</v>
      </c>
      <c r="DS82" s="577">
        <v>0</v>
      </c>
      <c r="DT82" s="577">
        <v>0</v>
      </c>
      <c r="DU82" s="577">
        <v>0</v>
      </c>
      <c r="DV82" s="577">
        <v>0</v>
      </c>
      <c r="DW82" s="578">
        <v>0</v>
      </c>
    </row>
    <row r="83" spans="2:127" x14ac:dyDescent="0.2">
      <c r="B83" s="602"/>
      <c r="C83" s="597"/>
      <c r="D83" s="384"/>
      <c r="E83" s="384"/>
      <c r="F83" s="384"/>
      <c r="G83" s="384"/>
      <c r="H83" s="384"/>
      <c r="I83" s="598"/>
      <c r="J83" s="598"/>
      <c r="K83" s="598"/>
      <c r="L83" s="598"/>
      <c r="M83" s="598"/>
      <c r="N83" s="598"/>
      <c r="O83" s="598"/>
      <c r="P83" s="598"/>
      <c r="Q83" s="598"/>
      <c r="R83" s="599"/>
      <c r="S83" s="598"/>
      <c r="T83" s="598"/>
      <c r="U83" s="497" t="s">
        <v>502</v>
      </c>
      <c r="V83" s="498" t="s">
        <v>124</v>
      </c>
      <c r="W83" s="595" t="s">
        <v>495</v>
      </c>
      <c r="X83" s="569">
        <v>10.615052000000002</v>
      </c>
      <c r="Y83" s="569">
        <v>12.131488000000001</v>
      </c>
      <c r="Z83" s="569">
        <v>15.16436</v>
      </c>
      <c r="AA83" s="569">
        <v>60.657440000000001</v>
      </c>
      <c r="AB83" s="569">
        <v>53.07526</v>
      </c>
      <c r="AC83" s="569">
        <v>0</v>
      </c>
      <c r="AD83" s="569">
        <v>0</v>
      </c>
      <c r="AE83" s="569">
        <v>0</v>
      </c>
      <c r="AF83" s="569">
        <v>0</v>
      </c>
      <c r="AG83" s="569">
        <v>0</v>
      </c>
      <c r="AH83" s="569">
        <v>0</v>
      </c>
      <c r="AI83" s="569">
        <v>0</v>
      </c>
      <c r="AJ83" s="569">
        <v>0</v>
      </c>
      <c r="AK83" s="569">
        <v>0</v>
      </c>
      <c r="AL83" s="569">
        <v>0</v>
      </c>
      <c r="AM83" s="569">
        <v>0</v>
      </c>
      <c r="AN83" s="569">
        <v>0</v>
      </c>
      <c r="AO83" s="569">
        <v>0</v>
      </c>
      <c r="AP83" s="569">
        <v>0</v>
      </c>
      <c r="AQ83" s="569">
        <v>0</v>
      </c>
      <c r="AR83" s="569">
        <v>0.54757164967695626</v>
      </c>
      <c r="AS83" s="569">
        <v>0.62579617105937846</v>
      </c>
      <c r="AT83" s="569">
        <v>0.78224521382422307</v>
      </c>
      <c r="AU83" s="569">
        <v>3.1289808552968923</v>
      </c>
      <c r="AV83" s="569">
        <v>2.7378582483847813</v>
      </c>
      <c r="AW83" s="569">
        <v>0</v>
      </c>
      <c r="AX83" s="569">
        <v>0</v>
      </c>
      <c r="AY83" s="569">
        <v>0</v>
      </c>
      <c r="AZ83" s="569">
        <v>0</v>
      </c>
      <c r="BA83" s="569">
        <v>0</v>
      </c>
      <c r="BB83" s="569">
        <v>0</v>
      </c>
      <c r="BC83" s="569">
        <v>0</v>
      </c>
      <c r="BD83" s="569">
        <v>0</v>
      </c>
      <c r="BE83" s="569">
        <v>0</v>
      </c>
      <c r="BF83" s="569">
        <v>0</v>
      </c>
      <c r="BG83" s="569">
        <v>0</v>
      </c>
      <c r="BH83" s="569">
        <v>0</v>
      </c>
      <c r="BI83" s="569">
        <v>0</v>
      </c>
      <c r="BJ83" s="569">
        <v>0</v>
      </c>
      <c r="BK83" s="569">
        <v>0</v>
      </c>
      <c r="BL83" s="569">
        <v>0.54757164967695626</v>
      </c>
      <c r="BM83" s="569">
        <v>0.62579617105937846</v>
      </c>
      <c r="BN83" s="569">
        <v>0.78224521382422307</v>
      </c>
      <c r="BO83" s="569">
        <v>3.1289808552968923</v>
      </c>
      <c r="BP83" s="569">
        <v>2.7378582483847813</v>
      </c>
      <c r="BQ83" s="569">
        <v>0</v>
      </c>
      <c r="BR83" s="569">
        <v>0</v>
      </c>
      <c r="BS83" s="569">
        <v>0</v>
      </c>
      <c r="BT83" s="569">
        <v>0</v>
      </c>
      <c r="BU83" s="569">
        <v>0</v>
      </c>
      <c r="BV83" s="569">
        <v>0</v>
      </c>
      <c r="BW83" s="569">
        <v>0</v>
      </c>
      <c r="BX83" s="569">
        <v>0</v>
      </c>
      <c r="BY83" s="569">
        <v>0</v>
      </c>
      <c r="BZ83" s="569">
        <v>0</v>
      </c>
      <c r="CA83" s="569">
        <v>0</v>
      </c>
      <c r="CB83" s="569">
        <v>0</v>
      </c>
      <c r="CC83" s="569">
        <v>0</v>
      </c>
      <c r="CD83" s="569">
        <v>0</v>
      </c>
      <c r="CE83" s="574">
        <v>0</v>
      </c>
      <c r="CF83" s="574">
        <v>1.0526874458004309</v>
      </c>
      <c r="CG83" s="574">
        <v>1.203071366629064</v>
      </c>
      <c r="CH83" s="574">
        <v>1.5038392082863297</v>
      </c>
      <c r="CI83" s="574">
        <v>6.0153568331453187</v>
      </c>
      <c r="CJ83" s="574">
        <v>5.2634372290021538</v>
      </c>
      <c r="CK83" s="574">
        <v>0</v>
      </c>
      <c r="CL83" s="574">
        <v>0</v>
      </c>
      <c r="CM83" s="574">
        <v>0</v>
      </c>
      <c r="CN83" s="574">
        <v>0</v>
      </c>
      <c r="CO83" s="574">
        <v>0</v>
      </c>
      <c r="CP83" s="574">
        <v>0</v>
      </c>
      <c r="CQ83" s="574">
        <v>0</v>
      </c>
      <c r="CR83" s="574">
        <v>0</v>
      </c>
      <c r="CS83" s="574">
        <v>0</v>
      </c>
      <c r="CT83" s="574">
        <v>0</v>
      </c>
      <c r="CU83" s="574">
        <v>0</v>
      </c>
      <c r="CV83" s="574">
        <v>0</v>
      </c>
      <c r="CW83" s="574">
        <v>0</v>
      </c>
      <c r="CX83" s="574">
        <v>0</v>
      </c>
      <c r="CY83" s="575">
        <v>0</v>
      </c>
      <c r="CZ83" s="576">
        <v>0</v>
      </c>
      <c r="DA83" s="577">
        <v>0</v>
      </c>
      <c r="DB83" s="577">
        <v>0</v>
      </c>
      <c r="DC83" s="577">
        <v>0</v>
      </c>
      <c r="DD83" s="577">
        <v>0</v>
      </c>
      <c r="DE83" s="577">
        <v>0</v>
      </c>
      <c r="DF83" s="577">
        <v>0</v>
      </c>
      <c r="DG83" s="577">
        <v>0</v>
      </c>
      <c r="DH83" s="577">
        <v>0</v>
      </c>
      <c r="DI83" s="577">
        <v>0</v>
      </c>
      <c r="DJ83" s="577">
        <v>0</v>
      </c>
      <c r="DK83" s="577">
        <v>0</v>
      </c>
      <c r="DL83" s="577">
        <v>0</v>
      </c>
      <c r="DM83" s="577">
        <v>0</v>
      </c>
      <c r="DN83" s="577">
        <v>0</v>
      </c>
      <c r="DO83" s="577">
        <v>0</v>
      </c>
      <c r="DP83" s="577">
        <v>0</v>
      </c>
      <c r="DQ83" s="577">
        <v>0</v>
      </c>
      <c r="DR83" s="577">
        <v>0</v>
      </c>
      <c r="DS83" s="577">
        <v>0</v>
      </c>
      <c r="DT83" s="577">
        <v>0</v>
      </c>
      <c r="DU83" s="577">
        <v>0</v>
      </c>
      <c r="DV83" s="577">
        <v>0</v>
      </c>
      <c r="DW83" s="578">
        <v>0</v>
      </c>
    </row>
    <row r="84" spans="2:127" x14ac:dyDescent="0.2">
      <c r="B84" s="602"/>
      <c r="C84" s="597"/>
      <c r="D84" s="384"/>
      <c r="E84" s="384"/>
      <c r="F84" s="384"/>
      <c r="G84" s="384"/>
      <c r="H84" s="384"/>
      <c r="I84" s="598"/>
      <c r="J84" s="598"/>
      <c r="K84" s="598"/>
      <c r="L84" s="598"/>
      <c r="M84" s="598"/>
      <c r="N84" s="598"/>
      <c r="O84" s="598"/>
      <c r="P84" s="598"/>
      <c r="Q84" s="598"/>
      <c r="R84" s="599"/>
      <c r="S84" s="598"/>
      <c r="T84" s="598"/>
      <c r="U84" s="497" t="s">
        <v>503</v>
      </c>
      <c r="V84" s="498" t="s">
        <v>124</v>
      </c>
      <c r="W84" s="595" t="s">
        <v>495</v>
      </c>
      <c r="X84" s="569">
        <v>0</v>
      </c>
      <c r="Y84" s="569">
        <v>0</v>
      </c>
      <c r="Z84" s="569">
        <v>0</v>
      </c>
      <c r="AA84" s="569">
        <v>0</v>
      </c>
      <c r="AB84" s="569">
        <v>0</v>
      </c>
      <c r="AC84" s="569">
        <v>12.990100388400689</v>
      </c>
      <c r="AD84" s="569">
        <v>12.033608020054348</v>
      </c>
      <c r="AE84" s="569">
        <v>11.437458600417258</v>
      </c>
      <c r="AF84" s="569">
        <v>11.234331185482599</v>
      </c>
      <c r="AG84" s="569">
        <v>10.468727994544883</v>
      </c>
      <c r="AH84" s="569">
        <v>9.8824029171340193</v>
      </c>
      <c r="AI84" s="569">
        <v>9.2960778397231536</v>
      </c>
      <c r="AJ84" s="569">
        <v>8.7097527623122897</v>
      </c>
      <c r="AK84" s="569">
        <v>8.1234276849014257</v>
      </c>
      <c r="AL84" s="569">
        <v>7.53710260749056</v>
      </c>
      <c r="AM84" s="569">
        <v>6.9507775300796943</v>
      </c>
      <c r="AN84" s="569">
        <v>6.3644524526688286</v>
      </c>
      <c r="AO84" s="569">
        <v>5.7781273752579638</v>
      </c>
      <c r="AP84" s="569">
        <v>5.1918022978471008</v>
      </c>
      <c r="AQ84" s="569">
        <v>4.6054772204362351</v>
      </c>
      <c r="AR84" s="569">
        <v>4.0191521430253712</v>
      </c>
      <c r="AS84" s="569">
        <v>3.4328270656145068</v>
      </c>
      <c r="AT84" s="569">
        <v>2.8465019882036424</v>
      </c>
      <c r="AU84" s="569">
        <v>2.2601769107927776</v>
      </c>
      <c r="AV84" s="569">
        <v>1.6738518333819132</v>
      </c>
      <c r="AW84" s="569">
        <v>1.6738518333819132</v>
      </c>
      <c r="AX84" s="569">
        <v>1.6738518333819132</v>
      </c>
      <c r="AY84" s="569">
        <v>1.6738518333819132</v>
      </c>
      <c r="AZ84" s="569">
        <v>1.6738518333819132</v>
      </c>
      <c r="BA84" s="569">
        <v>1.6738518333819132</v>
      </c>
      <c r="BB84" s="569">
        <v>1.6738518333819132</v>
      </c>
      <c r="BC84" s="569">
        <v>1.6738518333819132</v>
      </c>
      <c r="BD84" s="569">
        <v>1.6738518333819132</v>
      </c>
      <c r="BE84" s="569">
        <v>1.6738518333819132</v>
      </c>
      <c r="BF84" s="569">
        <v>1.6738518333819132</v>
      </c>
      <c r="BG84" s="569">
        <v>1.6738518333819132</v>
      </c>
      <c r="BH84" s="569">
        <v>1.6738518333819132</v>
      </c>
      <c r="BI84" s="569">
        <v>1.6738518333819132</v>
      </c>
      <c r="BJ84" s="569">
        <v>1.6738518333819132</v>
      </c>
      <c r="BK84" s="569">
        <v>1.6738518333819132</v>
      </c>
      <c r="BL84" s="569">
        <v>1.6738518333819132</v>
      </c>
      <c r="BM84" s="569">
        <v>1.6738518333819132</v>
      </c>
      <c r="BN84" s="569">
        <v>1.6738518333819132</v>
      </c>
      <c r="BO84" s="569">
        <v>1.6738518333819132</v>
      </c>
      <c r="BP84" s="569">
        <v>1.6738518333819132</v>
      </c>
      <c r="BQ84" s="569">
        <v>1.6738518333819132</v>
      </c>
      <c r="BR84" s="569">
        <v>1.6738518333819132</v>
      </c>
      <c r="BS84" s="569">
        <v>1.6738518333819132</v>
      </c>
      <c r="BT84" s="569">
        <v>1.6738518333819132</v>
      </c>
      <c r="BU84" s="569">
        <v>1.6738518333819132</v>
      </c>
      <c r="BV84" s="569">
        <v>1.6738518333819132</v>
      </c>
      <c r="BW84" s="569">
        <v>1.6738518333819132</v>
      </c>
      <c r="BX84" s="569">
        <v>1.6738518333819132</v>
      </c>
      <c r="BY84" s="569">
        <v>1.6738518333819132</v>
      </c>
      <c r="BZ84" s="569">
        <v>1.6738518333819132</v>
      </c>
      <c r="CA84" s="569">
        <v>1.6738518333819132</v>
      </c>
      <c r="CB84" s="569">
        <v>1.6738518333819132</v>
      </c>
      <c r="CC84" s="569">
        <v>1.6738518333819132</v>
      </c>
      <c r="CD84" s="569">
        <v>1.6738518333819132</v>
      </c>
      <c r="CE84" s="574">
        <v>1.6738518333819132</v>
      </c>
      <c r="CF84" s="574">
        <v>1.6738518333819132</v>
      </c>
      <c r="CG84" s="574">
        <v>1.6738518333819132</v>
      </c>
      <c r="CH84" s="574">
        <v>1.6738518333819132</v>
      </c>
      <c r="CI84" s="574">
        <v>1.6738518333819132</v>
      </c>
      <c r="CJ84" s="574">
        <v>1.6738518333819132</v>
      </c>
      <c r="CK84" s="574">
        <v>1.6738518333819132</v>
      </c>
      <c r="CL84" s="574">
        <v>1.6738518333819132</v>
      </c>
      <c r="CM84" s="574">
        <v>1.6738518333819132</v>
      </c>
      <c r="CN84" s="574">
        <v>1.6738518333819132</v>
      </c>
      <c r="CO84" s="574">
        <v>1.6738518333819132</v>
      </c>
      <c r="CP84" s="574">
        <v>1.6738518333819132</v>
      </c>
      <c r="CQ84" s="574">
        <v>1.6738518333819132</v>
      </c>
      <c r="CR84" s="574">
        <v>1.6738518333819132</v>
      </c>
      <c r="CS84" s="574">
        <v>1.6738518333819132</v>
      </c>
      <c r="CT84" s="574">
        <v>1.6738518333819132</v>
      </c>
      <c r="CU84" s="574">
        <v>1.6738518333819132</v>
      </c>
      <c r="CV84" s="574">
        <v>1.6738518333819132</v>
      </c>
      <c r="CW84" s="574">
        <v>1.6738518333819132</v>
      </c>
      <c r="CX84" s="574">
        <v>1.6738518333819132</v>
      </c>
      <c r="CY84" s="575">
        <v>1.6738518333819132</v>
      </c>
      <c r="CZ84" s="576">
        <v>0</v>
      </c>
      <c r="DA84" s="577">
        <v>0</v>
      </c>
      <c r="DB84" s="577">
        <v>0</v>
      </c>
      <c r="DC84" s="577">
        <v>0</v>
      </c>
      <c r="DD84" s="577">
        <v>0</v>
      </c>
      <c r="DE84" s="577">
        <v>0</v>
      </c>
      <c r="DF84" s="577">
        <v>0</v>
      </c>
      <c r="DG84" s="577">
        <v>0</v>
      </c>
      <c r="DH84" s="577">
        <v>0</v>
      </c>
      <c r="DI84" s="577">
        <v>0</v>
      </c>
      <c r="DJ84" s="577">
        <v>0</v>
      </c>
      <c r="DK84" s="577">
        <v>0</v>
      </c>
      <c r="DL84" s="577">
        <v>0</v>
      </c>
      <c r="DM84" s="577">
        <v>0</v>
      </c>
      <c r="DN84" s="577">
        <v>0</v>
      </c>
      <c r="DO84" s="577">
        <v>0</v>
      </c>
      <c r="DP84" s="577">
        <v>0</v>
      </c>
      <c r="DQ84" s="577">
        <v>0</v>
      </c>
      <c r="DR84" s="577">
        <v>0</v>
      </c>
      <c r="DS84" s="577">
        <v>0</v>
      </c>
      <c r="DT84" s="577">
        <v>0</v>
      </c>
      <c r="DU84" s="577">
        <v>0</v>
      </c>
      <c r="DV84" s="577">
        <v>0</v>
      </c>
      <c r="DW84" s="578">
        <v>0</v>
      </c>
    </row>
    <row r="85" spans="2:127" x14ac:dyDescent="0.2">
      <c r="B85" s="602"/>
      <c r="C85" s="597"/>
      <c r="D85" s="384"/>
      <c r="E85" s="384"/>
      <c r="F85" s="384"/>
      <c r="G85" s="384"/>
      <c r="H85" s="384"/>
      <c r="I85" s="598"/>
      <c r="J85" s="598"/>
      <c r="K85" s="598"/>
      <c r="L85" s="598"/>
      <c r="M85" s="598"/>
      <c r="N85" s="598"/>
      <c r="O85" s="598"/>
      <c r="P85" s="598"/>
      <c r="Q85" s="598"/>
      <c r="R85" s="599"/>
      <c r="S85" s="598"/>
      <c r="T85" s="598"/>
      <c r="U85" s="603" t="s">
        <v>504</v>
      </c>
      <c r="V85" s="498" t="s">
        <v>124</v>
      </c>
      <c r="W85" s="595" t="s">
        <v>495</v>
      </c>
      <c r="X85" s="569">
        <v>0</v>
      </c>
      <c r="Y85" s="569">
        <v>0</v>
      </c>
      <c r="Z85" s="569">
        <v>0</v>
      </c>
      <c r="AA85" s="569">
        <v>0</v>
      </c>
      <c r="AB85" s="569">
        <v>0</v>
      </c>
      <c r="AC85" s="569">
        <v>0</v>
      </c>
      <c r="AD85" s="569">
        <v>0</v>
      </c>
      <c r="AE85" s="569">
        <v>0</v>
      </c>
      <c r="AF85" s="569">
        <v>0</v>
      </c>
      <c r="AG85" s="569">
        <v>0</v>
      </c>
      <c r="AH85" s="569">
        <v>0</v>
      </c>
      <c r="AI85" s="569">
        <v>0</v>
      </c>
      <c r="AJ85" s="569">
        <v>0</v>
      </c>
      <c r="AK85" s="569">
        <v>0</v>
      </c>
      <c r="AL85" s="569">
        <v>0</v>
      </c>
      <c r="AM85" s="569">
        <v>0</v>
      </c>
      <c r="AN85" s="569">
        <v>0</v>
      </c>
      <c r="AO85" s="569">
        <v>0</v>
      </c>
      <c r="AP85" s="569">
        <v>0</v>
      </c>
      <c r="AQ85" s="569">
        <v>0</v>
      </c>
      <c r="AR85" s="569">
        <v>0</v>
      </c>
      <c r="AS85" s="569">
        <v>0</v>
      </c>
      <c r="AT85" s="569">
        <v>0</v>
      </c>
      <c r="AU85" s="569">
        <v>0</v>
      </c>
      <c r="AV85" s="569">
        <v>0</v>
      </c>
      <c r="AW85" s="569">
        <v>0</v>
      </c>
      <c r="AX85" s="569">
        <v>0</v>
      </c>
      <c r="AY85" s="569">
        <v>0</v>
      </c>
      <c r="AZ85" s="569">
        <v>0</v>
      </c>
      <c r="BA85" s="569">
        <v>0</v>
      </c>
      <c r="BB85" s="569">
        <v>0</v>
      </c>
      <c r="BC85" s="569">
        <v>0</v>
      </c>
      <c r="BD85" s="569">
        <v>0</v>
      </c>
      <c r="BE85" s="569">
        <v>0</v>
      </c>
      <c r="BF85" s="569">
        <v>0</v>
      </c>
      <c r="BG85" s="569">
        <v>0</v>
      </c>
      <c r="BH85" s="569">
        <v>0</v>
      </c>
      <c r="BI85" s="569">
        <v>0</v>
      </c>
      <c r="BJ85" s="569">
        <v>0</v>
      </c>
      <c r="BK85" s="569">
        <v>0</v>
      </c>
      <c r="BL85" s="569">
        <v>0</v>
      </c>
      <c r="BM85" s="569">
        <v>0</v>
      </c>
      <c r="BN85" s="569">
        <v>0</v>
      </c>
      <c r="BO85" s="569">
        <v>0</v>
      </c>
      <c r="BP85" s="569">
        <v>0</v>
      </c>
      <c r="BQ85" s="569">
        <v>0</v>
      </c>
      <c r="BR85" s="569">
        <v>0</v>
      </c>
      <c r="BS85" s="569">
        <v>0</v>
      </c>
      <c r="BT85" s="569">
        <v>0</v>
      </c>
      <c r="BU85" s="569">
        <v>0</v>
      </c>
      <c r="BV85" s="569">
        <v>0</v>
      </c>
      <c r="BW85" s="569">
        <v>0</v>
      </c>
      <c r="BX85" s="569">
        <v>0</v>
      </c>
      <c r="BY85" s="569">
        <v>0</v>
      </c>
      <c r="BZ85" s="569">
        <v>0</v>
      </c>
      <c r="CA85" s="569">
        <v>0</v>
      </c>
      <c r="CB85" s="569">
        <v>0</v>
      </c>
      <c r="CC85" s="569">
        <v>0</v>
      </c>
      <c r="CD85" s="569">
        <v>0</v>
      </c>
      <c r="CE85" s="569">
        <v>0</v>
      </c>
      <c r="CF85" s="569">
        <v>0</v>
      </c>
      <c r="CG85" s="569">
        <v>0</v>
      </c>
      <c r="CH85" s="569">
        <v>0</v>
      </c>
      <c r="CI85" s="569">
        <v>0</v>
      </c>
      <c r="CJ85" s="569">
        <v>0</v>
      </c>
      <c r="CK85" s="569">
        <v>0</v>
      </c>
      <c r="CL85" s="569">
        <v>0</v>
      </c>
      <c r="CM85" s="569">
        <v>0</v>
      </c>
      <c r="CN85" s="569">
        <v>0</v>
      </c>
      <c r="CO85" s="569">
        <v>0</v>
      </c>
      <c r="CP85" s="569">
        <v>0</v>
      </c>
      <c r="CQ85" s="569">
        <v>0</v>
      </c>
      <c r="CR85" s="569">
        <v>0</v>
      </c>
      <c r="CS85" s="569">
        <v>0</v>
      </c>
      <c r="CT85" s="569">
        <v>0</v>
      </c>
      <c r="CU85" s="569">
        <v>0</v>
      </c>
      <c r="CV85" s="569">
        <v>0</v>
      </c>
      <c r="CW85" s="569">
        <v>0</v>
      </c>
      <c r="CX85" s="569">
        <v>0</v>
      </c>
      <c r="CY85" s="569">
        <v>0</v>
      </c>
      <c r="CZ85" s="576">
        <v>0</v>
      </c>
      <c r="DA85" s="577">
        <v>0</v>
      </c>
      <c r="DB85" s="577">
        <v>0</v>
      </c>
      <c r="DC85" s="577">
        <v>0</v>
      </c>
      <c r="DD85" s="577">
        <v>0</v>
      </c>
      <c r="DE85" s="577">
        <v>0</v>
      </c>
      <c r="DF85" s="577">
        <v>0</v>
      </c>
      <c r="DG85" s="577">
        <v>0</v>
      </c>
      <c r="DH85" s="577">
        <v>0</v>
      </c>
      <c r="DI85" s="577">
        <v>0</v>
      </c>
      <c r="DJ85" s="577">
        <v>0</v>
      </c>
      <c r="DK85" s="577">
        <v>0</v>
      </c>
      <c r="DL85" s="577">
        <v>0</v>
      </c>
      <c r="DM85" s="577">
        <v>0</v>
      </c>
      <c r="DN85" s="577">
        <v>0</v>
      </c>
      <c r="DO85" s="577">
        <v>0</v>
      </c>
      <c r="DP85" s="577">
        <v>0</v>
      </c>
      <c r="DQ85" s="577">
        <v>0</v>
      </c>
      <c r="DR85" s="577">
        <v>0</v>
      </c>
      <c r="DS85" s="577">
        <v>0</v>
      </c>
      <c r="DT85" s="577">
        <v>0</v>
      </c>
      <c r="DU85" s="577">
        <v>0</v>
      </c>
      <c r="DV85" s="577">
        <v>0</v>
      </c>
      <c r="DW85" s="578">
        <v>0</v>
      </c>
    </row>
    <row r="86" spans="2:127" ht="15.75" thickBot="1" x14ac:dyDescent="0.25">
      <c r="B86" s="604"/>
      <c r="C86" s="605"/>
      <c r="D86" s="606"/>
      <c r="E86" s="606"/>
      <c r="F86" s="606"/>
      <c r="G86" s="606"/>
      <c r="H86" s="606"/>
      <c r="I86" s="607"/>
      <c r="J86" s="607"/>
      <c r="K86" s="607"/>
      <c r="L86" s="607"/>
      <c r="M86" s="607"/>
      <c r="N86" s="607"/>
      <c r="O86" s="607"/>
      <c r="P86" s="607"/>
      <c r="Q86" s="607"/>
      <c r="R86" s="608"/>
      <c r="S86" s="607"/>
      <c r="T86" s="607"/>
      <c r="U86" s="609" t="s">
        <v>127</v>
      </c>
      <c r="V86" s="610" t="s">
        <v>505</v>
      </c>
      <c r="W86" s="611" t="s">
        <v>495</v>
      </c>
      <c r="X86" s="612">
        <f>SUM(X75:X85)</f>
        <v>700.61345200000017</v>
      </c>
      <c r="Y86" s="612">
        <f t="shared" ref="Y86:CJ86" si="26">SUM(Y75:Y85)</f>
        <v>800.70108800000003</v>
      </c>
      <c r="Z86" s="612">
        <f t="shared" si="26"/>
        <v>1000.87636</v>
      </c>
      <c r="AA86" s="612">
        <f t="shared" si="26"/>
        <v>4003.5054399999999</v>
      </c>
      <c r="AB86" s="612">
        <f t="shared" si="26"/>
        <v>3503.0672599999998</v>
      </c>
      <c r="AC86" s="612">
        <f t="shared" si="26"/>
        <v>109.48010038840069</v>
      </c>
      <c r="AD86" s="612">
        <f t="shared" si="26"/>
        <v>108.52360802005434</v>
      </c>
      <c r="AE86" s="612">
        <f t="shared" si="26"/>
        <v>107.92745860041725</v>
      </c>
      <c r="AF86" s="612">
        <f t="shared" si="26"/>
        <v>107.7243311854826</v>
      </c>
      <c r="AG86" s="612">
        <f t="shared" si="26"/>
        <v>106.95872799454487</v>
      </c>
      <c r="AH86" s="612">
        <f t="shared" si="26"/>
        <v>106.37240291713401</v>
      </c>
      <c r="AI86" s="612">
        <f t="shared" si="26"/>
        <v>105.78607783972315</v>
      </c>
      <c r="AJ86" s="612">
        <f t="shared" si="26"/>
        <v>105.19975276231229</v>
      </c>
      <c r="AK86" s="612">
        <f t="shared" si="26"/>
        <v>104.61342768490142</v>
      </c>
      <c r="AL86" s="612">
        <f t="shared" si="26"/>
        <v>104.02710260749055</v>
      </c>
      <c r="AM86" s="612">
        <f t="shared" si="26"/>
        <v>103.44077753007969</v>
      </c>
      <c r="AN86" s="612">
        <f t="shared" si="26"/>
        <v>102.85445245266882</v>
      </c>
      <c r="AO86" s="612">
        <f t="shared" si="26"/>
        <v>102.26812737525796</v>
      </c>
      <c r="AP86" s="612">
        <f t="shared" si="26"/>
        <v>101.6818022978471</v>
      </c>
      <c r="AQ86" s="612">
        <f t="shared" si="26"/>
        <v>101.09547722043624</v>
      </c>
      <c r="AR86" s="612">
        <f t="shared" si="26"/>
        <v>136.64991374245108</v>
      </c>
      <c r="AS86" s="612">
        <f t="shared" si="26"/>
        <v>141.2265546078153</v>
      </c>
      <c r="AT86" s="612">
        <f t="shared" si="26"/>
        <v>150.96616141595462</v>
      </c>
      <c r="AU86" s="612">
        <f t="shared" si="26"/>
        <v>305.26881462179676</v>
      </c>
      <c r="AV86" s="612">
        <f t="shared" si="26"/>
        <v>278.86765983051043</v>
      </c>
      <c r="AW86" s="612">
        <f t="shared" si="26"/>
        <v>98.163851833381912</v>
      </c>
      <c r="AX86" s="612">
        <f t="shared" si="26"/>
        <v>98.163851833381912</v>
      </c>
      <c r="AY86" s="612">
        <f t="shared" si="26"/>
        <v>98.163851833381912</v>
      </c>
      <c r="AZ86" s="612">
        <f t="shared" si="26"/>
        <v>98.163851833381912</v>
      </c>
      <c r="BA86" s="612">
        <f t="shared" si="26"/>
        <v>98.163851833381912</v>
      </c>
      <c r="BB86" s="612">
        <f t="shared" si="26"/>
        <v>98.163851833381912</v>
      </c>
      <c r="BC86" s="612">
        <f t="shared" si="26"/>
        <v>98.163851833381912</v>
      </c>
      <c r="BD86" s="612">
        <f t="shared" si="26"/>
        <v>98.163851833381912</v>
      </c>
      <c r="BE86" s="612">
        <f t="shared" si="26"/>
        <v>98.163851833381912</v>
      </c>
      <c r="BF86" s="612">
        <f t="shared" si="26"/>
        <v>98.163851833381912</v>
      </c>
      <c r="BG86" s="612">
        <f t="shared" si="26"/>
        <v>98.163851833381912</v>
      </c>
      <c r="BH86" s="612">
        <f t="shared" si="26"/>
        <v>98.163851833381912</v>
      </c>
      <c r="BI86" s="612">
        <f t="shared" si="26"/>
        <v>98.163851833381912</v>
      </c>
      <c r="BJ86" s="612">
        <f t="shared" si="26"/>
        <v>98.163851833381912</v>
      </c>
      <c r="BK86" s="612">
        <f t="shared" si="26"/>
        <v>98.163851833381912</v>
      </c>
      <c r="BL86" s="612">
        <f t="shared" si="26"/>
        <v>134.30461343280763</v>
      </c>
      <c r="BM86" s="612">
        <f t="shared" si="26"/>
        <v>139.46757937558272</v>
      </c>
      <c r="BN86" s="612">
        <f t="shared" si="26"/>
        <v>149.79351126113289</v>
      </c>
      <c r="BO86" s="612">
        <f t="shared" si="26"/>
        <v>304.68248954438587</v>
      </c>
      <c r="BP86" s="612">
        <f t="shared" si="26"/>
        <v>278.86765983051043</v>
      </c>
      <c r="BQ86" s="612">
        <f t="shared" si="26"/>
        <v>98.163851833381912</v>
      </c>
      <c r="BR86" s="612">
        <f t="shared" si="26"/>
        <v>98.163851833381912</v>
      </c>
      <c r="BS86" s="612">
        <f t="shared" si="26"/>
        <v>98.163851833381912</v>
      </c>
      <c r="BT86" s="612">
        <f t="shared" si="26"/>
        <v>98.163851833381912</v>
      </c>
      <c r="BU86" s="612">
        <f t="shared" si="26"/>
        <v>98.163851833381912</v>
      </c>
      <c r="BV86" s="612">
        <f t="shared" si="26"/>
        <v>98.163851833381912</v>
      </c>
      <c r="BW86" s="612">
        <f t="shared" si="26"/>
        <v>98.163851833381912</v>
      </c>
      <c r="BX86" s="612">
        <f t="shared" si="26"/>
        <v>98.163851833381912</v>
      </c>
      <c r="BY86" s="612">
        <f t="shared" si="26"/>
        <v>98.163851833381912</v>
      </c>
      <c r="BZ86" s="612">
        <f t="shared" si="26"/>
        <v>98.163851833381912</v>
      </c>
      <c r="CA86" s="612">
        <f t="shared" si="26"/>
        <v>98.163851833381912</v>
      </c>
      <c r="CB86" s="612">
        <f t="shared" si="26"/>
        <v>98.163851833381912</v>
      </c>
      <c r="CC86" s="612">
        <f t="shared" si="26"/>
        <v>98.163851833381912</v>
      </c>
      <c r="CD86" s="612">
        <f t="shared" si="26"/>
        <v>98.163851833381912</v>
      </c>
      <c r="CE86" s="612">
        <f t="shared" si="26"/>
        <v>98.163851833381912</v>
      </c>
      <c r="CF86" s="612">
        <f t="shared" si="26"/>
        <v>167.64320862591603</v>
      </c>
      <c r="CG86" s="612">
        <f t="shared" si="26"/>
        <v>177.56883102484946</v>
      </c>
      <c r="CH86" s="612">
        <f t="shared" si="26"/>
        <v>197.42007582271634</v>
      </c>
      <c r="CI86" s="612">
        <f t="shared" si="26"/>
        <v>495.18874779071967</v>
      </c>
      <c r="CJ86" s="612">
        <f t="shared" si="26"/>
        <v>445.56063579605234</v>
      </c>
      <c r="CK86" s="612">
        <f t="shared" ref="CK86:DW86" si="27">SUM(CK75:CK85)</f>
        <v>98.163851833381912</v>
      </c>
      <c r="CL86" s="612">
        <f t="shared" si="27"/>
        <v>98.163851833381912</v>
      </c>
      <c r="CM86" s="612">
        <f t="shared" si="27"/>
        <v>98.163851833381912</v>
      </c>
      <c r="CN86" s="612">
        <f t="shared" si="27"/>
        <v>98.163851833381912</v>
      </c>
      <c r="CO86" s="612">
        <f t="shared" si="27"/>
        <v>98.163851833381912</v>
      </c>
      <c r="CP86" s="612">
        <f t="shared" si="27"/>
        <v>98.163851833381912</v>
      </c>
      <c r="CQ86" s="612">
        <f t="shared" si="27"/>
        <v>98.163851833381912</v>
      </c>
      <c r="CR86" s="612">
        <f t="shared" si="27"/>
        <v>98.163851833381912</v>
      </c>
      <c r="CS86" s="612">
        <f t="shared" si="27"/>
        <v>98.163851833381912</v>
      </c>
      <c r="CT86" s="612">
        <f t="shared" si="27"/>
        <v>98.163851833381912</v>
      </c>
      <c r="CU86" s="612">
        <f t="shared" si="27"/>
        <v>98.163851833381912</v>
      </c>
      <c r="CV86" s="612">
        <f t="shared" si="27"/>
        <v>98.163851833381912</v>
      </c>
      <c r="CW86" s="612">
        <f t="shared" si="27"/>
        <v>98.163851833381912</v>
      </c>
      <c r="CX86" s="612">
        <f t="shared" si="27"/>
        <v>98.163851833381912</v>
      </c>
      <c r="CY86" s="613">
        <f t="shared" si="27"/>
        <v>98.163851833381912</v>
      </c>
      <c r="CZ86" s="614">
        <f t="shared" si="27"/>
        <v>0</v>
      </c>
      <c r="DA86" s="615">
        <f t="shared" si="27"/>
        <v>0</v>
      </c>
      <c r="DB86" s="615">
        <f t="shared" si="27"/>
        <v>0</v>
      </c>
      <c r="DC86" s="615">
        <f t="shared" si="27"/>
        <v>0</v>
      </c>
      <c r="DD86" s="615">
        <f t="shared" si="27"/>
        <v>0</v>
      </c>
      <c r="DE86" s="615">
        <f t="shared" si="27"/>
        <v>0</v>
      </c>
      <c r="DF86" s="615">
        <f t="shared" si="27"/>
        <v>0</v>
      </c>
      <c r="DG86" s="615">
        <f t="shared" si="27"/>
        <v>0</v>
      </c>
      <c r="DH86" s="615">
        <f t="shared" si="27"/>
        <v>0</v>
      </c>
      <c r="DI86" s="615">
        <f t="shared" si="27"/>
        <v>0</v>
      </c>
      <c r="DJ86" s="615">
        <f t="shared" si="27"/>
        <v>0</v>
      </c>
      <c r="DK86" s="615">
        <f t="shared" si="27"/>
        <v>0</v>
      </c>
      <c r="DL86" s="615">
        <f t="shared" si="27"/>
        <v>0</v>
      </c>
      <c r="DM86" s="615">
        <f t="shared" si="27"/>
        <v>0</v>
      </c>
      <c r="DN86" s="615">
        <f t="shared" si="27"/>
        <v>0</v>
      </c>
      <c r="DO86" s="615">
        <f t="shared" si="27"/>
        <v>0</v>
      </c>
      <c r="DP86" s="615">
        <f t="shared" si="27"/>
        <v>0</v>
      </c>
      <c r="DQ86" s="615">
        <f t="shared" si="27"/>
        <v>0</v>
      </c>
      <c r="DR86" s="615">
        <f t="shared" si="27"/>
        <v>0</v>
      </c>
      <c r="DS86" s="615">
        <f t="shared" si="27"/>
        <v>0</v>
      </c>
      <c r="DT86" s="615">
        <f t="shared" si="27"/>
        <v>0</v>
      </c>
      <c r="DU86" s="615">
        <f t="shared" si="27"/>
        <v>0</v>
      </c>
      <c r="DV86" s="615">
        <f t="shared" si="27"/>
        <v>0</v>
      </c>
      <c r="DW86" s="616">
        <f t="shared" si="27"/>
        <v>0</v>
      </c>
    </row>
    <row r="87" spans="2:127" ht="25.5" x14ac:dyDescent="0.2">
      <c r="B87" s="565" t="s">
        <v>490</v>
      </c>
      <c r="C87" s="566" t="s">
        <v>868</v>
      </c>
      <c r="D87" s="567" t="s">
        <v>807</v>
      </c>
      <c r="E87" s="568" t="s">
        <v>553</v>
      </c>
      <c r="F87" s="569" t="s">
        <v>797</v>
      </c>
      <c r="G87" s="570" t="s">
        <v>59</v>
      </c>
      <c r="H87" s="385" t="s">
        <v>492</v>
      </c>
      <c r="I87" s="385">
        <f>MAX(X87:AV87)</f>
        <v>10</v>
      </c>
      <c r="J87" s="385">
        <f>SUMPRODUCT($X$2:$CY$2,$X87:$CY87)*365</f>
        <v>87077.825048217113</v>
      </c>
      <c r="K87" s="385">
        <f>SUMPRODUCT($X$2:$CY$2,$X88:$CY88)+SUMPRODUCT($X$2:$CY$2,$X89:$CY89)+SUMPRODUCT($X$2:$CY$2,$X90:$CY90)</f>
        <v>7468.4139817649166</v>
      </c>
      <c r="L87" s="385">
        <f>SUMPRODUCT($X$2:$CY$2,$X91:$CY91) +SUMPRODUCT($X$2:$CY$2,$X92:$CY92)</f>
        <v>13061.673757232562</v>
      </c>
      <c r="M87" s="385">
        <f>SUMPRODUCT($X$2:$CY$2,$X93:$CY93)</f>
        <v>0</v>
      </c>
      <c r="N87" s="385">
        <f>SUMPRODUCT($X$2:$CY$2,$X96:$CY96) +SUMPRODUCT($X$2:$CY$2,$X97:$CY97)</f>
        <v>41.641297817324151</v>
      </c>
      <c r="O87" s="385">
        <f>SUMPRODUCT($X$2:$CY$2,$X94:$CY94) +SUMPRODUCT($X$2:$CY$2,$X95:$CY95) +SUMPRODUCT($X$2:$CY$2,$X98:$CY98)</f>
        <v>47.247029520099289</v>
      </c>
      <c r="P87" s="385">
        <f>SUM(K87:O87)</f>
        <v>20618.976066334901</v>
      </c>
      <c r="Q87" s="385">
        <f>(SUM(K87:M87)*100000)/(J87*1000)</f>
        <v>23.576711668704942</v>
      </c>
      <c r="R87" s="386">
        <f>(P87*100000)/(J87*1000)</f>
        <v>23.678790845910161</v>
      </c>
      <c r="S87" s="571">
        <v>3</v>
      </c>
      <c r="T87" s="572">
        <v>3</v>
      </c>
      <c r="U87" s="573" t="s">
        <v>493</v>
      </c>
      <c r="V87" s="498" t="s">
        <v>124</v>
      </c>
      <c r="W87" s="499" t="s">
        <v>75</v>
      </c>
      <c r="X87" s="569">
        <v>0</v>
      </c>
      <c r="Y87" s="569">
        <v>0</v>
      </c>
      <c r="Z87" s="569">
        <v>0</v>
      </c>
      <c r="AA87" s="569">
        <v>0</v>
      </c>
      <c r="AB87" s="569">
        <v>0</v>
      </c>
      <c r="AC87" s="569">
        <v>10</v>
      </c>
      <c r="AD87" s="569">
        <v>10</v>
      </c>
      <c r="AE87" s="569">
        <v>10</v>
      </c>
      <c r="AF87" s="569">
        <v>10</v>
      </c>
      <c r="AG87" s="569">
        <v>10</v>
      </c>
      <c r="AH87" s="569">
        <v>10</v>
      </c>
      <c r="AI87" s="569">
        <v>10</v>
      </c>
      <c r="AJ87" s="569">
        <v>10</v>
      </c>
      <c r="AK87" s="569">
        <v>10</v>
      </c>
      <c r="AL87" s="569">
        <v>10</v>
      </c>
      <c r="AM87" s="569">
        <v>10</v>
      </c>
      <c r="AN87" s="569">
        <v>10</v>
      </c>
      <c r="AO87" s="569">
        <v>10</v>
      </c>
      <c r="AP87" s="569">
        <v>10</v>
      </c>
      <c r="AQ87" s="569">
        <v>10</v>
      </c>
      <c r="AR87" s="569">
        <v>10</v>
      </c>
      <c r="AS87" s="569">
        <v>10</v>
      </c>
      <c r="AT87" s="569">
        <v>10</v>
      </c>
      <c r="AU87" s="569">
        <v>10</v>
      </c>
      <c r="AV87" s="569">
        <v>10</v>
      </c>
      <c r="AW87" s="569">
        <v>10</v>
      </c>
      <c r="AX87" s="569">
        <v>10</v>
      </c>
      <c r="AY87" s="569">
        <v>10</v>
      </c>
      <c r="AZ87" s="569">
        <v>10</v>
      </c>
      <c r="BA87" s="569">
        <v>10</v>
      </c>
      <c r="BB87" s="569">
        <v>10</v>
      </c>
      <c r="BC87" s="569">
        <v>10</v>
      </c>
      <c r="BD87" s="569">
        <v>10</v>
      </c>
      <c r="BE87" s="569">
        <v>10</v>
      </c>
      <c r="BF87" s="569">
        <v>10</v>
      </c>
      <c r="BG87" s="569">
        <v>10</v>
      </c>
      <c r="BH87" s="569">
        <v>10</v>
      </c>
      <c r="BI87" s="569">
        <v>10</v>
      </c>
      <c r="BJ87" s="569">
        <v>10</v>
      </c>
      <c r="BK87" s="569">
        <v>10</v>
      </c>
      <c r="BL87" s="569">
        <v>10</v>
      </c>
      <c r="BM87" s="569">
        <v>10</v>
      </c>
      <c r="BN87" s="569">
        <v>10</v>
      </c>
      <c r="BO87" s="569">
        <v>10</v>
      </c>
      <c r="BP87" s="569">
        <v>10</v>
      </c>
      <c r="BQ87" s="569">
        <v>10</v>
      </c>
      <c r="BR87" s="569">
        <v>10</v>
      </c>
      <c r="BS87" s="569">
        <v>10</v>
      </c>
      <c r="BT87" s="569">
        <v>10</v>
      </c>
      <c r="BU87" s="569">
        <v>10</v>
      </c>
      <c r="BV87" s="569">
        <v>10</v>
      </c>
      <c r="BW87" s="569">
        <v>10</v>
      </c>
      <c r="BX87" s="569">
        <v>10</v>
      </c>
      <c r="BY87" s="569">
        <v>10</v>
      </c>
      <c r="BZ87" s="569">
        <v>10</v>
      </c>
      <c r="CA87" s="569">
        <v>10</v>
      </c>
      <c r="CB87" s="569">
        <v>10</v>
      </c>
      <c r="CC87" s="569">
        <v>10</v>
      </c>
      <c r="CD87" s="569">
        <v>10</v>
      </c>
      <c r="CE87" s="574">
        <v>10</v>
      </c>
      <c r="CF87" s="574">
        <v>10</v>
      </c>
      <c r="CG87" s="574">
        <v>10</v>
      </c>
      <c r="CH87" s="574">
        <v>10</v>
      </c>
      <c r="CI87" s="574">
        <v>10</v>
      </c>
      <c r="CJ87" s="574">
        <v>10</v>
      </c>
      <c r="CK87" s="574">
        <v>10</v>
      </c>
      <c r="CL87" s="574">
        <v>10</v>
      </c>
      <c r="CM87" s="574">
        <v>10</v>
      </c>
      <c r="CN87" s="574">
        <v>10</v>
      </c>
      <c r="CO87" s="574">
        <v>10</v>
      </c>
      <c r="CP87" s="574">
        <v>10</v>
      </c>
      <c r="CQ87" s="574">
        <v>10</v>
      </c>
      <c r="CR87" s="574">
        <v>10</v>
      </c>
      <c r="CS87" s="574">
        <v>10</v>
      </c>
      <c r="CT87" s="574">
        <v>10</v>
      </c>
      <c r="CU87" s="574">
        <v>10</v>
      </c>
      <c r="CV87" s="574">
        <v>10</v>
      </c>
      <c r="CW87" s="574">
        <v>10</v>
      </c>
      <c r="CX87" s="574">
        <v>10</v>
      </c>
      <c r="CY87" s="575">
        <v>10</v>
      </c>
      <c r="CZ87" s="576">
        <v>0</v>
      </c>
      <c r="DA87" s="577">
        <v>0</v>
      </c>
      <c r="DB87" s="577">
        <v>0</v>
      </c>
      <c r="DC87" s="577">
        <v>0</v>
      </c>
      <c r="DD87" s="577">
        <v>0</v>
      </c>
      <c r="DE87" s="577">
        <v>0</v>
      </c>
      <c r="DF87" s="577">
        <v>0</v>
      </c>
      <c r="DG87" s="577">
        <v>0</v>
      </c>
      <c r="DH87" s="577">
        <v>0</v>
      </c>
      <c r="DI87" s="577">
        <v>0</v>
      </c>
      <c r="DJ87" s="577">
        <v>0</v>
      </c>
      <c r="DK87" s="577">
        <v>0</v>
      </c>
      <c r="DL87" s="577">
        <v>0</v>
      </c>
      <c r="DM87" s="577">
        <v>0</v>
      </c>
      <c r="DN87" s="577">
        <v>0</v>
      </c>
      <c r="DO87" s="577">
        <v>0</v>
      </c>
      <c r="DP87" s="577">
        <v>0</v>
      </c>
      <c r="DQ87" s="577">
        <v>0</v>
      </c>
      <c r="DR87" s="577">
        <v>0</v>
      </c>
      <c r="DS87" s="577">
        <v>0</v>
      </c>
      <c r="DT87" s="577">
        <v>0</v>
      </c>
      <c r="DU87" s="577">
        <v>0</v>
      </c>
      <c r="DV87" s="577">
        <v>0</v>
      </c>
      <c r="DW87" s="578">
        <v>0</v>
      </c>
    </row>
    <row r="88" spans="2:127" x14ac:dyDescent="0.2">
      <c r="B88" s="579"/>
      <c r="C88" s="580"/>
      <c r="D88" s="581"/>
      <c r="E88" s="582"/>
      <c r="F88" s="582"/>
      <c r="G88" s="581"/>
      <c r="H88" s="582"/>
      <c r="I88" s="582"/>
      <c r="J88" s="582"/>
      <c r="K88" s="582"/>
      <c r="L88" s="582"/>
      <c r="M88" s="582"/>
      <c r="N88" s="582"/>
      <c r="O88" s="582"/>
      <c r="P88" s="582"/>
      <c r="Q88" s="582"/>
      <c r="R88" s="583"/>
      <c r="S88" s="582"/>
      <c r="T88" s="582"/>
      <c r="U88" s="497" t="s">
        <v>494</v>
      </c>
      <c r="V88" s="498" t="s">
        <v>124</v>
      </c>
      <c r="W88" s="499" t="s">
        <v>495</v>
      </c>
      <c r="X88" s="569">
        <v>569.30999999999995</v>
      </c>
      <c r="Y88" s="569">
        <v>650.64</v>
      </c>
      <c r="Z88" s="569">
        <v>813.3</v>
      </c>
      <c r="AA88" s="569">
        <v>3253.2</v>
      </c>
      <c r="AB88" s="569">
        <v>2846.55</v>
      </c>
      <c r="AC88" s="569">
        <v>0</v>
      </c>
      <c r="AD88" s="569">
        <v>0</v>
      </c>
      <c r="AE88" s="569">
        <v>0</v>
      </c>
      <c r="AF88" s="569">
        <v>0</v>
      </c>
      <c r="AG88" s="569">
        <v>0</v>
      </c>
      <c r="AH88" s="569">
        <v>0</v>
      </c>
      <c r="AI88" s="569">
        <v>0</v>
      </c>
      <c r="AJ88" s="569">
        <v>0</v>
      </c>
      <c r="AK88" s="569">
        <v>0</v>
      </c>
      <c r="AL88" s="569">
        <v>0</v>
      </c>
      <c r="AM88" s="569">
        <v>0</v>
      </c>
      <c r="AN88" s="569">
        <v>0</v>
      </c>
      <c r="AO88" s="569">
        <v>0</v>
      </c>
      <c r="AP88" s="569">
        <v>0</v>
      </c>
      <c r="AQ88" s="569">
        <v>0</v>
      </c>
      <c r="AR88" s="569">
        <v>1.05</v>
      </c>
      <c r="AS88" s="569">
        <v>1.2</v>
      </c>
      <c r="AT88" s="569">
        <v>1.5</v>
      </c>
      <c r="AU88" s="569">
        <v>6</v>
      </c>
      <c r="AV88" s="569">
        <v>5.25</v>
      </c>
      <c r="AW88" s="569">
        <v>0</v>
      </c>
      <c r="AX88" s="569">
        <v>0</v>
      </c>
      <c r="AY88" s="569">
        <v>0</v>
      </c>
      <c r="AZ88" s="569">
        <v>0</v>
      </c>
      <c r="BA88" s="569">
        <v>0</v>
      </c>
      <c r="BB88" s="569">
        <v>0</v>
      </c>
      <c r="BC88" s="569">
        <v>0</v>
      </c>
      <c r="BD88" s="569">
        <v>0</v>
      </c>
      <c r="BE88" s="569">
        <v>0</v>
      </c>
      <c r="BF88" s="569">
        <v>0</v>
      </c>
      <c r="BG88" s="569">
        <v>0</v>
      </c>
      <c r="BH88" s="569">
        <v>0</v>
      </c>
      <c r="BI88" s="569">
        <v>0</v>
      </c>
      <c r="BJ88" s="569">
        <v>0</v>
      </c>
      <c r="BK88" s="569">
        <v>0</v>
      </c>
      <c r="BL88" s="569">
        <v>1.05</v>
      </c>
      <c r="BM88" s="569">
        <v>1.2</v>
      </c>
      <c r="BN88" s="569">
        <v>1.5</v>
      </c>
      <c r="BO88" s="569">
        <v>6</v>
      </c>
      <c r="BP88" s="569">
        <v>5.25</v>
      </c>
      <c r="BQ88" s="569">
        <v>0</v>
      </c>
      <c r="BR88" s="569">
        <v>0</v>
      </c>
      <c r="BS88" s="569">
        <v>0</v>
      </c>
      <c r="BT88" s="569">
        <v>0</v>
      </c>
      <c r="BU88" s="569">
        <v>0</v>
      </c>
      <c r="BV88" s="569">
        <v>0</v>
      </c>
      <c r="BW88" s="569">
        <v>0</v>
      </c>
      <c r="BX88" s="569">
        <v>0</v>
      </c>
      <c r="BY88" s="569">
        <v>0</v>
      </c>
      <c r="BZ88" s="569">
        <v>0</v>
      </c>
      <c r="CA88" s="569">
        <v>0</v>
      </c>
      <c r="CB88" s="569">
        <v>0</v>
      </c>
      <c r="CC88" s="569">
        <v>0</v>
      </c>
      <c r="CD88" s="569">
        <v>0</v>
      </c>
      <c r="CE88" s="574">
        <v>0</v>
      </c>
      <c r="CF88" s="574">
        <v>44.38</v>
      </c>
      <c r="CG88" s="574">
        <v>50.72</v>
      </c>
      <c r="CH88" s="574">
        <v>63.4</v>
      </c>
      <c r="CI88" s="574">
        <v>253.6</v>
      </c>
      <c r="CJ88" s="574">
        <v>221.9</v>
      </c>
      <c r="CK88" s="574">
        <v>0</v>
      </c>
      <c r="CL88" s="574">
        <v>0</v>
      </c>
      <c r="CM88" s="574">
        <v>0</v>
      </c>
      <c r="CN88" s="574">
        <v>0</v>
      </c>
      <c r="CO88" s="574">
        <v>0</v>
      </c>
      <c r="CP88" s="574">
        <v>0</v>
      </c>
      <c r="CQ88" s="574">
        <v>0</v>
      </c>
      <c r="CR88" s="574">
        <v>0</v>
      </c>
      <c r="CS88" s="574">
        <v>0</v>
      </c>
      <c r="CT88" s="574">
        <v>0</v>
      </c>
      <c r="CU88" s="574">
        <v>0</v>
      </c>
      <c r="CV88" s="574">
        <v>0</v>
      </c>
      <c r="CW88" s="574">
        <v>0</v>
      </c>
      <c r="CX88" s="574">
        <v>0</v>
      </c>
      <c r="CY88" s="575">
        <v>0</v>
      </c>
      <c r="CZ88" s="576">
        <v>0</v>
      </c>
      <c r="DA88" s="577">
        <v>0</v>
      </c>
      <c r="DB88" s="577">
        <v>0</v>
      </c>
      <c r="DC88" s="577">
        <v>0</v>
      </c>
      <c r="DD88" s="577">
        <v>0</v>
      </c>
      <c r="DE88" s="577">
        <v>0</v>
      </c>
      <c r="DF88" s="577">
        <v>0</v>
      </c>
      <c r="DG88" s="577">
        <v>0</v>
      </c>
      <c r="DH88" s="577">
        <v>0</v>
      </c>
      <c r="DI88" s="577">
        <v>0</v>
      </c>
      <c r="DJ88" s="577">
        <v>0</v>
      </c>
      <c r="DK88" s="577">
        <v>0</v>
      </c>
      <c r="DL88" s="577">
        <v>0</v>
      </c>
      <c r="DM88" s="577">
        <v>0</v>
      </c>
      <c r="DN88" s="577">
        <v>0</v>
      </c>
      <c r="DO88" s="577">
        <v>0</v>
      </c>
      <c r="DP88" s="577">
        <v>0</v>
      </c>
      <c r="DQ88" s="577">
        <v>0</v>
      </c>
      <c r="DR88" s="577">
        <v>0</v>
      </c>
      <c r="DS88" s="577">
        <v>0</v>
      </c>
      <c r="DT88" s="577">
        <v>0</v>
      </c>
      <c r="DU88" s="577">
        <v>0</v>
      </c>
      <c r="DV88" s="577">
        <v>0</v>
      </c>
      <c r="DW88" s="578">
        <v>0</v>
      </c>
    </row>
    <row r="89" spans="2:127" x14ac:dyDescent="0.2">
      <c r="B89" s="584"/>
      <c r="C89" s="585"/>
      <c r="D89" s="586"/>
      <c r="E89" s="586"/>
      <c r="F89" s="586"/>
      <c r="G89" s="586"/>
      <c r="H89" s="586"/>
      <c r="I89" s="587"/>
      <c r="J89" s="587"/>
      <c r="K89" s="587"/>
      <c r="L89" s="587"/>
      <c r="M89" s="587"/>
      <c r="N89" s="587"/>
      <c r="O89" s="587"/>
      <c r="P89" s="587"/>
      <c r="Q89" s="587"/>
      <c r="R89" s="588"/>
      <c r="S89" s="587"/>
      <c r="T89" s="587"/>
      <c r="U89" s="497" t="s">
        <v>496</v>
      </c>
      <c r="V89" s="498" t="s">
        <v>124</v>
      </c>
      <c r="W89" s="499" t="s">
        <v>495</v>
      </c>
      <c r="X89" s="569">
        <v>0</v>
      </c>
      <c r="Y89" s="569">
        <v>0</v>
      </c>
      <c r="Z89" s="569">
        <v>0</v>
      </c>
      <c r="AA89" s="569">
        <v>0</v>
      </c>
      <c r="AB89" s="569">
        <v>0</v>
      </c>
      <c r="AC89" s="569">
        <v>0</v>
      </c>
      <c r="AD89" s="569">
        <v>0</v>
      </c>
      <c r="AE89" s="569">
        <v>0</v>
      </c>
      <c r="AF89" s="569">
        <v>0</v>
      </c>
      <c r="AG89" s="569">
        <v>0</v>
      </c>
      <c r="AH89" s="569">
        <v>0</v>
      </c>
      <c r="AI89" s="569">
        <v>0</v>
      </c>
      <c r="AJ89" s="569">
        <v>0</v>
      </c>
      <c r="AK89" s="569">
        <v>0</v>
      </c>
      <c r="AL89" s="569">
        <v>0</v>
      </c>
      <c r="AM89" s="569">
        <v>0</v>
      </c>
      <c r="AN89" s="569">
        <v>0</v>
      </c>
      <c r="AO89" s="569">
        <v>0</v>
      </c>
      <c r="AP89" s="569">
        <v>0</v>
      </c>
      <c r="AQ89" s="569">
        <v>0</v>
      </c>
      <c r="AR89" s="569">
        <v>0</v>
      </c>
      <c r="AS89" s="569">
        <v>0</v>
      </c>
      <c r="AT89" s="569">
        <v>0</v>
      </c>
      <c r="AU89" s="569">
        <v>0</v>
      </c>
      <c r="AV89" s="569">
        <v>0</v>
      </c>
      <c r="AW89" s="569">
        <v>0</v>
      </c>
      <c r="AX89" s="569">
        <v>0</v>
      </c>
      <c r="AY89" s="569">
        <v>0</v>
      </c>
      <c r="AZ89" s="569">
        <v>0</v>
      </c>
      <c r="BA89" s="569">
        <v>0</v>
      </c>
      <c r="BB89" s="569">
        <v>0</v>
      </c>
      <c r="BC89" s="569">
        <v>0</v>
      </c>
      <c r="BD89" s="569">
        <v>0</v>
      </c>
      <c r="BE89" s="569">
        <v>0</v>
      </c>
      <c r="BF89" s="569">
        <v>0</v>
      </c>
      <c r="BG89" s="569">
        <v>0</v>
      </c>
      <c r="BH89" s="569">
        <v>0</v>
      </c>
      <c r="BI89" s="569">
        <v>0</v>
      </c>
      <c r="BJ89" s="569">
        <v>0</v>
      </c>
      <c r="BK89" s="569">
        <v>0</v>
      </c>
      <c r="BL89" s="569">
        <v>0</v>
      </c>
      <c r="BM89" s="569">
        <v>0</v>
      </c>
      <c r="BN89" s="569">
        <v>0</v>
      </c>
      <c r="BO89" s="569">
        <v>0</v>
      </c>
      <c r="BP89" s="569">
        <v>0</v>
      </c>
      <c r="BQ89" s="569">
        <v>0</v>
      </c>
      <c r="BR89" s="569">
        <v>0</v>
      </c>
      <c r="BS89" s="569">
        <v>0</v>
      </c>
      <c r="BT89" s="569">
        <v>0</v>
      </c>
      <c r="BU89" s="569">
        <v>0</v>
      </c>
      <c r="BV89" s="569">
        <v>0</v>
      </c>
      <c r="BW89" s="569">
        <v>0</v>
      </c>
      <c r="BX89" s="569">
        <v>0</v>
      </c>
      <c r="BY89" s="569">
        <v>0</v>
      </c>
      <c r="BZ89" s="569">
        <v>0</v>
      </c>
      <c r="CA89" s="569">
        <v>0</v>
      </c>
      <c r="CB89" s="569">
        <v>0</v>
      </c>
      <c r="CC89" s="569">
        <v>0</v>
      </c>
      <c r="CD89" s="569">
        <v>0</v>
      </c>
      <c r="CE89" s="574">
        <v>0</v>
      </c>
      <c r="CF89" s="574">
        <v>0</v>
      </c>
      <c r="CG89" s="574">
        <v>0</v>
      </c>
      <c r="CH89" s="574">
        <v>0</v>
      </c>
      <c r="CI89" s="574">
        <v>0</v>
      </c>
      <c r="CJ89" s="574">
        <v>0</v>
      </c>
      <c r="CK89" s="574">
        <v>0</v>
      </c>
      <c r="CL89" s="574">
        <v>0</v>
      </c>
      <c r="CM89" s="574">
        <v>0</v>
      </c>
      <c r="CN89" s="574">
        <v>0</v>
      </c>
      <c r="CO89" s="574">
        <v>0</v>
      </c>
      <c r="CP89" s="574">
        <v>0</v>
      </c>
      <c r="CQ89" s="574">
        <v>0</v>
      </c>
      <c r="CR89" s="574">
        <v>0</v>
      </c>
      <c r="CS89" s="574">
        <v>0</v>
      </c>
      <c r="CT89" s="574">
        <v>0</v>
      </c>
      <c r="CU89" s="574">
        <v>0</v>
      </c>
      <c r="CV89" s="574">
        <v>0</v>
      </c>
      <c r="CW89" s="574">
        <v>0</v>
      </c>
      <c r="CX89" s="574">
        <v>0</v>
      </c>
      <c r="CY89" s="575">
        <v>0</v>
      </c>
      <c r="CZ89" s="576">
        <v>0</v>
      </c>
      <c r="DA89" s="577">
        <v>0</v>
      </c>
      <c r="DB89" s="577">
        <v>0</v>
      </c>
      <c r="DC89" s="577">
        <v>0</v>
      </c>
      <c r="DD89" s="577">
        <v>0</v>
      </c>
      <c r="DE89" s="577">
        <v>0</v>
      </c>
      <c r="DF89" s="577">
        <v>0</v>
      </c>
      <c r="DG89" s="577">
        <v>0</v>
      </c>
      <c r="DH89" s="577">
        <v>0</v>
      </c>
      <c r="DI89" s="577">
        <v>0</v>
      </c>
      <c r="DJ89" s="577">
        <v>0</v>
      </c>
      <c r="DK89" s="577">
        <v>0</v>
      </c>
      <c r="DL89" s="577">
        <v>0</v>
      </c>
      <c r="DM89" s="577">
        <v>0</v>
      </c>
      <c r="DN89" s="577">
        <v>0</v>
      </c>
      <c r="DO89" s="577">
        <v>0</v>
      </c>
      <c r="DP89" s="577">
        <v>0</v>
      </c>
      <c r="DQ89" s="577">
        <v>0</v>
      </c>
      <c r="DR89" s="577">
        <v>0</v>
      </c>
      <c r="DS89" s="577">
        <v>0</v>
      </c>
      <c r="DT89" s="577">
        <v>0</v>
      </c>
      <c r="DU89" s="577">
        <v>0</v>
      </c>
      <c r="DV89" s="577">
        <v>0</v>
      </c>
      <c r="DW89" s="578">
        <v>0</v>
      </c>
    </row>
    <row r="90" spans="2:127" x14ac:dyDescent="0.2">
      <c r="B90" s="584"/>
      <c r="C90" s="585"/>
      <c r="D90" s="586"/>
      <c r="E90" s="586"/>
      <c r="F90" s="586"/>
      <c r="G90" s="586"/>
      <c r="H90" s="586"/>
      <c r="I90" s="587"/>
      <c r="J90" s="587"/>
      <c r="K90" s="587"/>
      <c r="L90" s="587"/>
      <c r="M90" s="587"/>
      <c r="N90" s="587"/>
      <c r="O90" s="587"/>
      <c r="P90" s="587"/>
      <c r="Q90" s="587"/>
      <c r="R90" s="588"/>
      <c r="S90" s="587"/>
      <c r="T90" s="587"/>
      <c r="U90" s="497" t="s">
        <v>812</v>
      </c>
      <c r="V90" s="498" t="s">
        <v>124</v>
      </c>
      <c r="W90" s="499" t="s">
        <v>495</v>
      </c>
      <c r="X90" s="569">
        <v>0</v>
      </c>
      <c r="Y90" s="569">
        <v>0</v>
      </c>
      <c r="Z90" s="569">
        <v>0</v>
      </c>
      <c r="AA90" s="569">
        <v>0</v>
      </c>
      <c r="AB90" s="569">
        <v>0</v>
      </c>
      <c r="AC90" s="569">
        <v>0</v>
      </c>
      <c r="AD90" s="569">
        <v>0</v>
      </c>
      <c r="AE90" s="569">
        <v>0</v>
      </c>
      <c r="AF90" s="569">
        <v>0</v>
      </c>
      <c r="AG90" s="569">
        <v>0</v>
      </c>
      <c r="AH90" s="569">
        <v>0</v>
      </c>
      <c r="AI90" s="569">
        <v>0</v>
      </c>
      <c r="AJ90" s="569">
        <v>0</v>
      </c>
      <c r="AK90" s="569">
        <v>0</v>
      </c>
      <c r="AL90" s="569">
        <v>0</v>
      </c>
      <c r="AM90" s="569">
        <v>0</v>
      </c>
      <c r="AN90" s="569">
        <v>0</v>
      </c>
      <c r="AO90" s="569">
        <v>0</v>
      </c>
      <c r="AP90" s="569">
        <v>0</v>
      </c>
      <c r="AQ90" s="569">
        <v>0</v>
      </c>
      <c r="AR90" s="569">
        <v>0</v>
      </c>
      <c r="AS90" s="569">
        <v>0</v>
      </c>
      <c r="AT90" s="569">
        <v>0</v>
      </c>
      <c r="AU90" s="569">
        <v>0</v>
      </c>
      <c r="AV90" s="569">
        <v>0</v>
      </c>
      <c r="AW90" s="569">
        <v>0</v>
      </c>
      <c r="AX90" s="569">
        <v>0</v>
      </c>
      <c r="AY90" s="569">
        <v>0</v>
      </c>
      <c r="AZ90" s="569">
        <v>0</v>
      </c>
      <c r="BA90" s="569">
        <v>0</v>
      </c>
      <c r="BB90" s="569">
        <v>0</v>
      </c>
      <c r="BC90" s="569">
        <v>0</v>
      </c>
      <c r="BD90" s="569">
        <v>0</v>
      </c>
      <c r="BE90" s="569">
        <v>0</v>
      </c>
      <c r="BF90" s="569">
        <v>0</v>
      </c>
      <c r="BG90" s="569">
        <v>0</v>
      </c>
      <c r="BH90" s="569">
        <v>0</v>
      </c>
      <c r="BI90" s="569">
        <v>0</v>
      </c>
      <c r="BJ90" s="569">
        <v>0</v>
      </c>
      <c r="BK90" s="569">
        <v>0</v>
      </c>
      <c r="BL90" s="569">
        <v>0</v>
      </c>
      <c r="BM90" s="569">
        <v>0</v>
      </c>
      <c r="BN90" s="569">
        <v>0</v>
      </c>
      <c r="BO90" s="569">
        <v>0</v>
      </c>
      <c r="BP90" s="569">
        <v>0</v>
      </c>
      <c r="BQ90" s="569">
        <v>0</v>
      </c>
      <c r="BR90" s="569">
        <v>0</v>
      </c>
      <c r="BS90" s="569">
        <v>0</v>
      </c>
      <c r="BT90" s="569">
        <v>0</v>
      </c>
      <c r="BU90" s="569">
        <v>0</v>
      </c>
      <c r="BV90" s="569">
        <v>0</v>
      </c>
      <c r="BW90" s="569">
        <v>0</v>
      </c>
      <c r="BX90" s="569">
        <v>0</v>
      </c>
      <c r="BY90" s="569">
        <v>0</v>
      </c>
      <c r="BZ90" s="569">
        <v>0</v>
      </c>
      <c r="CA90" s="569">
        <v>0</v>
      </c>
      <c r="CB90" s="569">
        <v>0</v>
      </c>
      <c r="CC90" s="569">
        <v>0</v>
      </c>
      <c r="CD90" s="569">
        <v>0</v>
      </c>
      <c r="CE90" s="569">
        <v>0</v>
      </c>
      <c r="CF90" s="569">
        <v>0</v>
      </c>
      <c r="CG90" s="569">
        <v>0</v>
      </c>
      <c r="CH90" s="569">
        <v>0</v>
      </c>
      <c r="CI90" s="569">
        <v>0</v>
      </c>
      <c r="CJ90" s="569">
        <v>0</v>
      </c>
      <c r="CK90" s="569">
        <v>0</v>
      </c>
      <c r="CL90" s="569">
        <v>0</v>
      </c>
      <c r="CM90" s="569">
        <v>0</v>
      </c>
      <c r="CN90" s="569">
        <v>0</v>
      </c>
      <c r="CO90" s="569">
        <v>0</v>
      </c>
      <c r="CP90" s="569">
        <v>0</v>
      </c>
      <c r="CQ90" s="569">
        <v>0</v>
      </c>
      <c r="CR90" s="569">
        <v>0</v>
      </c>
      <c r="CS90" s="569">
        <v>0</v>
      </c>
      <c r="CT90" s="569">
        <v>0</v>
      </c>
      <c r="CU90" s="569">
        <v>0</v>
      </c>
      <c r="CV90" s="569">
        <v>0</v>
      </c>
      <c r="CW90" s="569">
        <v>0</v>
      </c>
      <c r="CX90" s="569">
        <v>0</v>
      </c>
      <c r="CY90" s="569">
        <v>0</v>
      </c>
      <c r="CZ90" s="576">
        <v>0</v>
      </c>
      <c r="DA90" s="577">
        <v>0</v>
      </c>
      <c r="DB90" s="577">
        <v>0</v>
      </c>
      <c r="DC90" s="577">
        <v>0</v>
      </c>
      <c r="DD90" s="577">
        <v>0</v>
      </c>
      <c r="DE90" s="577">
        <v>0</v>
      </c>
      <c r="DF90" s="577">
        <v>0</v>
      </c>
      <c r="DG90" s="577">
        <v>0</v>
      </c>
      <c r="DH90" s="577">
        <v>0</v>
      </c>
      <c r="DI90" s="577">
        <v>0</v>
      </c>
      <c r="DJ90" s="577">
        <v>0</v>
      </c>
      <c r="DK90" s="577">
        <v>0</v>
      </c>
      <c r="DL90" s="577">
        <v>0</v>
      </c>
      <c r="DM90" s="577">
        <v>0</v>
      </c>
      <c r="DN90" s="577">
        <v>0</v>
      </c>
      <c r="DO90" s="577">
        <v>0</v>
      </c>
      <c r="DP90" s="577">
        <v>0</v>
      </c>
      <c r="DQ90" s="577">
        <v>0</v>
      </c>
      <c r="DR90" s="577">
        <v>0</v>
      </c>
      <c r="DS90" s="577">
        <v>0</v>
      </c>
      <c r="DT90" s="577">
        <v>0</v>
      </c>
      <c r="DU90" s="577">
        <v>0</v>
      </c>
      <c r="DV90" s="577">
        <v>0</v>
      </c>
      <c r="DW90" s="578">
        <v>0</v>
      </c>
    </row>
    <row r="91" spans="2:127" x14ac:dyDescent="0.2">
      <c r="B91" s="590"/>
      <c r="C91" s="591"/>
      <c r="D91" s="592"/>
      <c r="E91" s="592"/>
      <c r="F91" s="592"/>
      <c r="G91" s="592"/>
      <c r="H91" s="592"/>
      <c r="I91" s="593"/>
      <c r="J91" s="593"/>
      <c r="K91" s="593"/>
      <c r="L91" s="593"/>
      <c r="M91" s="593"/>
      <c r="N91" s="593"/>
      <c r="O91" s="593"/>
      <c r="P91" s="593"/>
      <c r="Q91" s="593"/>
      <c r="R91" s="594"/>
      <c r="S91" s="593"/>
      <c r="T91" s="593"/>
      <c r="U91" s="497" t="s">
        <v>497</v>
      </c>
      <c r="V91" s="498" t="s">
        <v>124</v>
      </c>
      <c r="W91" s="595" t="s">
        <v>495</v>
      </c>
      <c r="X91" s="569">
        <v>0</v>
      </c>
      <c r="Y91" s="569">
        <v>0</v>
      </c>
      <c r="Z91" s="569">
        <v>0</v>
      </c>
      <c r="AA91" s="569">
        <v>0</v>
      </c>
      <c r="AB91" s="569">
        <v>0</v>
      </c>
      <c r="AC91" s="569">
        <v>0</v>
      </c>
      <c r="AD91" s="569">
        <v>0</v>
      </c>
      <c r="AE91" s="569">
        <v>0</v>
      </c>
      <c r="AF91" s="569">
        <v>0</v>
      </c>
      <c r="AG91" s="569">
        <v>0</v>
      </c>
      <c r="AH91" s="569">
        <v>0</v>
      </c>
      <c r="AI91" s="569">
        <v>0</v>
      </c>
      <c r="AJ91" s="569">
        <v>0</v>
      </c>
      <c r="AK91" s="569">
        <v>0</v>
      </c>
      <c r="AL91" s="569">
        <v>0</v>
      </c>
      <c r="AM91" s="569">
        <v>0</v>
      </c>
      <c r="AN91" s="569">
        <v>0</v>
      </c>
      <c r="AO91" s="569">
        <v>0</v>
      </c>
      <c r="AP91" s="569">
        <v>0</v>
      </c>
      <c r="AQ91" s="569">
        <v>0</v>
      </c>
      <c r="AR91" s="569">
        <v>0</v>
      </c>
      <c r="AS91" s="569">
        <v>0</v>
      </c>
      <c r="AT91" s="569">
        <v>0</v>
      </c>
      <c r="AU91" s="569">
        <v>0</v>
      </c>
      <c r="AV91" s="569">
        <v>0</v>
      </c>
      <c r="AW91" s="569">
        <v>0</v>
      </c>
      <c r="AX91" s="569">
        <v>0</v>
      </c>
      <c r="AY91" s="569">
        <v>0</v>
      </c>
      <c r="AZ91" s="569">
        <v>0</v>
      </c>
      <c r="BA91" s="569">
        <v>0</v>
      </c>
      <c r="BB91" s="569">
        <v>0</v>
      </c>
      <c r="BC91" s="569">
        <v>0</v>
      </c>
      <c r="BD91" s="569">
        <v>0</v>
      </c>
      <c r="BE91" s="569">
        <v>0</v>
      </c>
      <c r="BF91" s="569">
        <v>0</v>
      </c>
      <c r="BG91" s="569">
        <v>0</v>
      </c>
      <c r="BH91" s="569">
        <v>0</v>
      </c>
      <c r="BI91" s="569">
        <v>0</v>
      </c>
      <c r="BJ91" s="569">
        <v>0</v>
      </c>
      <c r="BK91" s="569">
        <v>0</v>
      </c>
      <c r="BL91" s="569">
        <v>0</v>
      </c>
      <c r="BM91" s="569">
        <v>0</v>
      </c>
      <c r="BN91" s="569">
        <v>0</v>
      </c>
      <c r="BO91" s="569">
        <v>0</v>
      </c>
      <c r="BP91" s="569">
        <v>0</v>
      </c>
      <c r="BQ91" s="569">
        <v>0</v>
      </c>
      <c r="BR91" s="569">
        <v>0</v>
      </c>
      <c r="BS91" s="569">
        <v>0</v>
      </c>
      <c r="BT91" s="569">
        <v>0</v>
      </c>
      <c r="BU91" s="569">
        <v>0</v>
      </c>
      <c r="BV91" s="569">
        <v>0</v>
      </c>
      <c r="BW91" s="569">
        <v>0</v>
      </c>
      <c r="BX91" s="569">
        <v>0</v>
      </c>
      <c r="BY91" s="569">
        <v>0</v>
      </c>
      <c r="BZ91" s="569">
        <v>0</v>
      </c>
      <c r="CA91" s="569">
        <v>0</v>
      </c>
      <c r="CB91" s="569">
        <v>0</v>
      </c>
      <c r="CC91" s="569">
        <v>0</v>
      </c>
      <c r="CD91" s="569">
        <v>0</v>
      </c>
      <c r="CE91" s="574">
        <v>0</v>
      </c>
      <c r="CF91" s="574">
        <v>0</v>
      </c>
      <c r="CG91" s="574">
        <v>0</v>
      </c>
      <c r="CH91" s="574">
        <v>0</v>
      </c>
      <c r="CI91" s="574">
        <v>0</v>
      </c>
      <c r="CJ91" s="574">
        <v>0</v>
      </c>
      <c r="CK91" s="574">
        <v>0</v>
      </c>
      <c r="CL91" s="574">
        <v>0</v>
      </c>
      <c r="CM91" s="574">
        <v>0</v>
      </c>
      <c r="CN91" s="574">
        <v>0</v>
      </c>
      <c r="CO91" s="574">
        <v>0</v>
      </c>
      <c r="CP91" s="574">
        <v>0</v>
      </c>
      <c r="CQ91" s="574">
        <v>0</v>
      </c>
      <c r="CR91" s="574">
        <v>0</v>
      </c>
      <c r="CS91" s="574">
        <v>0</v>
      </c>
      <c r="CT91" s="574">
        <v>0</v>
      </c>
      <c r="CU91" s="574">
        <v>0</v>
      </c>
      <c r="CV91" s="574">
        <v>0</v>
      </c>
      <c r="CW91" s="574">
        <v>0</v>
      </c>
      <c r="CX91" s="574">
        <v>0</v>
      </c>
      <c r="CY91" s="575">
        <v>0</v>
      </c>
      <c r="CZ91" s="576">
        <v>0</v>
      </c>
      <c r="DA91" s="577">
        <v>0</v>
      </c>
      <c r="DB91" s="577">
        <v>0</v>
      </c>
      <c r="DC91" s="577">
        <v>0</v>
      </c>
      <c r="DD91" s="577">
        <v>0</v>
      </c>
      <c r="DE91" s="577">
        <v>0</v>
      </c>
      <c r="DF91" s="577">
        <v>0</v>
      </c>
      <c r="DG91" s="577">
        <v>0</v>
      </c>
      <c r="DH91" s="577">
        <v>0</v>
      </c>
      <c r="DI91" s="577">
        <v>0</v>
      </c>
      <c r="DJ91" s="577">
        <v>0</v>
      </c>
      <c r="DK91" s="577">
        <v>0</v>
      </c>
      <c r="DL91" s="577">
        <v>0</v>
      </c>
      <c r="DM91" s="577">
        <v>0</v>
      </c>
      <c r="DN91" s="577">
        <v>0</v>
      </c>
      <c r="DO91" s="577">
        <v>0</v>
      </c>
      <c r="DP91" s="577">
        <v>0</v>
      </c>
      <c r="DQ91" s="577">
        <v>0</v>
      </c>
      <c r="DR91" s="577">
        <v>0</v>
      </c>
      <c r="DS91" s="577">
        <v>0</v>
      </c>
      <c r="DT91" s="577">
        <v>0</v>
      </c>
      <c r="DU91" s="577">
        <v>0</v>
      </c>
      <c r="DV91" s="577">
        <v>0</v>
      </c>
      <c r="DW91" s="578">
        <v>0</v>
      </c>
    </row>
    <row r="92" spans="2:127" x14ac:dyDescent="0.2">
      <c r="B92" s="596"/>
      <c r="C92" s="597"/>
      <c r="D92" s="384"/>
      <c r="E92" s="384"/>
      <c r="F92" s="384"/>
      <c r="G92" s="384"/>
      <c r="H92" s="384"/>
      <c r="I92" s="598"/>
      <c r="J92" s="598"/>
      <c r="K92" s="598"/>
      <c r="L92" s="598"/>
      <c r="M92" s="598"/>
      <c r="N92" s="598"/>
      <c r="O92" s="598"/>
      <c r="P92" s="598"/>
      <c r="Q92" s="598"/>
      <c r="R92" s="599"/>
      <c r="S92" s="598"/>
      <c r="T92" s="598"/>
      <c r="U92" s="497" t="s">
        <v>498</v>
      </c>
      <c r="V92" s="498" t="s">
        <v>124</v>
      </c>
      <c r="W92" s="595" t="s">
        <v>495</v>
      </c>
      <c r="X92" s="569">
        <v>0</v>
      </c>
      <c r="Y92" s="569">
        <v>0</v>
      </c>
      <c r="Z92" s="569">
        <v>0</v>
      </c>
      <c r="AA92" s="569">
        <v>0</v>
      </c>
      <c r="AB92" s="569">
        <v>0</v>
      </c>
      <c r="AC92" s="569">
        <v>547.5</v>
      </c>
      <c r="AD92" s="569">
        <v>547.5</v>
      </c>
      <c r="AE92" s="569">
        <v>547.5</v>
      </c>
      <c r="AF92" s="569">
        <v>547.5</v>
      </c>
      <c r="AG92" s="569">
        <v>547.5</v>
      </c>
      <c r="AH92" s="569">
        <v>547.5</v>
      </c>
      <c r="AI92" s="569">
        <v>547.5</v>
      </c>
      <c r="AJ92" s="569">
        <v>547.5</v>
      </c>
      <c r="AK92" s="569">
        <v>547.5</v>
      </c>
      <c r="AL92" s="569">
        <v>547.5</v>
      </c>
      <c r="AM92" s="569">
        <v>547.5</v>
      </c>
      <c r="AN92" s="569">
        <v>547.5</v>
      </c>
      <c r="AO92" s="569">
        <v>547.5</v>
      </c>
      <c r="AP92" s="569">
        <v>547.5</v>
      </c>
      <c r="AQ92" s="569">
        <v>547.5</v>
      </c>
      <c r="AR92" s="569">
        <v>547.5</v>
      </c>
      <c r="AS92" s="569">
        <v>547.5</v>
      </c>
      <c r="AT92" s="569">
        <v>547.5</v>
      </c>
      <c r="AU92" s="569">
        <v>547.5</v>
      </c>
      <c r="AV92" s="569">
        <v>547.5</v>
      </c>
      <c r="AW92" s="569">
        <v>547.5</v>
      </c>
      <c r="AX92" s="569">
        <v>547.5</v>
      </c>
      <c r="AY92" s="569">
        <v>547.5</v>
      </c>
      <c r="AZ92" s="569">
        <v>547.5</v>
      </c>
      <c r="BA92" s="569">
        <v>547.5</v>
      </c>
      <c r="BB92" s="569">
        <v>547.5</v>
      </c>
      <c r="BC92" s="569">
        <v>547.5</v>
      </c>
      <c r="BD92" s="569">
        <v>547.5</v>
      </c>
      <c r="BE92" s="569">
        <v>547.5</v>
      </c>
      <c r="BF92" s="569">
        <v>547.5</v>
      </c>
      <c r="BG92" s="569">
        <v>547.5</v>
      </c>
      <c r="BH92" s="569">
        <v>547.5</v>
      </c>
      <c r="BI92" s="569">
        <v>547.5</v>
      </c>
      <c r="BJ92" s="569">
        <v>547.5</v>
      </c>
      <c r="BK92" s="569">
        <v>547.5</v>
      </c>
      <c r="BL92" s="569">
        <v>547.5</v>
      </c>
      <c r="BM92" s="569">
        <v>547.5</v>
      </c>
      <c r="BN92" s="569">
        <v>547.5</v>
      </c>
      <c r="BO92" s="569">
        <v>547.5</v>
      </c>
      <c r="BP92" s="569">
        <v>547.5</v>
      </c>
      <c r="BQ92" s="569">
        <v>547.5</v>
      </c>
      <c r="BR92" s="569">
        <v>547.5</v>
      </c>
      <c r="BS92" s="569">
        <v>547.5</v>
      </c>
      <c r="BT92" s="569">
        <v>547.5</v>
      </c>
      <c r="BU92" s="569">
        <v>547.5</v>
      </c>
      <c r="BV92" s="569">
        <v>547.5</v>
      </c>
      <c r="BW92" s="569">
        <v>547.5</v>
      </c>
      <c r="BX92" s="569">
        <v>547.5</v>
      </c>
      <c r="BY92" s="569">
        <v>547.5</v>
      </c>
      <c r="BZ92" s="569">
        <v>547.5</v>
      </c>
      <c r="CA92" s="569">
        <v>547.5</v>
      </c>
      <c r="CB92" s="569">
        <v>547.5</v>
      </c>
      <c r="CC92" s="569">
        <v>547.5</v>
      </c>
      <c r="CD92" s="569">
        <v>547.5</v>
      </c>
      <c r="CE92" s="574">
        <v>547.5</v>
      </c>
      <c r="CF92" s="574">
        <v>547.5</v>
      </c>
      <c r="CG92" s="574">
        <v>547.5</v>
      </c>
      <c r="CH92" s="574">
        <v>547.5</v>
      </c>
      <c r="CI92" s="574">
        <v>547.5</v>
      </c>
      <c r="CJ92" s="574">
        <v>547.5</v>
      </c>
      <c r="CK92" s="574">
        <v>547.5</v>
      </c>
      <c r="CL92" s="574">
        <v>547.5</v>
      </c>
      <c r="CM92" s="574">
        <v>547.5</v>
      </c>
      <c r="CN92" s="574">
        <v>547.5</v>
      </c>
      <c r="CO92" s="574">
        <v>547.5</v>
      </c>
      <c r="CP92" s="574">
        <v>547.5</v>
      </c>
      <c r="CQ92" s="574">
        <v>547.5</v>
      </c>
      <c r="CR92" s="574">
        <v>547.5</v>
      </c>
      <c r="CS92" s="574">
        <v>547.5</v>
      </c>
      <c r="CT92" s="574">
        <v>547.5</v>
      </c>
      <c r="CU92" s="574">
        <v>547.5</v>
      </c>
      <c r="CV92" s="574">
        <v>547.5</v>
      </c>
      <c r="CW92" s="574">
        <v>547.5</v>
      </c>
      <c r="CX92" s="574">
        <v>547.5</v>
      </c>
      <c r="CY92" s="575">
        <v>547.5</v>
      </c>
      <c r="CZ92" s="576">
        <v>0</v>
      </c>
      <c r="DA92" s="577">
        <v>0</v>
      </c>
      <c r="DB92" s="577">
        <v>0</v>
      </c>
      <c r="DC92" s="577">
        <v>0</v>
      </c>
      <c r="DD92" s="577">
        <v>0</v>
      </c>
      <c r="DE92" s="577">
        <v>0</v>
      </c>
      <c r="DF92" s="577">
        <v>0</v>
      </c>
      <c r="DG92" s="577">
        <v>0</v>
      </c>
      <c r="DH92" s="577">
        <v>0</v>
      </c>
      <c r="DI92" s="577">
        <v>0</v>
      </c>
      <c r="DJ92" s="577">
        <v>0</v>
      </c>
      <c r="DK92" s="577">
        <v>0</v>
      </c>
      <c r="DL92" s="577">
        <v>0</v>
      </c>
      <c r="DM92" s="577">
        <v>0</v>
      </c>
      <c r="DN92" s="577">
        <v>0</v>
      </c>
      <c r="DO92" s="577">
        <v>0</v>
      </c>
      <c r="DP92" s="577">
        <v>0</v>
      </c>
      <c r="DQ92" s="577">
        <v>0</v>
      </c>
      <c r="DR92" s="577">
        <v>0</v>
      </c>
      <c r="DS92" s="577">
        <v>0</v>
      </c>
      <c r="DT92" s="577">
        <v>0</v>
      </c>
      <c r="DU92" s="577">
        <v>0</v>
      </c>
      <c r="DV92" s="577">
        <v>0</v>
      </c>
      <c r="DW92" s="578">
        <v>0</v>
      </c>
    </row>
    <row r="93" spans="2:127" x14ac:dyDescent="0.2">
      <c r="B93" s="596"/>
      <c r="C93" s="597"/>
      <c r="D93" s="384"/>
      <c r="E93" s="384"/>
      <c r="F93" s="384"/>
      <c r="G93" s="384"/>
      <c r="H93" s="384"/>
      <c r="I93" s="598"/>
      <c r="J93" s="598"/>
      <c r="K93" s="598"/>
      <c r="L93" s="598"/>
      <c r="M93" s="598"/>
      <c r="N93" s="598"/>
      <c r="O93" s="598"/>
      <c r="P93" s="598"/>
      <c r="Q93" s="598"/>
      <c r="R93" s="599"/>
      <c r="S93" s="598"/>
      <c r="T93" s="598"/>
      <c r="U93" s="600" t="s">
        <v>499</v>
      </c>
      <c r="V93" s="601" t="s">
        <v>124</v>
      </c>
      <c r="W93" s="595" t="s">
        <v>495</v>
      </c>
      <c r="X93" s="569">
        <v>0</v>
      </c>
      <c r="Y93" s="569">
        <v>0</v>
      </c>
      <c r="Z93" s="569">
        <v>0</v>
      </c>
      <c r="AA93" s="569">
        <v>0</v>
      </c>
      <c r="AB93" s="569">
        <v>0</v>
      </c>
      <c r="AC93" s="569">
        <v>0</v>
      </c>
      <c r="AD93" s="569">
        <v>0</v>
      </c>
      <c r="AE93" s="569">
        <v>0</v>
      </c>
      <c r="AF93" s="569">
        <v>0</v>
      </c>
      <c r="AG93" s="569">
        <v>0</v>
      </c>
      <c r="AH93" s="569">
        <v>0</v>
      </c>
      <c r="AI93" s="569">
        <v>0</v>
      </c>
      <c r="AJ93" s="569">
        <v>0</v>
      </c>
      <c r="AK93" s="569">
        <v>0</v>
      </c>
      <c r="AL93" s="569">
        <v>0</v>
      </c>
      <c r="AM93" s="569">
        <v>0</v>
      </c>
      <c r="AN93" s="569">
        <v>0</v>
      </c>
      <c r="AO93" s="569">
        <v>0</v>
      </c>
      <c r="AP93" s="569">
        <v>0</v>
      </c>
      <c r="AQ93" s="569">
        <v>0</v>
      </c>
      <c r="AR93" s="569">
        <v>0</v>
      </c>
      <c r="AS93" s="569">
        <v>0</v>
      </c>
      <c r="AT93" s="569">
        <v>0</v>
      </c>
      <c r="AU93" s="569">
        <v>0</v>
      </c>
      <c r="AV93" s="569">
        <v>0</v>
      </c>
      <c r="AW93" s="569">
        <v>0</v>
      </c>
      <c r="AX93" s="569">
        <v>0</v>
      </c>
      <c r="AY93" s="569">
        <v>0</v>
      </c>
      <c r="AZ93" s="569">
        <v>0</v>
      </c>
      <c r="BA93" s="569">
        <v>0</v>
      </c>
      <c r="BB93" s="569">
        <v>0</v>
      </c>
      <c r="BC93" s="569">
        <v>0</v>
      </c>
      <c r="BD93" s="569">
        <v>0</v>
      </c>
      <c r="BE93" s="569">
        <v>0</v>
      </c>
      <c r="BF93" s="569">
        <v>0</v>
      </c>
      <c r="BG93" s="569">
        <v>0</v>
      </c>
      <c r="BH93" s="569">
        <v>0</v>
      </c>
      <c r="BI93" s="569">
        <v>0</v>
      </c>
      <c r="BJ93" s="569">
        <v>0</v>
      </c>
      <c r="BK93" s="569">
        <v>0</v>
      </c>
      <c r="BL93" s="569">
        <v>0</v>
      </c>
      <c r="BM93" s="569">
        <v>0</v>
      </c>
      <c r="BN93" s="569">
        <v>0</v>
      </c>
      <c r="BO93" s="569">
        <v>0</v>
      </c>
      <c r="BP93" s="569">
        <v>0</v>
      </c>
      <c r="BQ93" s="569">
        <v>0</v>
      </c>
      <c r="BR93" s="569">
        <v>0</v>
      </c>
      <c r="BS93" s="569">
        <v>0</v>
      </c>
      <c r="BT93" s="569">
        <v>0</v>
      </c>
      <c r="BU93" s="569">
        <v>0</v>
      </c>
      <c r="BV93" s="569">
        <v>0</v>
      </c>
      <c r="BW93" s="569">
        <v>0</v>
      </c>
      <c r="BX93" s="569">
        <v>0</v>
      </c>
      <c r="BY93" s="569">
        <v>0</v>
      </c>
      <c r="BZ93" s="569">
        <v>0</v>
      </c>
      <c r="CA93" s="569">
        <v>0</v>
      </c>
      <c r="CB93" s="569">
        <v>0</v>
      </c>
      <c r="CC93" s="569">
        <v>0</v>
      </c>
      <c r="CD93" s="569">
        <v>0</v>
      </c>
      <c r="CE93" s="574">
        <v>0</v>
      </c>
      <c r="CF93" s="574">
        <v>0</v>
      </c>
      <c r="CG93" s="574">
        <v>0</v>
      </c>
      <c r="CH93" s="574">
        <v>0</v>
      </c>
      <c r="CI93" s="574">
        <v>0</v>
      </c>
      <c r="CJ93" s="574">
        <v>0</v>
      </c>
      <c r="CK93" s="574">
        <v>0</v>
      </c>
      <c r="CL93" s="574">
        <v>0</v>
      </c>
      <c r="CM93" s="574">
        <v>0</v>
      </c>
      <c r="CN93" s="574">
        <v>0</v>
      </c>
      <c r="CO93" s="574">
        <v>0</v>
      </c>
      <c r="CP93" s="574">
        <v>0</v>
      </c>
      <c r="CQ93" s="574">
        <v>0</v>
      </c>
      <c r="CR93" s="574">
        <v>0</v>
      </c>
      <c r="CS93" s="574">
        <v>0</v>
      </c>
      <c r="CT93" s="574">
        <v>0</v>
      </c>
      <c r="CU93" s="574">
        <v>0</v>
      </c>
      <c r="CV93" s="574">
        <v>0</v>
      </c>
      <c r="CW93" s="574">
        <v>0</v>
      </c>
      <c r="CX93" s="574">
        <v>0</v>
      </c>
      <c r="CY93" s="575">
        <v>0</v>
      </c>
      <c r="CZ93" s="576">
        <v>0</v>
      </c>
      <c r="DA93" s="577">
        <v>0</v>
      </c>
      <c r="DB93" s="577">
        <v>0</v>
      </c>
      <c r="DC93" s="577">
        <v>0</v>
      </c>
      <c r="DD93" s="577">
        <v>0</v>
      </c>
      <c r="DE93" s="577">
        <v>0</v>
      </c>
      <c r="DF93" s="577">
        <v>0</v>
      </c>
      <c r="DG93" s="577">
        <v>0</v>
      </c>
      <c r="DH93" s="577">
        <v>0</v>
      </c>
      <c r="DI93" s="577">
        <v>0</v>
      </c>
      <c r="DJ93" s="577">
        <v>0</v>
      </c>
      <c r="DK93" s="577">
        <v>0</v>
      </c>
      <c r="DL93" s="577">
        <v>0</v>
      </c>
      <c r="DM93" s="577">
        <v>0</v>
      </c>
      <c r="DN93" s="577">
        <v>0</v>
      </c>
      <c r="DO93" s="577">
        <v>0</v>
      </c>
      <c r="DP93" s="577">
        <v>0</v>
      </c>
      <c r="DQ93" s="577">
        <v>0</v>
      </c>
      <c r="DR93" s="577">
        <v>0</v>
      </c>
      <c r="DS93" s="577">
        <v>0</v>
      </c>
      <c r="DT93" s="577">
        <v>0</v>
      </c>
      <c r="DU93" s="577">
        <v>0</v>
      </c>
      <c r="DV93" s="577">
        <v>0</v>
      </c>
      <c r="DW93" s="578">
        <v>0</v>
      </c>
    </row>
    <row r="94" spans="2:127" x14ac:dyDescent="0.2">
      <c r="B94" s="596"/>
      <c r="C94" s="597"/>
      <c r="D94" s="384"/>
      <c r="E94" s="384"/>
      <c r="F94" s="384"/>
      <c r="G94" s="384"/>
      <c r="H94" s="384"/>
      <c r="I94" s="598"/>
      <c r="J94" s="598"/>
      <c r="K94" s="598"/>
      <c r="L94" s="598"/>
      <c r="M94" s="598"/>
      <c r="N94" s="598"/>
      <c r="O94" s="598"/>
      <c r="P94" s="598"/>
      <c r="Q94" s="598"/>
      <c r="R94" s="599"/>
      <c r="S94" s="598"/>
      <c r="T94" s="598"/>
      <c r="U94" s="497" t="s">
        <v>500</v>
      </c>
      <c r="V94" s="498" t="s">
        <v>124</v>
      </c>
      <c r="W94" s="595" t="s">
        <v>495</v>
      </c>
      <c r="X94" s="569">
        <v>0.10990000000000001</v>
      </c>
      <c r="Y94" s="569">
        <v>0.12560000000000002</v>
      </c>
      <c r="Z94" s="569">
        <v>0.157</v>
      </c>
      <c r="AA94" s="569">
        <v>0.628</v>
      </c>
      <c r="AB94" s="569">
        <v>0.54949999999999999</v>
      </c>
      <c r="AC94" s="569">
        <v>0</v>
      </c>
      <c r="AD94" s="569">
        <v>0</v>
      </c>
      <c r="AE94" s="569">
        <v>0</v>
      </c>
      <c r="AF94" s="569">
        <v>0</v>
      </c>
      <c r="AG94" s="569">
        <v>0</v>
      </c>
      <c r="AH94" s="569">
        <v>0</v>
      </c>
      <c r="AI94" s="569">
        <v>0</v>
      </c>
      <c r="AJ94" s="569">
        <v>0</v>
      </c>
      <c r="AK94" s="569">
        <v>0</v>
      </c>
      <c r="AL94" s="569">
        <v>0</v>
      </c>
      <c r="AM94" s="569">
        <v>0</v>
      </c>
      <c r="AN94" s="569">
        <v>0</v>
      </c>
      <c r="AO94" s="569">
        <v>0</v>
      </c>
      <c r="AP94" s="569">
        <v>0</v>
      </c>
      <c r="AQ94" s="569">
        <v>0</v>
      </c>
      <c r="AR94" s="569">
        <v>2.0269273330874216E-4</v>
      </c>
      <c r="AS94" s="569">
        <v>2.3164883806713391E-4</v>
      </c>
      <c r="AT94" s="569">
        <v>2.8956104758391736E-4</v>
      </c>
      <c r="AU94" s="569">
        <v>1.1582441903356694E-3</v>
      </c>
      <c r="AV94" s="569">
        <v>1.0134636665437107E-3</v>
      </c>
      <c r="AW94" s="569">
        <v>0</v>
      </c>
      <c r="AX94" s="569">
        <v>0</v>
      </c>
      <c r="AY94" s="569">
        <v>0</v>
      </c>
      <c r="AZ94" s="569">
        <v>0</v>
      </c>
      <c r="BA94" s="569">
        <v>0</v>
      </c>
      <c r="BB94" s="569">
        <v>0</v>
      </c>
      <c r="BC94" s="569">
        <v>0</v>
      </c>
      <c r="BD94" s="569">
        <v>0</v>
      </c>
      <c r="BE94" s="569">
        <v>0</v>
      </c>
      <c r="BF94" s="569">
        <v>0</v>
      </c>
      <c r="BG94" s="569">
        <v>0</v>
      </c>
      <c r="BH94" s="569">
        <v>0</v>
      </c>
      <c r="BI94" s="569">
        <v>0</v>
      </c>
      <c r="BJ94" s="569">
        <v>0</v>
      </c>
      <c r="BK94" s="569">
        <v>0</v>
      </c>
      <c r="BL94" s="569">
        <v>2.0269273330874216E-4</v>
      </c>
      <c r="BM94" s="569">
        <v>2.3164883806713391E-4</v>
      </c>
      <c r="BN94" s="569">
        <v>2.8956104758391736E-4</v>
      </c>
      <c r="BO94" s="569">
        <v>1.1582441903356694E-3</v>
      </c>
      <c r="BP94" s="569">
        <v>1.0134636665437107E-3</v>
      </c>
      <c r="BQ94" s="569">
        <v>0</v>
      </c>
      <c r="BR94" s="569">
        <v>0</v>
      </c>
      <c r="BS94" s="569">
        <v>0</v>
      </c>
      <c r="BT94" s="569">
        <v>0</v>
      </c>
      <c r="BU94" s="569">
        <v>0</v>
      </c>
      <c r="BV94" s="569">
        <v>0</v>
      </c>
      <c r="BW94" s="569">
        <v>0</v>
      </c>
      <c r="BX94" s="569">
        <v>0</v>
      </c>
      <c r="BY94" s="569">
        <v>0</v>
      </c>
      <c r="BZ94" s="569">
        <v>0</v>
      </c>
      <c r="CA94" s="569">
        <v>0</v>
      </c>
      <c r="CB94" s="569">
        <v>0</v>
      </c>
      <c r="CC94" s="569">
        <v>0</v>
      </c>
      <c r="CD94" s="569">
        <v>0</v>
      </c>
      <c r="CE94" s="574">
        <v>0</v>
      </c>
      <c r="CF94" s="574">
        <v>8.56714619451617E-3</v>
      </c>
      <c r="CG94" s="574">
        <v>9.791024222304193E-3</v>
      </c>
      <c r="CH94" s="574">
        <v>1.2238780277880241E-2</v>
      </c>
      <c r="CI94" s="574">
        <v>4.8955121111520963E-2</v>
      </c>
      <c r="CJ94" s="574">
        <v>4.2835730972580838E-2</v>
      </c>
      <c r="CK94" s="574">
        <v>0</v>
      </c>
      <c r="CL94" s="574">
        <v>0</v>
      </c>
      <c r="CM94" s="574">
        <v>0</v>
      </c>
      <c r="CN94" s="574">
        <v>0</v>
      </c>
      <c r="CO94" s="574">
        <v>0</v>
      </c>
      <c r="CP94" s="574">
        <v>0</v>
      </c>
      <c r="CQ94" s="574">
        <v>0</v>
      </c>
      <c r="CR94" s="574">
        <v>0</v>
      </c>
      <c r="CS94" s="574">
        <v>0</v>
      </c>
      <c r="CT94" s="574">
        <v>0</v>
      </c>
      <c r="CU94" s="574">
        <v>0</v>
      </c>
      <c r="CV94" s="574">
        <v>0</v>
      </c>
      <c r="CW94" s="574">
        <v>0</v>
      </c>
      <c r="CX94" s="574">
        <v>0</v>
      </c>
      <c r="CY94" s="575">
        <v>0</v>
      </c>
      <c r="CZ94" s="576">
        <v>0</v>
      </c>
      <c r="DA94" s="577">
        <v>0</v>
      </c>
      <c r="DB94" s="577">
        <v>0</v>
      </c>
      <c r="DC94" s="577">
        <v>0</v>
      </c>
      <c r="DD94" s="577">
        <v>0</v>
      </c>
      <c r="DE94" s="577">
        <v>0</v>
      </c>
      <c r="DF94" s="577">
        <v>0</v>
      </c>
      <c r="DG94" s="577">
        <v>0</v>
      </c>
      <c r="DH94" s="577">
        <v>0</v>
      </c>
      <c r="DI94" s="577">
        <v>0</v>
      </c>
      <c r="DJ94" s="577">
        <v>0</v>
      </c>
      <c r="DK94" s="577">
        <v>0</v>
      </c>
      <c r="DL94" s="577">
        <v>0</v>
      </c>
      <c r="DM94" s="577">
        <v>0</v>
      </c>
      <c r="DN94" s="577">
        <v>0</v>
      </c>
      <c r="DO94" s="577">
        <v>0</v>
      </c>
      <c r="DP94" s="577">
        <v>0</v>
      </c>
      <c r="DQ94" s="577">
        <v>0</v>
      </c>
      <c r="DR94" s="577">
        <v>0</v>
      </c>
      <c r="DS94" s="577">
        <v>0</v>
      </c>
      <c r="DT94" s="577">
        <v>0</v>
      </c>
      <c r="DU94" s="577">
        <v>0</v>
      </c>
      <c r="DV94" s="577">
        <v>0</v>
      </c>
      <c r="DW94" s="578">
        <v>0</v>
      </c>
    </row>
    <row r="95" spans="2:127" x14ac:dyDescent="0.2">
      <c r="B95" s="602"/>
      <c r="C95" s="597"/>
      <c r="D95" s="384"/>
      <c r="E95" s="384"/>
      <c r="F95" s="384"/>
      <c r="G95" s="384"/>
      <c r="H95" s="384"/>
      <c r="I95" s="598"/>
      <c r="J95" s="598"/>
      <c r="K95" s="598"/>
      <c r="L95" s="598"/>
      <c r="M95" s="598"/>
      <c r="N95" s="598"/>
      <c r="O95" s="598"/>
      <c r="P95" s="598"/>
      <c r="Q95" s="598"/>
      <c r="R95" s="599"/>
      <c r="S95" s="598"/>
      <c r="T95" s="598"/>
      <c r="U95" s="497" t="s">
        <v>501</v>
      </c>
      <c r="V95" s="498" t="s">
        <v>124</v>
      </c>
      <c r="W95" s="595" t="s">
        <v>495</v>
      </c>
      <c r="X95" s="569">
        <v>0</v>
      </c>
      <c r="Y95" s="569">
        <v>0</v>
      </c>
      <c r="Z95" s="569">
        <v>0</v>
      </c>
      <c r="AA95" s="569">
        <v>0</v>
      </c>
      <c r="AB95" s="569">
        <v>0</v>
      </c>
      <c r="AC95" s="569">
        <v>1.92</v>
      </c>
      <c r="AD95" s="569">
        <v>1.92</v>
      </c>
      <c r="AE95" s="569">
        <v>1.92</v>
      </c>
      <c r="AF95" s="569">
        <v>1.92</v>
      </c>
      <c r="AG95" s="569">
        <v>1.92</v>
      </c>
      <c r="AH95" s="569">
        <v>1.92</v>
      </c>
      <c r="AI95" s="569">
        <v>1.92</v>
      </c>
      <c r="AJ95" s="569">
        <v>1.92</v>
      </c>
      <c r="AK95" s="569">
        <v>1.92</v>
      </c>
      <c r="AL95" s="569">
        <v>1.92</v>
      </c>
      <c r="AM95" s="569">
        <v>1.92</v>
      </c>
      <c r="AN95" s="569">
        <v>1.92</v>
      </c>
      <c r="AO95" s="569">
        <v>1.92</v>
      </c>
      <c r="AP95" s="569">
        <v>1.92</v>
      </c>
      <c r="AQ95" s="569">
        <v>1.92</v>
      </c>
      <c r="AR95" s="569">
        <v>1.92</v>
      </c>
      <c r="AS95" s="569">
        <v>1.92</v>
      </c>
      <c r="AT95" s="569">
        <v>1.92</v>
      </c>
      <c r="AU95" s="569">
        <v>1.92</v>
      </c>
      <c r="AV95" s="569">
        <v>1.92</v>
      </c>
      <c r="AW95" s="569">
        <v>1.92</v>
      </c>
      <c r="AX95" s="569">
        <v>1.92</v>
      </c>
      <c r="AY95" s="569">
        <v>1.92</v>
      </c>
      <c r="AZ95" s="569">
        <v>1.92</v>
      </c>
      <c r="BA95" s="569">
        <v>1.92</v>
      </c>
      <c r="BB95" s="569">
        <v>1.92</v>
      </c>
      <c r="BC95" s="569">
        <v>1.92</v>
      </c>
      <c r="BD95" s="569">
        <v>1.92</v>
      </c>
      <c r="BE95" s="569">
        <v>1.92</v>
      </c>
      <c r="BF95" s="569">
        <v>1.92</v>
      </c>
      <c r="BG95" s="569">
        <v>1.92</v>
      </c>
      <c r="BH95" s="569">
        <v>1.92</v>
      </c>
      <c r="BI95" s="569">
        <v>1.92</v>
      </c>
      <c r="BJ95" s="569">
        <v>1.92</v>
      </c>
      <c r="BK95" s="569">
        <v>1.92</v>
      </c>
      <c r="BL95" s="569">
        <v>1.92</v>
      </c>
      <c r="BM95" s="569">
        <v>1.92</v>
      </c>
      <c r="BN95" s="569">
        <v>1.92</v>
      </c>
      <c r="BO95" s="569">
        <v>1.92</v>
      </c>
      <c r="BP95" s="569">
        <v>1.92</v>
      </c>
      <c r="BQ95" s="569">
        <v>1.92</v>
      </c>
      <c r="BR95" s="569">
        <v>1.92</v>
      </c>
      <c r="BS95" s="569">
        <v>1.92</v>
      </c>
      <c r="BT95" s="569">
        <v>1.92</v>
      </c>
      <c r="BU95" s="569">
        <v>1.92</v>
      </c>
      <c r="BV95" s="569">
        <v>1.92</v>
      </c>
      <c r="BW95" s="569">
        <v>1.92</v>
      </c>
      <c r="BX95" s="569">
        <v>1.92</v>
      </c>
      <c r="BY95" s="569">
        <v>1.92</v>
      </c>
      <c r="BZ95" s="569">
        <v>1.92</v>
      </c>
      <c r="CA95" s="569">
        <v>1.92</v>
      </c>
      <c r="CB95" s="569">
        <v>1.92</v>
      </c>
      <c r="CC95" s="569">
        <v>1.92</v>
      </c>
      <c r="CD95" s="569">
        <v>1.92</v>
      </c>
      <c r="CE95" s="574">
        <v>1.92</v>
      </c>
      <c r="CF95" s="574">
        <v>1.92</v>
      </c>
      <c r="CG95" s="574">
        <v>1.92</v>
      </c>
      <c r="CH95" s="574">
        <v>1.92</v>
      </c>
      <c r="CI95" s="574">
        <v>1.92</v>
      </c>
      <c r="CJ95" s="574">
        <v>1.92</v>
      </c>
      <c r="CK95" s="574">
        <v>1.92</v>
      </c>
      <c r="CL95" s="574">
        <v>1.92</v>
      </c>
      <c r="CM95" s="574">
        <v>1.92</v>
      </c>
      <c r="CN95" s="574">
        <v>1.92</v>
      </c>
      <c r="CO95" s="574">
        <v>1.92</v>
      </c>
      <c r="CP95" s="574">
        <v>1.92</v>
      </c>
      <c r="CQ95" s="574">
        <v>1.92</v>
      </c>
      <c r="CR95" s="574">
        <v>1.92</v>
      </c>
      <c r="CS95" s="574">
        <v>1.92</v>
      </c>
      <c r="CT95" s="574">
        <v>1.92</v>
      </c>
      <c r="CU95" s="574">
        <v>1.92</v>
      </c>
      <c r="CV95" s="574">
        <v>1.92</v>
      </c>
      <c r="CW95" s="574">
        <v>1.92</v>
      </c>
      <c r="CX95" s="574">
        <v>1.92</v>
      </c>
      <c r="CY95" s="575">
        <v>1.92</v>
      </c>
      <c r="CZ95" s="576">
        <v>0</v>
      </c>
      <c r="DA95" s="577">
        <v>0</v>
      </c>
      <c r="DB95" s="577">
        <v>0</v>
      </c>
      <c r="DC95" s="577">
        <v>0</v>
      </c>
      <c r="DD95" s="577">
        <v>0</v>
      </c>
      <c r="DE95" s="577">
        <v>0</v>
      </c>
      <c r="DF95" s="577">
        <v>0</v>
      </c>
      <c r="DG95" s="577">
        <v>0</v>
      </c>
      <c r="DH95" s="577">
        <v>0</v>
      </c>
      <c r="DI95" s="577">
        <v>0</v>
      </c>
      <c r="DJ95" s="577">
        <v>0</v>
      </c>
      <c r="DK95" s="577">
        <v>0</v>
      </c>
      <c r="DL95" s="577">
        <v>0</v>
      </c>
      <c r="DM95" s="577">
        <v>0</v>
      </c>
      <c r="DN95" s="577">
        <v>0</v>
      </c>
      <c r="DO95" s="577">
        <v>0</v>
      </c>
      <c r="DP95" s="577">
        <v>0</v>
      </c>
      <c r="DQ95" s="577">
        <v>0</v>
      </c>
      <c r="DR95" s="577">
        <v>0</v>
      </c>
      <c r="DS95" s="577">
        <v>0</v>
      </c>
      <c r="DT95" s="577">
        <v>0</v>
      </c>
      <c r="DU95" s="577">
        <v>0</v>
      </c>
      <c r="DV95" s="577">
        <v>0</v>
      </c>
      <c r="DW95" s="578">
        <v>0</v>
      </c>
    </row>
    <row r="96" spans="2:127" x14ac:dyDescent="0.2">
      <c r="B96" s="602"/>
      <c r="C96" s="597"/>
      <c r="D96" s="384"/>
      <c r="E96" s="384"/>
      <c r="F96" s="384"/>
      <c r="G96" s="384"/>
      <c r="H96" s="384"/>
      <c r="I96" s="598"/>
      <c r="J96" s="598"/>
      <c r="K96" s="598"/>
      <c r="L96" s="598"/>
      <c r="M96" s="598"/>
      <c r="N96" s="598"/>
      <c r="O96" s="598"/>
      <c r="P96" s="598"/>
      <c r="Q96" s="598"/>
      <c r="R96" s="599"/>
      <c r="S96" s="598"/>
      <c r="T96" s="598"/>
      <c r="U96" s="497" t="s">
        <v>502</v>
      </c>
      <c r="V96" s="498" t="s">
        <v>124</v>
      </c>
      <c r="W96" s="595" t="s">
        <v>495</v>
      </c>
      <c r="X96" s="569">
        <v>3.1742759999999999</v>
      </c>
      <c r="Y96" s="569">
        <v>3.6277439999999999</v>
      </c>
      <c r="Z96" s="569">
        <v>4.5346799999999998</v>
      </c>
      <c r="AA96" s="569">
        <v>18.138719999999999</v>
      </c>
      <c r="AB96" s="569">
        <v>15.871379999999997</v>
      </c>
      <c r="AC96" s="569">
        <v>0</v>
      </c>
      <c r="AD96" s="569">
        <v>0</v>
      </c>
      <c r="AE96" s="569">
        <v>0</v>
      </c>
      <c r="AF96" s="569">
        <v>0</v>
      </c>
      <c r="AG96" s="569">
        <v>0</v>
      </c>
      <c r="AH96" s="569">
        <v>0</v>
      </c>
      <c r="AI96" s="569">
        <v>0</v>
      </c>
      <c r="AJ96" s="569">
        <v>0</v>
      </c>
      <c r="AK96" s="569">
        <v>0</v>
      </c>
      <c r="AL96" s="569">
        <v>0</v>
      </c>
      <c r="AM96" s="569">
        <v>0</v>
      </c>
      <c r="AN96" s="569">
        <v>0</v>
      </c>
      <c r="AO96" s="569">
        <v>0</v>
      </c>
      <c r="AP96" s="569">
        <v>0</v>
      </c>
      <c r="AQ96" s="569">
        <v>0</v>
      </c>
      <c r="AR96" s="569">
        <v>5.8544374769457751E-3</v>
      </c>
      <c r="AS96" s="569">
        <v>6.6907856879380289E-3</v>
      </c>
      <c r="AT96" s="569">
        <v>8.3634821099225383E-3</v>
      </c>
      <c r="AU96" s="569">
        <v>3.3453928439690153E-2</v>
      </c>
      <c r="AV96" s="569">
        <v>2.9272187384728875E-2</v>
      </c>
      <c r="AW96" s="569">
        <v>0</v>
      </c>
      <c r="AX96" s="569">
        <v>0</v>
      </c>
      <c r="AY96" s="569">
        <v>0</v>
      </c>
      <c r="AZ96" s="569">
        <v>0</v>
      </c>
      <c r="BA96" s="569">
        <v>0</v>
      </c>
      <c r="BB96" s="569">
        <v>0</v>
      </c>
      <c r="BC96" s="569">
        <v>0</v>
      </c>
      <c r="BD96" s="569">
        <v>0</v>
      </c>
      <c r="BE96" s="569">
        <v>0</v>
      </c>
      <c r="BF96" s="569">
        <v>0</v>
      </c>
      <c r="BG96" s="569">
        <v>0</v>
      </c>
      <c r="BH96" s="569">
        <v>0</v>
      </c>
      <c r="BI96" s="569">
        <v>0</v>
      </c>
      <c r="BJ96" s="569">
        <v>0</v>
      </c>
      <c r="BK96" s="569">
        <v>0</v>
      </c>
      <c r="BL96" s="569">
        <v>5.8544374769457751E-3</v>
      </c>
      <c r="BM96" s="569">
        <v>6.6907856879380289E-3</v>
      </c>
      <c r="BN96" s="569">
        <v>8.3634821099225383E-3</v>
      </c>
      <c r="BO96" s="569">
        <v>3.3453928439690153E-2</v>
      </c>
      <c r="BP96" s="569">
        <v>2.9272187384728875E-2</v>
      </c>
      <c r="BQ96" s="569">
        <v>0</v>
      </c>
      <c r="BR96" s="569">
        <v>0</v>
      </c>
      <c r="BS96" s="569">
        <v>0</v>
      </c>
      <c r="BT96" s="569">
        <v>0</v>
      </c>
      <c r="BU96" s="569">
        <v>0</v>
      </c>
      <c r="BV96" s="569">
        <v>0</v>
      </c>
      <c r="BW96" s="569">
        <v>0</v>
      </c>
      <c r="BX96" s="569">
        <v>0</v>
      </c>
      <c r="BY96" s="569">
        <v>0</v>
      </c>
      <c r="BZ96" s="569">
        <v>0</v>
      </c>
      <c r="CA96" s="569">
        <v>0</v>
      </c>
      <c r="CB96" s="569">
        <v>0</v>
      </c>
      <c r="CC96" s="569">
        <v>0</v>
      </c>
      <c r="CD96" s="569">
        <v>0</v>
      </c>
      <c r="CE96" s="574">
        <v>0</v>
      </c>
      <c r="CF96" s="574">
        <v>0.24744755735890814</v>
      </c>
      <c r="CG96" s="574">
        <v>0.28279720841018074</v>
      </c>
      <c r="CH96" s="574">
        <v>0.35349651051272596</v>
      </c>
      <c r="CI96" s="574">
        <v>1.4139860420509038</v>
      </c>
      <c r="CJ96" s="574">
        <v>1.2372377867945406</v>
      </c>
      <c r="CK96" s="574">
        <v>0</v>
      </c>
      <c r="CL96" s="574">
        <v>0</v>
      </c>
      <c r="CM96" s="574">
        <v>0</v>
      </c>
      <c r="CN96" s="574">
        <v>0</v>
      </c>
      <c r="CO96" s="574">
        <v>0</v>
      </c>
      <c r="CP96" s="574">
        <v>0</v>
      </c>
      <c r="CQ96" s="574">
        <v>0</v>
      </c>
      <c r="CR96" s="574">
        <v>0</v>
      </c>
      <c r="CS96" s="574">
        <v>0</v>
      </c>
      <c r="CT96" s="574">
        <v>0</v>
      </c>
      <c r="CU96" s="574">
        <v>0</v>
      </c>
      <c r="CV96" s="574">
        <v>0</v>
      </c>
      <c r="CW96" s="574">
        <v>0</v>
      </c>
      <c r="CX96" s="574">
        <v>0</v>
      </c>
      <c r="CY96" s="575">
        <v>0</v>
      </c>
      <c r="CZ96" s="576">
        <v>0</v>
      </c>
      <c r="DA96" s="577">
        <v>0</v>
      </c>
      <c r="DB96" s="577">
        <v>0</v>
      </c>
      <c r="DC96" s="577">
        <v>0</v>
      </c>
      <c r="DD96" s="577">
        <v>0</v>
      </c>
      <c r="DE96" s="577">
        <v>0</v>
      </c>
      <c r="DF96" s="577">
        <v>0</v>
      </c>
      <c r="DG96" s="577">
        <v>0</v>
      </c>
      <c r="DH96" s="577">
        <v>0</v>
      </c>
      <c r="DI96" s="577">
        <v>0</v>
      </c>
      <c r="DJ96" s="577">
        <v>0</v>
      </c>
      <c r="DK96" s="577">
        <v>0</v>
      </c>
      <c r="DL96" s="577">
        <v>0</v>
      </c>
      <c r="DM96" s="577">
        <v>0</v>
      </c>
      <c r="DN96" s="577">
        <v>0</v>
      </c>
      <c r="DO96" s="577">
        <v>0</v>
      </c>
      <c r="DP96" s="577">
        <v>0</v>
      </c>
      <c r="DQ96" s="577">
        <v>0</v>
      </c>
      <c r="DR96" s="577">
        <v>0</v>
      </c>
      <c r="DS96" s="577">
        <v>0</v>
      </c>
      <c r="DT96" s="577">
        <v>0</v>
      </c>
      <c r="DU96" s="577">
        <v>0</v>
      </c>
      <c r="DV96" s="577">
        <v>0</v>
      </c>
      <c r="DW96" s="578">
        <v>0</v>
      </c>
    </row>
    <row r="97" spans="2:127" x14ac:dyDescent="0.2">
      <c r="B97" s="602"/>
      <c r="C97" s="597"/>
      <c r="D97" s="384"/>
      <c r="E97" s="384"/>
      <c r="F97" s="384"/>
      <c r="G97" s="384"/>
      <c r="H97" s="384"/>
      <c r="I97" s="598"/>
      <c r="J97" s="598"/>
      <c r="K97" s="598"/>
      <c r="L97" s="598"/>
      <c r="M97" s="598"/>
      <c r="N97" s="598"/>
      <c r="O97" s="598"/>
      <c r="P97" s="598"/>
      <c r="Q97" s="598"/>
      <c r="R97" s="599"/>
      <c r="S97" s="598"/>
      <c r="T97" s="598"/>
      <c r="U97" s="497" t="s">
        <v>503</v>
      </c>
      <c r="V97" s="498" t="s">
        <v>124</v>
      </c>
      <c r="W97" s="595" t="s">
        <v>495</v>
      </c>
      <c r="X97" s="569">
        <v>0</v>
      </c>
      <c r="Y97" s="569">
        <v>0</v>
      </c>
      <c r="Z97" s="569">
        <v>0</v>
      </c>
      <c r="AA97" s="569">
        <v>0</v>
      </c>
      <c r="AB97" s="569">
        <v>0</v>
      </c>
      <c r="AC97" s="569">
        <v>0</v>
      </c>
      <c r="AD97" s="569">
        <v>0</v>
      </c>
      <c r="AE97" s="569">
        <v>0</v>
      </c>
      <c r="AF97" s="569">
        <v>0</v>
      </c>
      <c r="AG97" s="569">
        <v>0</v>
      </c>
      <c r="AH97" s="569">
        <v>0</v>
      </c>
      <c r="AI97" s="569">
        <v>0</v>
      </c>
      <c r="AJ97" s="569">
        <v>0</v>
      </c>
      <c r="AK97" s="569">
        <v>0</v>
      </c>
      <c r="AL97" s="569">
        <v>0</v>
      </c>
      <c r="AM97" s="569">
        <v>0</v>
      </c>
      <c r="AN97" s="569">
        <v>0</v>
      </c>
      <c r="AO97" s="569">
        <v>0</v>
      </c>
      <c r="AP97" s="569">
        <v>0</v>
      </c>
      <c r="AQ97" s="569">
        <v>0</v>
      </c>
      <c r="AR97" s="569">
        <v>0</v>
      </c>
      <c r="AS97" s="569">
        <v>0</v>
      </c>
      <c r="AT97" s="569">
        <v>0</v>
      </c>
      <c r="AU97" s="569">
        <v>0</v>
      </c>
      <c r="AV97" s="569">
        <v>0</v>
      </c>
      <c r="AW97" s="569">
        <v>0</v>
      </c>
      <c r="AX97" s="569">
        <v>0</v>
      </c>
      <c r="AY97" s="569">
        <v>0</v>
      </c>
      <c r="AZ97" s="569">
        <v>0</v>
      </c>
      <c r="BA97" s="569">
        <v>0</v>
      </c>
      <c r="BB97" s="569">
        <v>0</v>
      </c>
      <c r="BC97" s="569">
        <v>0</v>
      </c>
      <c r="BD97" s="569">
        <v>0</v>
      </c>
      <c r="BE97" s="569">
        <v>0</v>
      </c>
      <c r="BF97" s="569">
        <v>0</v>
      </c>
      <c r="BG97" s="569">
        <v>0</v>
      </c>
      <c r="BH97" s="569">
        <v>0</v>
      </c>
      <c r="BI97" s="569">
        <v>0</v>
      </c>
      <c r="BJ97" s="569">
        <v>0</v>
      </c>
      <c r="BK97" s="569">
        <v>0</v>
      </c>
      <c r="BL97" s="569">
        <v>0</v>
      </c>
      <c r="BM97" s="569">
        <v>0</v>
      </c>
      <c r="BN97" s="569">
        <v>0</v>
      </c>
      <c r="BO97" s="569">
        <v>0</v>
      </c>
      <c r="BP97" s="569">
        <v>0</v>
      </c>
      <c r="BQ97" s="569">
        <v>0</v>
      </c>
      <c r="BR97" s="569">
        <v>0</v>
      </c>
      <c r="BS97" s="569">
        <v>0</v>
      </c>
      <c r="BT97" s="569">
        <v>0</v>
      </c>
      <c r="BU97" s="569">
        <v>0</v>
      </c>
      <c r="BV97" s="569">
        <v>0</v>
      </c>
      <c r="BW97" s="569">
        <v>0</v>
      </c>
      <c r="BX97" s="569">
        <v>0</v>
      </c>
      <c r="BY97" s="569">
        <v>0</v>
      </c>
      <c r="BZ97" s="569">
        <v>0</v>
      </c>
      <c r="CA97" s="569">
        <v>0</v>
      </c>
      <c r="CB97" s="569">
        <v>0</v>
      </c>
      <c r="CC97" s="569">
        <v>0</v>
      </c>
      <c r="CD97" s="569">
        <v>0</v>
      </c>
      <c r="CE97" s="574">
        <v>0</v>
      </c>
      <c r="CF97" s="574">
        <v>0</v>
      </c>
      <c r="CG97" s="574">
        <v>0</v>
      </c>
      <c r="CH97" s="574">
        <v>0</v>
      </c>
      <c r="CI97" s="574">
        <v>0</v>
      </c>
      <c r="CJ97" s="574">
        <v>0</v>
      </c>
      <c r="CK97" s="574">
        <v>0</v>
      </c>
      <c r="CL97" s="574">
        <v>0</v>
      </c>
      <c r="CM97" s="574">
        <v>0</v>
      </c>
      <c r="CN97" s="574">
        <v>0</v>
      </c>
      <c r="CO97" s="574">
        <v>0</v>
      </c>
      <c r="CP97" s="574">
        <v>0</v>
      </c>
      <c r="CQ97" s="574">
        <v>0</v>
      </c>
      <c r="CR97" s="574">
        <v>0</v>
      </c>
      <c r="CS97" s="574">
        <v>0</v>
      </c>
      <c r="CT97" s="574">
        <v>0</v>
      </c>
      <c r="CU97" s="574">
        <v>0</v>
      </c>
      <c r="CV97" s="574">
        <v>0</v>
      </c>
      <c r="CW97" s="574">
        <v>0</v>
      </c>
      <c r="CX97" s="574">
        <v>0</v>
      </c>
      <c r="CY97" s="575">
        <v>0</v>
      </c>
      <c r="CZ97" s="576">
        <v>0</v>
      </c>
      <c r="DA97" s="577">
        <v>0</v>
      </c>
      <c r="DB97" s="577">
        <v>0</v>
      </c>
      <c r="DC97" s="577">
        <v>0</v>
      </c>
      <c r="DD97" s="577">
        <v>0</v>
      </c>
      <c r="DE97" s="577">
        <v>0</v>
      </c>
      <c r="DF97" s="577">
        <v>0</v>
      </c>
      <c r="DG97" s="577">
        <v>0</v>
      </c>
      <c r="DH97" s="577">
        <v>0</v>
      </c>
      <c r="DI97" s="577">
        <v>0</v>
      </c>
      <c r="DJ97" s="577">
        <v>0</v>
      </c>
      <c r="DK97" s="577">
        <v>0</v>
      </c>
      <c r="DL97" s="577">
        <v>0</v>
      </c>
      <c r="DM97" s="577">
        <v>0</v>
      </c>
      <c r="DN97" s="577">
        <v>0</v>
      </c>
      <c r="DO97" s="577">
        <v>0</v>
      </c>
      <c r="DP97" s="577">
        <v>0</v>
      </c>
      <c r="DQ97" s="577">
        <v>0</v>
      </c>
      <c r="DR97" s="577">
        <v>0</v>
      </c>
      <c r="DS97" s="577">
        <v>0</v>
      </c>
      <c r="DT97" s="577">
        <v>0</v>
      </c>
      <c r="DU97" s="577">
        <v>0</v>
      </c>
      <c r="DV97" s="577">
        <v>0</v>
      </c>
      <c r="DW97" s="578">
        <v>0</v>
      </c>
    </row>
    <row r="98" spans="2:127" x14ac:dyDescent="0.2">
      <c r="B98" s="602"/>
      <c r="C98" s="597"/>
      <c r="D98" s="384"/>
      <c r="E98" s="384"/>
      <c r="F98" s="384"/>
      <c r="G98" s="384"/>
      <c r="H98" s="384"/>
      <c r="I98" s="598"/>
      <c r="J98" s="598"/>
      <c r="K98" s="598"/>
      <c r="L98" s="598"/>
      <c r="M98" s="598"/>
      <c r="N98" s="598"/>
      <c r="O98" s="598"/>
      <c r="P98" s="598"/>
      <c r="Q98" s="598"/>
      <c r="R98" s="599"/>
      <c r="S98" s="598"/>
      <c r="T98" s="598"/>
      <c r="U98" s="603" t="s">
        <v>504</v>
      </c>
      <c r="V98" s="498" t="s">
        <v>124</v>
      </c>
      <c r="W98" s="595" t="s">
        <v>495</v>
      </c>
      <c r="X98" s="569">
        <v>0</v>
      </c>
      <c r="Y98" s="569">
        <v>0</v>
      </c>
      <c r="Z98" s="569">
        <v>0</v>
      </c>
      <c r="AA98" s="569">
        <v>0</v>
      </c>
      <c r="AB98" s="569">
        <v>0</v>
      </c>
      <c r="AC98" s="569">
        <v>0</v>
      </c>
      <c r="AD98" s="569">
        <v>0</v>
      </c>
      <c r="AE98" s="569">
        <v>0</v>
      </c>
      <c r="AF98" s="569">
        <v>0</v>
      </c>
      <c r="AG98" s="569">
        <v>0</v>
      </c>
      <c r="AH98" s="569">
        <v>0</v>
      </c>
      <c r="AI98" s="569">
        <v>0</v>
      </c>
      <c r="AJ98" s="569">
        <v>0</v>
      </c>
      <c r="AK98" s="569">
        <v>0</v>
      </c>
      <c r="AL98" s="569">
        <v>0</v>
      </c>
      <c r="AM98" s="569">
        <v>0</v>
      </c>
      <c r="AN98" s="569">
        <v>0</v>
      </c>
      <c r="AO98" s="569">
        <v>0</v>
      </c>
      <c r="AP98" s="569">
        <v>0</v>
      </c>
      <c r="AQ98" s="569">
        <v>0</v>
      </c>
      <c r="AR98" s="569">
        <v>0</v>
      </c>
      <c r="AS98" s="569">
        <v>0</v>
      </c>
      <c r="AT98" s="569">
        <v>0</v>
      </c>
      <c r="AU98" s="569">
        <v>0</v>
      </c>
      <c r="AV98" s="569">
        <v>0</v>
      </c>
      <c r="AW98" s="569">
        <v>0</v>
      </c>
      <c r="AX98" s="569">
        <v>0</v>
      </c>
      <c r="AY98" s="569">
        <v>0</v>
      </c>
      <c r="AZ98" s="569">
        <v>0</v>
      </c>
      <c r="BA98" s="569">
        <v>0</v>
      </c>
      <c r="BB98" s="569">
        <v>0</v>
      </c>
      <c r="BC98" s="569">
        <v>0</v>
      </c>
      <c r="BD98" s="569">
        <v>0</v>
      </c>
      <c r="BE98" s="569">
        <v>0</v>
      </c>
      <c r="BF98" s="569">
        <v>0</v>
      </c>
      <c r="BG98" s="569">
        <v>0</v>
      </c>
      <c r="BH98" s="569">
        <v>0</v>
      </c>
      <c r="BI98" s="569">
        <v>0</v>
      </c>
      <c r="BJ98" s="569">
        <v>0</v>
      </c>
      <c r="BK98" s="569">
        <v>0</v>
      </c>
      <c r="BL98" s="569">
        <v>0</v>
      </c>
      <c r="BM98" s="569">
        <v>0</v>
      </c>
      <c r="BN98" s="569">
        <v>0</v>
      </c>
      <c r="BO98" s="569">
        <v>0</v>
      </c>
      <c r="BP98" s="569">
        <v>0</v>
      </c>
      <c r="BQ98" s="569">
        <v>0</v>
      </c>
      <c r="BR98" s="569">
        <v>0</v>
      </c>
      <c r="BS98" s="569">
        <v>0</v>
      </c>
      <c r="BT98" s="569">
        <v>0</v>
      </c>
      <c r="BU98" s="569">
        <v>0</v>
      </c>
      <c r="BV98" s="569">
        <v>0</v>
      </c>
      <c r="BW98" s="569">
        <v>0</v>
      </c>
      <c r="BX98" s="569">
        <v>0</v>
      </c>
      <c r="BY98" s="569">
        <v>0</v>
      </c>
      <c r="BZ98" s="569">
        <v>0</v>
      </c>
      <c r="CA98" s="569">
        <v>0</v>
      </c>
      <c r="CB98" s="569">
        <v>0</v>
      </c>
      <c r="CC98" s="569">
        <v>0</v>
      </c>
      <c r="CD98" s="569">
        <v>0</v>
      </c>
      <c r="CE98" s="569">
        <v>0</v>
      </c>
      <c r="CF98" s="569">
        <v>0</v>
      </c>
      <c r="CG98" s="569">
        <v>0</v>
      </c>
      <c r="CH98" s="569">
        <v>0</v>
      </c>
      <c r="CI98" s="569">
        <v>0</v>
      </c>
      <c r="CJ98" s="569">
        <v>0</v>
      </c>
      <c r="CK98" s="569">
        <v>0</v>
      </c>
      <c r="CL98" s="569">
        <v>0</v>
      </c>
      <c r="CM98" s="569">
        <v>0</v>
      </c>
      <c r="CN98" s="569">
        <v>0</v>
      </c>
      <c r="CO98" s="569">
        <v>0</v>
      </c>
      <c r="CP98" s="569">
        <v>0</v>
      </c>
      <c r="CQ98" s="569">
        <v>0</v>
      </c>
      <c r="CR98" s="569">
        <v>0</v>
      </c>
      <c r="CS98" s="569">
        <v>0</v>
      </c>
      <c r="CT98" s="569">
        <v>0</v>
      </c>
      <c r="CU98" s="569">
        <v>0</v>
      </c>
      <c r="CV98" s="569">
        <v>0</v>
      </c>
      <c r="CW98" s="569">
        <v>0</v>
      </c>
      <c r="CX98" s="569">
        <v>0</v>
      </c>
      <c r="CY98" s="569">
        <v>0</v>
      </c>
      <c r="CZ98" s="576">
        <v>0</v>
      </c>
      <c r="DA98" s="577">
        <v>0</v>
      </c>
      <c r="DB98" s="577">
        <v>0</v>
      </c>
      <c r="DC98" s="577">
        <v>0</v>
      </c>
      <c r="DD98" s="577">
        <v>0</v>
      </c>
      <c r="DE98" s="577">
        <v>0</v>
      </c>
      <c r="DF98" s="577">
        <v>0</v>
      </c>
      <c r="DG98" s="577">
        <v>0</v>
      </c>
      <c r="DH98" s="577">
        <v>0</v>
      </c>
      <c r="DI98" s="577">
        <v>0</v>
      </c>
      <c r="DJ98" s="577">
        <v>0</v>
      </c>
      <c r="DK98" s="577">
        <v>0</v>
      </c>
      <c r="DL98" s="577">
        <v>0</v>
      </c>
      <c r="DM98" s="577">
        <v>0</v>
      </c>
      <c r="DN98" s="577">
        <v>0</v>
      </c>
      <c r="DO98" s="577">
        <v>0</v>
      </c>
      <c r="DP98" s="577">
        <v>0</v>
      </c>
      <c r="DQ98" s="577">
        <v>0</v>
      </c>
      <c r="DR98" s="577">
        <v>0</v>
      </c>
      <c r="DS98" s="577">
        <v>0</v>
      </c>
      <c r="DT98" s="577">
        <v>0</v>
      </c>
      <c r="DU98" s="577">
        <v>0</v>
      </c>
      <c r="DV98" s="577">
        <v>0</v>
      </c>
      <c r="DW98" s="578">
        <v>0</v>
      </c>
    </row>
    <row r="99" spans="2:127" ht="15.75" thickBot="1" x14ac:dyDescent="0.25">
      <c r="B99" s="604"/>
      <c r="C99" s="605"/>
      <c r="D99" s="606"/>
      <c r="E99" s="606"/>
      <c r="F99" s="606"/>
      <c r="G99" s="606"/>
      <c r="H99" s="606"/>
      <c r="I99" s="607"/>
      <c r="J99" s="607"/>
      <c r="K99" s="607"/>
      <c r="L99" s="607"/>
      <c r="M99" s="607"/>
      <c r="N99" s="607"/>
      <c r="O99" s="607"/>
      <c r="P99" s="607"/>
      <c r="Q99" s="607"/>
      <c r="R99" s="608"/>
      <c r="S99" s="607"/>
      <c r="T99" s="607"/>
      <c r="U99" s="609" t="s">
        <v>127</v>
      </c>
      <c r="V99" s="610" t="s">
        <v>505</v>
      </c>
      <c r="W99" s="611" t="s">
        <v>495</v>
      </c>
      <c r="X99" s="612">
        <f>SUM(X88:X98)</f>
        <v>572.59417599999995</v>
      </c>
      <c r="Y99" s="612">
        <f t="shared" ref="Y99:CJ99" si="28">SUM(Y88:Y98)</f>
        <v>654.39334399999996</v>
      </c>
      <c r="Z99" s="612">
        <f t="shared" si="28"/>
        <v>817.99167999999997</v>
      </c>
      <c r="AA99" s="612">
        <f t="shared" si="28"/>
        <v>3271.9667199999999</v>
      </c>
      <c r="AB99" s="612">
        <f t="shared" si="28"/>
        <v>2862.9708800000003</v>
      </c>
      <c r="AC99" s="612">
        <f t="shared" si="28"/>
        <v>549.41999999999996</v>
      </c>
      <c r="AD99" s="612">
        <f t="shared" si="28"/>
        <v>549.41999999999996</v>
      </c>
      <c r="AE99" s="612">
        <f t="shared" si="28"/>
        <v>549.41999999999996</v>
      </c>
      <c r="AF99" s="612">
        <f t="shared" si="28"/>
        <v>549.41999999999996</v>
      </c>
      <c r="AG99" s="612">
        <f t="shared" si="28"/>
        <v>549.41999999999996</v>
      </c>
      <c r="AH99" s="612">
        <f t="shared" si="28"/>
        <v>549.41999999999996</v>
      </c>
      <c r="AI99" s="612">
        <f t="shared" si="28"/>
        <v>549.41999999999996</v>
      </c>
      <c r="AJ99" s="612">
        <f t="shared" si="28"/>
        <v>549.41999999999996</v>
      </c>
      <c r="AK99" s="612">
        <f t="shared" si="28"/>
        <v>549.41999999999996</v>
      </c>
      <c r="AL99" s="612">
        <f t="shared" si="28"/>
        <v>549.41999999999996</v>
      </c>
      <c r="AM99" s="612">
        <f t="shared" si="28"/>
        <v>549.41999999999996</v>
      </c>
      <c r="AN99" s="612">
        <f t="shared" si="28"/>
        <v>549.41999999999996</v>
      </c>
      <c r="AO99" s="612">
        <f t="shared" si="28"/>
        <v>549.41999999999996</v>
      </c>
      <c r="AP99" s="612">
        <f t="shared" si="28"/>
        <v>549.41999999999996</v>
      </c>
      <c r="AQ99" s="612">
        <f t="shared" si="28"/>
        <v>549.41999999999996</v>
      </c>
      <c r="AR99" s="612">
        <f t="shared" si="28"/>
        <v>550.47605713021017</v>
      </c>
      <c r="AS99" s="612">
        <f t="shared" si="28"/>
        <v>550.62692243452602</v>
      </c>
      <c r="AT99" s="612">
        <f t="shared" si="28"/>
        <v>550.9286530431574</v>
      </c>
      <c r="AU99" s="612">
        <f t="shared" si="28"/>
        <v>555.45461217263005</v>
      </c>
      <c r="AV99" s="612">
        <f t="shared" si="28"/>
        <v>554.70028565105133</v>
      </c>
      <c r="AW99" s="612">
        <f t="shared" si="28"/>
        <v>549.41999999999996</v>
      </c>
      <c r="AX99" s="612">
        <f t="shared" si="28"/>
        <v>549.41999999999996</v>
      </c>
      <c r="AY99" s="612">
        <f t="shared" si="28"/>
        <v>549.41999999999996</v>
      </c>
      <c r="AZ99" s="612">
        <f t="shared" si="28"/>
        <v>549.41999999999996</v>
      </c>
      <c r="BA99" s="612">
        <f t="shared" si="28"/>
        <v>549.41999999999996</v>
      </c>
      <c r="BB99" s="612">
        <f t="shared" si="28"/>
        <v>549.41999999999996</v>
      </c>
      <c r="BC99" s="612">
        <f t="shared" si="28"/>
        <v>549.41999999999996</v>
      </c>
      <c r="BD99" s="612">
        <f t="shared" si="28"/>
        <v>549.41999999999996</v>
      </c>
      <c r="BE99" s="612">
        <f t="shared" si="28"/>
        <v>549.41999999999996</v>
      </c>
      <c r="BF99" s="612">
        <f t="shared" si="28"/>
        <v>549.41999999999996</v>
      </c>
      <c r="BG99" s="612">
        <f t="shared" si="28"/>
        <v>549.41999999999996</v>
      </c>
      <c r="BH99" s="612">
        <f t="shared" si="28"/>
        <v>549.41999999999996</v>
      </c>
      <c r="BI99" s="612">
        <f t="shared" si="28"/>
        <v>549.41999999999996</v>
      </c>
      <c r="BJ99" s="612">
        <f t="shared" si="28"/>
        <v>549.41999999999996</v>
      </c>
      <c r="BK99" s="612">
        <f t="shared" si="28"/>
        <v>549.41999999999996</v>
      </c>
      <c r="BL99" s="612">
        <f t="shared" si="28"/>
        <v>550.47605713021017</v>
      </c>
      <c r="BM99" s="612">
        <f t="shared" si="28"/>
        <v>550.62692243452602</v>
      </c>
      <c r="BN99" s="612">
        <f t="shared" si="28"/>
        <v>550.9286530431574</v>
      </c>
      <c r="BO99" s="612">
        <f t="shared" si="28"/>
        <v>555.45461217263005</v>
      </c>
      <c r="BP99" s="612">
        <f t="shared" si="28"/>
        <v>554.70028565105133</v>
      </c>
      <c r="BQ99" s="612">
        <f t="shared" si="28"/>
        <v>549.41999999999996</v>
      </c>
      <c r="BR99" s="612">
        <f t="shared" si="28"/>
        <v>549.41999999999996</v>
      </c>
      <c r="BS99" s="612">
        <f t="shared" si="28"/>
        <v>549.41999999999996</v>
      </c>
      <c r="BT99" s="612">
        <f t="shared" si="28"/>
        <v>549.41999999999996</v>
      </c>
      <c r="BU99" s="612">
        <f t="shared" si="28"/>
        <v>549.41999999999996</v>
      </c>
      <c r="BV99" s="612">
        <f t="shared" si="28"/>
        <v>549.41999999999996</v>
      </c>
      <c r="BW99" s="612">
        <f t="shared" si="28"/>
        <v>549.41999999999996</v>
      </c>
      <c r="BX99" s="612">
        <f t="shared" si="28"/>
        <v>549.41999999999996</v>
      </c>
      <c r="BY99" s="612">
        <f t="shared" si="28"/>
        <v>549.41999999999996</v>
      </c>
      <c r="BZ99" s="612">
        <f t="shared" si="28"/>
        <v>549.41999999999996</v>
      </c>
      <c r="CA99" s="612">
        <f t="shared" si="28"/>
        <v>549.41999999999996</v>
      </c>
      <c r="CB99" s="612">
        <f t="shared" si="28"/>
        <v>549.41999999999996</v>
      </c>
      <c r="CC99" s="612">
        <f t="shared" si="28"/>
        <v>549.41999999999996</v>
      </c>
      <c r="CD99" s="612">
        <f t="shared" si="28"/>
        <v>549.41999999999996</v>
      </c>
      <c r="CE99" s="612">
        <f t="shared" si="28"/>
        <v>549.41999999999996</v>
      </c>
      <c r="CF99" s="612">
        <f t="shared" si="28"/>
        <v>594.05601470355339</v>
      </c>
      <c r="CG99" s="612">
        <f t="shared" si="28"/>
        <v>600.4325882326325</v>
      </c>
      <c r="CH99" s="612">
        <f t="shared" si="28"/>
        <v>613.1857352907906</v>
      </c>
      <c r="CI99" s="612">
        <f t="shared" si="28"/>
        <v>804.48294116316231</v>
      </c>
      <c r="CJ99" s="612">
        <f t="shared" si="28"/>
        <v>772.6000735177671</v>
      </c>
      <c r="CK99" s="612">
        <f t="shared" ref="CK99:DW99" si="29">SUM(CK88:CK98)</f>
        <v>549.41999999999996</v>
      </c>
      <c r="CL99" s="612">
        <f t="shared" si="29"/>
        <v>549.41999999999996</v>
      </c>
      <c r="CM99" s="612">
        <f t="shared" si="29"/>
        <v>549.41999999999996</v>
      </c>
      <c r="CN99" s="612">
        <f t="shared" si="29"/>
        <v>549.41999999999996</v>
      </c>
      <c r="CO99" s="612">
        <f t="shared" si="29"/>
        <v>549.41999999999996</v>
      </c>
      <c r="CP99" s="612">
        <f t="shared" si="29"/>
        <v>549.41999999999996</v>
      </c>
      <c r="CQ99" s="612">
        <f t="shared" si="29"/>
        <v>549.41999999999996</v>
      </c>
      <c r="CR99" s="612">
        <f t="shared" si="29"/>
        <v>549.41999999999996</v>
      </c>
      <c r="CS99" s="612">
        <f t="shared" si="29"/>
        <v>549.41999999999996</v>
      </c>
      <c r="CT99" s="612">
        <f t="shared" si="29"/>
        <v>549.41999999999996</v>
      </c>
      <c r="CU99" s="612">
        <f t="shared" si="29"/>
        <v>549.41999999999996</v>
      </c>
      <c r="CV99" s="612">
        <f t="shared" si="29"/>
        <v>549.41999999999996</v>
      </c>
      <c r="CW99" s="612">
        <f t="shared" si="29"/>
        <v>549.41999999999996</v>
      </c>
      <c r="CX99" s="612">
        <f t="shared" si="29"/>
        <v>549.41999999999996</v>
      </c>
      <c r="CY99" s="613">
        <f t="shared" si="29"/>
        <v>549.41999999999996</v>
      </c>
      <c r="CZ99" s="614">
        <f t="shared" si="29"/>
        <v>0</v>
      </c>
      <c r="DA99" s="615">
        <f t="shared" si="29"/>
        <v>0</v>
      </c>
      <c r="DB99" s="615">
        <f t="shared" si="29"/>
        <v>0</v>
      </c>
      <c r="DC99" s="615">
        <f t="shared" si="29"/>
        <v>0</v>
      </c>
      <c r="DD99" s="615">
        <f t="shared" si="29"/>
        <v>0</v>
      </c>
      <c r="DE99" s="615">
        <f t="shared" si="29"/>
        <v>0</v>
      </c>
      <c r="DF99" s="615">
        <f t="shared" si="29"/>
        <v>0</v>
      </c>
      <c r="DG99" s="615">
        <f t="shared" si="29"/>
        <v>0</v>
      </c>
      <c r="DH99" s="615">
        <f t="shared" si="29"/>
        <v>0</v>
      </c>
      <c r="DI99" s="615">
        <f t="shared" si="29"/>
        <v>0</v>
      </c>
      <c r="DJ99" s="615">
        <f t="shared" si="29"/>
        <v>0</v>
      </c>
      <c r="DK99" s="615">
        <f t="shared" si="29"/>
        <v>0</v>
      </c>
      <c r="DL99" s="615">
        <f t="shared" si="29"/>
        <v>0</v>
      </c>
      <c r="DM99" s="615">
        <f t="shared" si="29"/>
        <v>0</v>
      </c>
      <c r="DN99" s="615">
        <f t="shared" si="29"/>
        <v>0</v>
      </c>
      <c r="DO99" s="615">
        <f t="shared" si="29"/>
        <v>0</v>
      </c>
      <c r="DP99" s="615">
        <f t="shared" si="29"/>
        <v>0</v>
      </c>
      <c r="DQ99" s="615">
        <f t="shared" si="29"/>
        <v>0</v>
      </c>
      <c r="DR99" s="615">
        <f t="shared" si="29"/>
        <v>0</v>
      </c>
      <c r="DS99" s="615">
        <f t="shared" si="29"/>
        <v>0</v>
      </c>
      <c r="DT99" s="615">
        <f t="shared" si="29"/>
        <v>0</v>
      </c>
      <c r="DU99" s="615">
        <f t="shared" si="29"/>
        <v>0</v>
      </c>
      <c r="DV99" s="615">
        <f t="shared" si="29"/>
        <v>0</v>
      </c>
      <c r="DW99" s="616">
        <f t="shared" si="29"/>
        <v>0</v>
      </c>
    </row>
    <row r="100" spans="2:127" ht="25.5" x14ac:dyDescent="0.2">
      <c r="B100" s="565" t="s">
        <v>490</v>
      </c>
      <c r="C100" s="566" t="s">
        <v>869</v>
      </c>
      <c r="D100" s="567" t="s">
        <v>808</v>
      </c>
      <c r="E100" s="568" t="s">
        <v>553</v>
      </c>
      <c r="F100" s="569" t="s">
        <v>797</v>
      </c>
      <c r="G100" s="570" t="s">
        <v>59</v>
      </c>
      <c r="H100" s="385" t="s">
        <v>492</v>
      </c>
      <c r="I100" s="385">
        <f>MAX(X100:AV100)</f>
        <v>21.5</v>
      </c>
      <c r="J100" s="385">
        <f>SUMPRODUCT($X$2:$CY$2,$X100:$CY100)*365</f>
        <v>187217.32385366678</v>
      </c>
      <c r="K100" s="385">
        <f>SUMPRODUCT($X$2:$CY$2,$X101:$CY101)+SUMPRODUCT($X$2:$CY$2,$X102:$CY102)+SUMPRODUCT($X$2:$CY$2,$X103:$CY103)</f>
        <v>49326.311328889416</v>
      </c>
      <c r="L100" s="385">
        <f>SUMPRODUCT($X$2:$CY$2,$X104:$CY104) +SUMPRODUCT($X$2:$CY$2,$X105:$CY105)</f>
        <v>22788.164230283423</v>
      </c>
      <c r="M100" s="385">
        <f>SUMPRODUCT($X$2:$CY$2,$X106:$CY106)</f>
        <v>0</v>
      </c>
      <c r="N100" s="385">
        <f>SUMPRODUCT($X$2:$CY$2,$X109:$CY109) +SUMPRODUCT($X$2:$CY$2,$X110:$CY110)</f>
        <v>498.36063633410492</v>
      </c>
      <c r="O100" s="385">
        <f>SUMPRODUCT($X$2:$CY$2,$X107:$CY107) +SUMPRODUCT($X$2:$CY$2,$X108:$CY108) +SUMPRODUCT($X$2:$CY$2,$X111:$CY111)</f>
        <v>118.10240384307599</v>
      </c>
      <c r="P100" s="385">
        <f>SUM(K100:O100)</f>
        <v>72730.938599350018</v>
      </c>
      <c r="Q100" s="385">
        <f>(SUM(K100:M100)*100000)/(J100*1000)</f>
        <v>38.519125300359015</v>
      </c>
      <c r="R100" s="386">
        <f>(P100*100000)/(J100*1000)</f>
        <v>38.848402008031123</v>
      </c>
      <c r="S100" s="571">
        <v>3</v>
      </c>
      <c r="T100" s="572">
        <v>3</v>
      </c>
      <c r="U100" s="573" t="s">
        <v>493</v>
      </c>
      <c r="V100" s="498" t="s">
        <v>124</v>
      </c>
      <c r="W100" s="499" t="s">
        <v>75</v>
      </c>
      <c r="X100" s="569">
        <v>0</v>
      </c>
      <c r="Y100" s="569">
        <v>0</v>
      </c>
      <c r="Z100" s="569">
        <v>0</v>
      </c>
      <c r="AA100" s="569">
        <v>0</v>
      </c>
      <c r="AB100" s="569">
        <v>0</v>
      </c>
      <c r="AC100" s="569">
        <v>21.5</v>
      </c>
      <c r="AD100" s="569">
        <v>21.5</v>
      </c>
      <c r="AE100" s="569">
        <v>21.5</v>
      </c>
      <c r="AF100" s="569">
        <v>21.5</v>
      </c>
      <c r="AG100" s="569">
        <v>21.5</v>
      </c>
      <c r="AH100" s="569">
        <v>21.5</v>
      </c>
      <c r="AI100" s="569">
        <v>21.5</v>
      </c>
      <c r="AJ100" s="569">
        <v>21.5</v>
      </c>
      <c r="AK100" s="569">
        <v>21.5</v>
      </c>
      <c r="AL100" s="569">
        <v>21.5</v>
      </c>
      <c r="AM100" s="569">
        <v>21.5</v>
      </c>
      <c r="AN100" s="569">
        <v>21.5</v>
      </c>
      <c r="AO100" s="569">
        <v>21.5</v>
      </c>
      <c r="AP100" s="569">
        <v>21.5</v>
      </c>
      <c r="AQ100" s="569">
        <v>21.5</v>
      </c>
      <c r="AR100" s="569">
        <v>21.5</v>
      </c>
      <c r="AS100" s="569">
        <v>21.5</v>
      </c>
      <c r="AT100" s="569">
        <v>21.5</v>
      </c>
      <c r="AU100" s="569">
        <v>21.5</v>
      </c>
      <c r="AV100" s="569">
        <v>21.5</v>
      </c>
      <c r="AW100" s="569">
        <v>21.5</v>
      </c>
      <c r="AX100" s="569">
        <v>21.5</v>
      </c>
      <c r="AY100" s="569">
        <v>21.5</v>
      </c>
      <c r="AZ100" s="569">
        <v>21.5</v>
      </c>
      <c r="BA100" s="569">
        <v>21.5</v>
      </c>
      <c r="BB100" s="569">
        <v>21.5</v>
      </c>
      <c r="BC100" s="569">
        <v>21.5</v>
      </c>
      <c r="BD100" s="569">
        <v>21.5</v>
      </c>
      <c r="BE100" s="569">
        <v>21.5</v>
      </c>
      <c r="BF100" s="569">
        <v>21.5</v>
      </c>
      <c r="BG100" s="569">
        <v>21.5</v>
      </c>
      <c r="BH100" s="569">
        <v>21.5</v>
      </c>
      <c r="BI100" s="569">
        <v>21.5</v>
      </c>
      <c r="BJ100" s="569">
        <v>21.5</v>
      </c>
      <c r="BK100" s="569">
        <v>21.5</v>
      </c>
      <c r="BL100" s="569">
        <v>21.5</v>
      </c>
      <c r="BM100" s="569">
        <v>21.5</v>
      </c>
      <c r="BN100" s="569">
        <v>21.5</v>
      </c>
      <c r="BO100" s="569">
        <v>21.5</v>
      </c>
      <c r="BP100" s="569">
        <v>21.5</v>
      </c>
      <c r="BQ100" s="569">
        <v>21.5</v>
      </c>
      <c r="BR100" s="569">
        <v>21.5</v>
      </c>
      <c r="BS100" s="569">
        <v>21.5</v>
      </c>
      <c r="BT100" s="569">
        <v>21.5</v>
      </c>
      <c r="BU100" s="569">
        <v>21.5</v>
      </c>
      <c r="BV100" s="569">
        <v>21.5</v>
      </c>
      <c r="BW100" s="569">
        <v>21.5</v>
      </c>
      <c r="BX100" s="569">
        <v>21.5</v>
      </c>
      <c r="BY100" s="569">
        <v>21.5</v>
      </c>
      <c r="BZ100" s="569">
        <v>21.5</v>
      </c>
      <c r="CA100" s="569">
        <v>21.5</v>
      </c>
      <c r="CB100" s="569">
        <v>21.5</v>
      </c>
      <c r="CC100" s="569">
        <v>21.5</v>
      </c>
      <c r="CD100" s="569">
        <v>21.5</v>
      </c>
      <c r="CE100" s="574">
        <v>21.5</v>
      </c>
      <c r="CF100" s="574">
        <v>21.5</v>
      </c>
      <c r="CG100" s="574">
        <v>21.5</v>
      </c>
      <c r="CH100" s="574">
        <v>21.5</v>
      </c>
      <c r="CI100" s="574">
        <v>21.5</v>
      </c>
      <c r="CJ100" s="574">
        <v>21.5</v>
      </c>
      <c r="CK100" s="574">
        <v>21.5</v>
      </c>
      <c r="CL100" s="574">
        <v>21.5</v>
      </c>
      <c r="CM100" s="574">
        <v>21.5</v>
      </c>
      <c r="CN100" s="574">
        <v>21.5</v>
      </c>
      <c r="CO100" s="574">
        <v>21.5</v>
      </c>
      <c r="CP100" s="574">
        <v>21.5</v>
      </c>
      <c r="CQ100" s="574">
        <v>21.5</v>
      </c>
      <c r="CR100" s="574">
        <v>21.5</v>
      </c>
      <c r="CS100" s="574">
        <v>21.5</v>
      </c>
      <c r="CT100" s="574">
        <v>21.5</v>
      </c>
      <c r="CU100" s="574">
        <v>21.5</v>
      </c>
      <c r="CV100" s="574">
        <v>21.5</v>
      </c>
      <c r="CW100" s="574">
        <v>21.5</v>
      </c>
      <c r="CX100" s="574">
        <v>21.5</v>
      </c>
      <c r="CY100" s="575">
        <v>21.5</v>
      </c>
      <c r="CZ100" s="576">
        <v>0</v>
      </c>
      <c r="DA100" s="577">
        <v>0</v>
      </c>
      <c r="DB100" s="577">
        <v>0</v>
      </c>
      <c r="DC100" s="577">
        <v>0</v>
      </c>
      <c r="DD100" s="577">
        <v>0</v>
      </c>
      <c r="DE100" s="577">
        <v>0</v>
      </c>
      <c r="DF100" s="577">
        <v>0</v>
      </c>
      <c r="DG100" s="577">
        <v>0</v>
      </c>
      <c r="DH100" s="577">
        <v>0</v>
      </c>
      <c r="DI100" s="577">
        <v>0</v>
      </c>
      <c r="DJ100" s="577">
        <v>0</v>
      </c>
      <c r="DK100" s="577">
        <v>0</v>
      </c>
      <c r="DL100" s="577">
        <v>0</v>
      </c>
      <c r="DM100" s="577">
        <v>0</v>
      </c>
      <c r="DN100" s="577">
        <v>0</v>
      </c>
      <c r="DO100" s="577">
        <v>0</v>
      </c>
      <c r="DP100" s="577">
        <v>0</v>
      </c>
      <c r="DQ100" s="577">
        <v>0</v>
      </c>
      <c r="DR100" s="577">
        <v>0</v>
      </c>
      <c r="DS100" s="577">
        <v>0</v>
      </c>
      <c r="DT100" s="577">
        <v>0</v>
      </c>
      <c r="DU100" s="577">
        <v>0</v>
      </c>
      <c r="DV100" s="577">
        <v>0</v>
      </c>
      <c r="DW100" s="578">
        <v>0</v>
      </c>
    </row>
    <row r="101" spans="2:127" x14ac:dyDescent="0.2">
      <c r="B101" s="579"/>
      <c r="C101" s="580"/>
      <c r="D101" s="581"/>
      <c r="E101" s="582"/>
      <c r="F101" s="582"/>
      <c r="G101" s="581"/>
      <c r="H101" s="582"/>
      <c r="I101" s="582"/>
      <c r="J101" s="582"/>
      <c r="K101" s="582"/>
      <c r="L101" s="582"/>
      <c r="M101" s="582"/>
      <c r="N101" s="582"/>
      <c r="O101" s="582"/>
      <c r="P101" s="582"/>
      <c r="Q101" s="582"/>
      <c r="R101" s="583"/>
      <c r="S101" s="582"/>
      <c r="T101" s="582"/>
      <c r="U101" s="497" t="s">
        <v>494</v>
      </c>
      <c r="V101" s="498" t="s">
        <v>124</v>
      </c>
      <c r="W101" s="499" t="s">
        <v>495</v>
      </c>
      <c r="X101" s="569">
        <v>3752.2100000000005</v>
      </c>
      <c r="Y101" s="569">
        <v>4288.24</v>
      </c>
      <c r="Z101" s="569">
        <v>5360.3</v>
      </c>
      <c r="AA101" s="569">
        <v>21441.200000000001</v>
      </c>
      <c r="AB101" s="569">
        <v>18761.05</v>
      </c>
      <c r="AC101" s="569">
        <v>0</v>
      </c>
      <c r="AD101" s="569">
        <v>0</v>
      </c>
      <c r="AE101" s="569">
        <v>0</v>
      </c>
      <c r="AF101" s="569">
        <v>0</v>
      </c>
      <c r="AG101" s="569">
        <v>0</v>
      </c>
      <c r="AH101" s="569">
        <v>0</v>
      </c>
      <c r="AI101" s="569">
        <v>0</v>
      </c>
      <c r="AJ101" s="569">
        <v>0</v>
      </c>
      <c r="AK101" s="569">
        <v>0</v>
      </c>
      <c r="AL101" s="569">
        <v>0</v>
      </c>
      <c r="AM101" s="569">
        <v>0</v>
      </c>
      <c r="AN101" s="569">
        <v>0</v>
      </c>
      <c r="AO101" s="569">
        <v>0</v>
      </c>
      <c r="AP101" s="569">
        <v>0</v>
      </c>
      <c r="AQ101" s="569">
        <v>0</v>
      </c>
      <c r="AR101" s="569">
        <v>51.45</v>
      </c>
      <c r="AS101" s="569">
        <v>58.8</v>
      </c>
      <c r="AT101" s="569">
        <v>73.5</v>
      </c>
      <c r="AU101" s="569">
        <v>294</v>
      </c>
      <c r="AV101" s="569">
        <v>257.25</v>
      </c>
      <c r="AW101" s="569">
        <v>0</v>
      </c>
      <c r="AX101" s="569">
        <v>0</v>
      </c>
      <c r="AY101" s="569">
        <v>0</v>
      </c>
      <c r="AZ101" s="569">
        <v>0</v>
      </c>
      <c r="BA101" s="569">
        <v>0</v>
      </c>
      <c r="BB101" s="569">
        <v>0</v>
      </c>
      <c r="BC101" s="569">
        <v>0</v>
      </c>
      <c r="BD101" s="569">
        <v>0</v>
      </c>
      <c r="BE101" s="569">
        <v>0</v>
      </c>
      <c r="BF101" s="569">
        <v>0</v>
      </c>
      <c r="BG101" s="569">
        <v>0</v>
      </c>
      <c r="BH101" s="569">
        <v>0</v>
      </c>
      <c r="BI101" s="569">
        <v>0</v>
      </c>
      <c r="BJ101" s="569">
        <v>0</v>
      </c>
      <c r="BK101" s="569">
        <v>0</v>
      </c>
      <c r="BL101" s="569">
        <v>51.45</v>
      </c>
      <c r="BM101" s="569">
        <v>58.8</v>
      </c>
      <c r="BN101" s="569">
        <v>73.5</v>
      </c>
      <c r="BO101" s="569">
        <v>294</v>
      </c>
      <c r="BP101" s="569">
        <v>257.25</v>
      </c>
      <c r="BQ101" s="569">
        <v>0</v>
      </c>
      <c r="BR101" s="569">
        <v>0</v>
      </c>
      <c r="BS101" s="569">
        <v>0</v>
      </c>
      <c r="BT101" s="569">
        <v>0</v>
      </c>
      <c r="BU101" s="569">
        <v>0</v>
      </c>
      <c r="BV101" s="569">
        <v>0</v>
      </c>
      <c r="BW101" s="569">
        <v>0</v>
      </c>
      <c r="BX101" s="569">
        <v>0</v>
      </c>
      <c r="BY101" s="569">
        <v>0</v>
      </c>
      <c r="BZ101" s="569">
        <v>0</v>
      </c>
      <c r="CA101" s="569">
        <v>0</v>
      </c>
      <c r="CB101" s="569">
        <v>0</v>
      </c>
      <c r="CC101" s="569">
        <v>0</v>
      </c>
      <c r="CD101" s="569">
        <v>0</v>
      </c>
      <c r="CE101" s="574">
        <v>0</v>
      </c>
      <c r="CF101" s="574">
        <v>115.85</v>
      </c>
      <c r="CG101" s="574">
        <v>132.4</v>
      </c>
      <c r="CH101" s="574">
        <v>165.5</v>
      </c>
      <c r="CI101" s="574">
        <v>662</v>
      </c>
      <c r="CJ101" s="574">
        <v>579.25</v>
      </c>
      <c r="CK101" s="574">
        <v>0</v>
      </c>
      <c r="CL101" s="574">
        <v>0</v>
      </c>
      <c r="CM101" s="574">
        <v>0</v>
      </c>
      <c r="CN101" s="574">
        <v>0</v>
      </c>
      <c r="CO101" s="574">
        <v>0</v>
      </c>
      <c r="CP101" s="574">
        <v>0</v>
      </c>
      <c r="CQ101" s="574">
        <v>0</v>
      </c>
      <c r="CR101" s="574">
        <v>0</v>
      </c>
      <c r="CS101" s="574">
        <v>0</v>
      </c>
      <c r="CT101" s="574">
        <v>0</v>
      </c>
      <c r="CU101" s="574">
        <v>0</v>
      </c>
      <c r="CV101" s="574">
        <v>0</v>
      </c>
      <c r="CW101" s="574">
        <v>0</v>
      </c>
      <c r="CX101" s="574">
        <v>0</v>
      </c>
      <c r="CY101" s="575">
        <v>0</v>
      </c>
      <c r="CZ101" s="576">
        <v>0</v>
      </c>
      <c r="DA101" s="577">
        <v>0</v>
      </c>
      <c r="DB101" s="577">
        <v>0</v>
      </c>
      <c r="DC101" s="577">
        <v>0</v>
      </c>
      <c r="DD101" s="577">
        <v>0</v>
      </c>
      <c r="DE101" s="577">
        <v>0</v>
      </c>
      <c r="DF101" s="577">
        <v>0</v>
      </c>
      <c r="DG101" s="577">
        <v>0</v>
      </c>
      <c r="DH101" s="577">
        <v>0</v>
      </c>
      <c r="DI101" s="577">
        <v>0</v>
      </c>
      <c r="DJ101" s="577">
        <v>0</v>
      </c>
      <c r="DK101" s="577">
        <v>0</v>
      </c>
      <c r="DL101" s="577">
        <v>0</v>
      </c>
      <c r="DM101" s="577">
        <v>0</v>
      </c>
      <c r="DN101" s="577">
        <v>0</v>
      </c>
      <c r="DO101" s="577">
        <v>0</v>
      </c>
      <c r="DP101" s="577">
        <v>0</v>
      </c>
      <c r="DQ101" s="577">
        <v>0</v>
      </c>
      <c r="DR101" s="577">
        <v>0</v>
      </c>
      <c r="DS101" s="577">
        <v>0</v>
      </c>
      <c r="DT101" s="577">
        <v>0</v>
      </c>
      <c r="DU101" s="577">
        <v>0</v>
      </c>
      <c r="DV101" s="577">
        <v>0</v>
      </c>
      <c r="DW101" s="578">
        <v>0</v>
      </c>
    </row>
    <row r="102" spans="2:127" x14ac:dyDescent="0.2">
      <c r="B102" s="584"/>
      <c r="C102" s="585"/>
      <c r="D102" s="586"/>
      <c r="E102" s="586"/>
      <c r="F102" s="586"/>
      <c r="G102" s="586"/>
      <c r="H102" s="586"/>
      <c r="I102" s="587"/>
      <c r="J102" s="587"/>
      <c r="K102" s="587"/>
      <c r="L102" s="587"/>
      <c r="M102" s="587"/>
      <c r="N102" s="587"/>
      <c r="O102" s="587"/>
      <c r="P102" s="587"/>
      <c r="Q102" s="587"/>
      <c r="R102" s="588"/>
      <c r="S102" s="587"/>
      <c r="T102" s="587"/>
      <c r="U102" s="497" t="s">
        <v>496</v>
      </c>
      <c r="V102" s="498" t="s">
        <v>124</v>
      </c>
      <c r="W102" s="499" t="s">
        <v>495</v>
      </c>
      <c r="X102" s="569">
        <v>0</v>
      </c>
      <c r="Y102" s="569">
        <v>0</v>
      </c>
      <c r="Z102" s="569">
        <v>0</v>
      </c>
      <c r="AA102" s="569">
        <v>0</v>
      </c>
      <c r="AB102" s="569">
        <v>0</v>
      </c>
      <c r="AC102" s="569">
        <v>0</v>
      </c>
      <c r="AD102" s="569">
        <v>0</v>
      </c>
      <c r="AE102" s="569">
        <v>0</v>
      </c>
      <c r="AF102" s="569">
        <v>0</v>
      </c>
      <c r="AG102" s="569">
        <v>0</v>
      </c>
      <c r="AH102" s="569">
        <v>0</v>
      </c>
      <c r="AI102" s="569">
        <v>0</v>
      </c>
      <c r="AJ102" s="569">
        <v>0</v>
      </c>
      <c r="AK102" s="569">
        <v>0</v>
      </c>
      <c r="AL102" s="569">
        <v>0</v>
      </c>
      <c r="AM102" s="569">
        <v>0</v>
      </c>
      <c r="AN102" s="569">
        <v>0</v>
      </c>
      <c r="AO102" s="569">
        <v>0</v>
      </c>
      <c r="AP102" s="569">
        <v>0</v>
      </c>
      <c r="AQ102" s="569">
        <v>0</v>
      </c>
      <c r="AR102" s="569">
        <v>0</v>
      </c>
      <c r="AS102" s="569">
        <v>0</v>
      </c>
      <c r="AT102" s="569">
        <v>0</v>
      </c>
      <c r="AU102" s="569">
        <v>0</v>
      </c>
      <c r="AV102" s="569">
        <v>0</v>
      </c>
      <c r="AW102" s="569">
        <v>0</v>
      </c>
      <c r="AX102" s="569">
        <v>0</v>
      </c>
      <c r="AY102" s="569">
        <v>0</v>
      </c>
      <c r="AZ102" s="569">
        <v>0</v>
      </c>
      <c r="BA102" s="569">
        <v>0</v>
      </c>
      <c r="BB102" s="569">
        <v>0</v>
      </c>
      <c r="BC102" s="569">
        <v>0</v>
      </c>
      <c r="BD102" s="569">
        <v>0</v>
      </c>
      <c r="BE102" s="569">
        <v>0</v>
      </c>
      <c r="BF102" s="569">
        <v>0</v>
      </c>
      <c r="BG102" s="569">
        <v>0</v>
      </c>
      <c r="BH102" s="569">
        <v>0</v>
      </c>
      <c r="BI102" s="569">
        <v>0</v>
      </c>
      <c r="BJ102" s="569">
        <v>0</v>
      </c>
      <c r="BK102" s="569">
        <v>0</v>
      </c>
      <c r="BL102" s="569">
        <v>0</v>
      </c>
      <c r="BM102" s="569">
        <v>0</v>
      </c>
      <c r="BN102" s="569">
        <v>0</v>
      </c>
      <c r="BO102" s="569">
        <v>0</v>
      </c>
      <c r="BP102" s="569">
        <v>0</v>
      </c>
      <c r="BQ102" s="569">
        <v>0</v>
      </c>
      <c r="BR102" s="569">
        <v>0</v>
      </c>
      <c r="BS102" s="569">
        <v>0</v>
      </c>
      <c r="BT102" s="569">
        <v>0</v>
      </c>
      <c r="BU102" s="569">
        <v>0</v>
      </c>
      <c r="BV102" s="569">
        <v>0</v>
      </c>
      <c r="BW102" s="569">
        <v>0</v>
      </c>
      <c r="BX102" s="569">
        <v>0</v>
      </c>
      <c r="BY102" s="569">
        <v>0</v>
      </c>
      <c r="BZ102" s="569">
        <v>0</v>
      </c>
      <c r="CA102" s="569">
        <v>0</v>
      </c>
      <c r="CB102" s="569">
        <v>0</v>
      </c>
      <c r="CC102" s="569">
        <v>0</v>
      </c>
      <c r="CD102" s="569">
        <v>0</v>
      </c>
      <c r="CE102" s="574">
        <v>0</v>
      </c>
      <c r="CF102" s="574">
        <v>0</v>
      </c>
      <c r="CG102" s="574">
        <v>0</v>
      </c>
      <c r="CH102" s="574">
        <v>0</v>
      </c>
      <c r="CI102" s="574">
        <v>0</v>
      </c>
      <c r="CJ102" s="574">
        <v>0</v>
      </c>
      <c r="CK102" s="574">
        <v>0</v>
      </c>
      <c r="CL102" s="574">
        <v>0</v>
      </c>
      <c r="CM102" s="574">
        <v>0</v>
      </c>
      <c r="CN102" s="574">
        <v>0</v>
      </c>
      <c r="CO102" s="574">
        <v>0</v>
      </c>
      <c r="CP102" s="574">
        <v>0</v>
      </c>
      <c r="CQ102" s="574">
        <v>0</v>
      </c>
      <c r="CR102" s="574">
        <v>0</v>
      </c>
      <c r="CS102" s="574">
        <v>0</v>
      </c>
      <c r="CT102" s="574">
        <v>0</v>
      </c>
      <c r="CU102" s="574">
        <v>0</v>
      </c>
      <c r="CV102" s="574">
        <v>0</v>
      </c>
      <c r="CW102" s="574">
        <v>0</v>
      </c>
      <c r="CX102" s="574">
        <v>0</v>
      </c>
      <c r="CY102" s="575">
        <v>0</v>
      </c>
      <c r="CZ102" s="576">
        <v>0</v>
      </c>
      <c r="DA102" s="577">
        <v>0</v>
      </c>
      <c r="DB102" s="577">
        <v>0</v>
      </c>
      <c r="DC102" s="577">
        <v>0</v>
      </c>
      <c r="DD102" s="577">
        <v>0</v>
      </c>
      <c r="DE102" s="577">
        <v>0</v>
      </c>
      <c r="DF102" s="577">
        <v>0</v>
      </c>
      <c r="DG102" s="577">
        <v>0</v>
      </c>
      <c r="DH102" s="577">
        <v>0</v>
      </c>
      <c r="DI102" s="577">
        <v>0</v>
      </c>
      <c r="DJ102" s="577">
        <v>0</v>
      </c>
      <c r="DK102" s="577">
        <v>0</v>
      </c>
      <c r="DL102" s="577">
        <v>0</v>
      </c>
      <c r="DM102" s="577">
        <v>0</v>
      </c>
      <c r="DN102" s="577">
        <v>0</v>
      </c>
      <c r="DO102" s="577">
        <v>0</v>
      </c>
      <c r="DP102" s="577">
        <v>0</v>
      </c>
      <c r="DQ102" s="577">
        <v>0</v>
      </c>
      <c r="DR102" s="577">
        <v>0</v>
      </c>
      <c r="DS102" s="577">
        <v>0</v>
      </c>
      <c r="DT102" s="577">
        <v>0</v>
      </c>
      <c r="DU102" s="577">
        <v>0</v>
      </c>
      <c r="DV102" s="577">
        <v>0</v>
      </c>
      <c r="DW102" s="578">
        <v>0</v>
      </c>
    </row>
    <row r="103" spans="2:127" x14ac:dyDescent="0.2">
      <c r="B103" s="584"/>
      <c r="C103" s="585"/>
      <c r="D103" s="586"/>
      <c r="E103" s="586"/>
      <c r="F103" s="586"/>
      <c r="G103" s="586"/>
      <c r="H103" s="586"/>
      <c r="I103" s="587"/>
      <c r="J103" s="587"/>
      <c r="K103" s="587"/>
      <c r="L103" s="587"/>
      <c r="M103" s="587"/>
      <c r="N103" s="587"/>
      <c r="O103" s="587"/>
      <c r="P103" s="587"/>
      <c r="Q103" s="587"/>
      <c r="R103" s="588"/>
      <c r="S103" s="587"/>
      <c r="T103" s="587"/>
      <c r="U103" s="497" t="s">
        <v>812</v>
      </c>
      <c r="V103" s="498" t="s">
        <v>124</v>
      </c>
      <c r="W103" s="499" t="s">
        <v>495</v>
      </c>
      <c r="X103" s="569">
        <v>0</v>
      </c>
      <c r="Y103" s="569">
        <v>0</v>
      </c>
      <c r="Z103" s="569">
        <v>0</v>
      </c>
      <c r="AA103" s="569">
        <v>0</v>
      </c>
      <c r="AB103" s="569">
        <v>0</v>
      </c>
      <c r="AC103" s="569">
        <v>0</v>
      </c>
      <c r="AD103" s="569">
        <v>0</v>
      </c>
      <c r="AE103" s="569">
        <v>0</v>
      </c>
      <c r="AF103" s="569">
        <v>0</v>
      </c>
      <c r="AG103" s="569">
        <v>0</v>
      </c>
      <c r="AH103" s="569">
        <v>0</v>
      </c>
      <c r="AI103" s="569">
        <v>0</v>
      </c>
      <c r="AJ103" s="569">
        <v>0</v>
      </c>
      <c r="AK103" s="569">
        <v>0</v>
      </c>
      <c r="AL103" s="569">
        <v>0</v>
      </c>
      <c r="AM103" s="569">
        <v>0</v>
      </c>
      <c r="AN103" s="569">
        <v>0</v>
      </c>
      <c r="AO103" s="569">
        <v>0</v>
      </c>
      <c r="AP103" s="569">
        <v>0</v>
      </c>
      <c r="AQ103" s="569">
        <v>0</v>
      </c>
      <c r="AR103" s="569">
        <v>0</v>
      </c>
      <c r="AS103" s="569">
        <v>0</v>
      </c>
      <c r="AT103" s="569">
        <v>0</v>
      </c>
      <c r="AU103" s="569">
        <v>0</v>
      </c>
      <c r="AV103" s="569">
        <v>0</v>
      </c>
      <c r="AW103" s="569">
        <v>0</v>
      </c>
      <c r="AX103" s="569">
        <v>0</v>
      </c>
      <c r="AY103" s="569">
        <v>0</v>
      </c>
      <c r="AZ103" s="569">
        <v>0</v>
      </c>
      <c r="BA103" s="569">
        <v>0</v>
      </c>
      <c r="BB103" s="569">
        <v>0</v>
      </c>
      <c r="BC103" s="569">
        <v>0</v>
      </c>
      <c r="BD103" s="569">
        <v>0</v>
      </c>
      <c r="BE103" s="569">
        <v>0</v>
      </c>
      <c r="BF103" s="569">
        <v>0</v>
      </c>
      <c r="BG103" s="569">
        <v>0</v>
      </c>
      <c r="BH103" s="569">
        <v>0</v>
      </c>
      <c r="BI103" s="569">
        <v>0</v>
      </c>
      <c r="BJ103" s="569">
        <v>0</v>
      </c>
      <c r="BK103" s="569">
        <v>0</v>
      </c>
      <c r="BL103" s="569">
        <v>0</v>
      </c>
      <c r="BM103" s="569">
        <v>0</v>
      </c>
      <c r="BN103" s="569">
        <v>0</v>
      </c>
      <c r="BO103" s="569">
        <v>0</v>
      </c>
      <c r="BP103" s="569">
        <v>0</v>
      </c>
      <c r="BQ103" s="569">
        <v>0</v>
      </c>
      <c r="BR103" s="569">
        <v>0</v>
      </c>
      <c r="BS103" s="569">
        <v>0</v>
      </c>
      <c r="BT103" s="569">
        <v>0</v>
      </c>
      <c r="BU103" s="569">
        <v>0</v>
      </c>
      <c r="BV103" s="569">
        <v>0</v>
      </c>
      <c r="BW103" s="569">
        <v>0</v>
      </c>
      <c r="BX103" s="569">
        <v>0</v>
      </c>
      <c r="BY103" s="569">
        <v>0</v>
      </c>
      <c r="BZ103" s="569">
        <v>0</v>
      </c>
      <c r="CA103" s="569">
        <v>0</v>
      </c>
      <c r="CB103" s="569">
        <v>0</v>
      </c>
      <c r="CC103" s="569">
        <v>0</v>
      </c>
      <c r="CD103" s="569">
        <v>0</v>
      </c>
      <c r="CE103" s="574">
        <v>0</v>
      </c>
      <c r="CF103" s="574">
        <v>0</v>
      </c>
      <c r="CG103" s="574">
        <v>0</v>
      </c>
      <c r="CH103" s="574">
        <v>0</v>
      </c>
      <c r="CI103" s="574">
        <v>0</v>
      </c>
      <c r="CJ103" s="574">
        <v>0</v>
      </c>
      <c r="CK103" s="574">
        <v>0</v>
      </c>
      <c r="CL103" s="574">
        <v>0</v>
      </c>
      <c r="CM103" s="574">
        <v>0</v>
      </c>
      <c r="CN103" s="574">
        <v>0</v>
      </c>
      <c r="CO103" s="574">
        <v>0</v>
      </c>
      <c r="CP103" s="574">
        <v>0</v>
      </c>
      <c r="CQ103" s="574">
        <v>0</v>
      </c>
      <c r="CR103" s="574">
        <v>0</v>
      </c>
      <c r="CS103" s="574">
        <v>0</v>
      </c>
      <c r="CT103" s="574">
        <v>0</v>
      </c>
      <c r="CU103" s="574">
        <v>0</v>
      </c>
      <c r="CV103" s="574">
        <v>0</v>
      </c>
      <c r="CW103" s="574">
        <v>0</v>
      </c>
      <c r="CX103" s="574">
        <v>0</v>
      </c>
      <c r="CY103" s="575">
        <v>0</v>
      </c>
      <c r="CZ103" s="576">
        <v>0</v>
      </c>
      <c r="DA103" s="577">
        <v>0</v>
      </c>
      <c r="DB103" s="577">
        <v>0</v>
      </c>
      <c r="DC103" s="577">
        <v>0</v>
      </c>
      <c r="DD103" s="577">
        <v>0</v>
      </c>
      <c r="DE103" s="577">
        <v>0</v>
      </c>
      <c r="DF103" s="577">
        <v>0</v>
      </c>
      <c r="DG103" s="577">
        <v>0</v>
      </c>
      <c r="DH103" s="577">
        <v>0</v>
      </c>
      <c r="DI103" s="577">
        <v>0</v>
      </c>
      <c r="DJ103" s="577">
        <v>0</v>
      </c>
      <c r="DK103" s="577">
        <v>0</v>
      </c>
      <c r="DL103" s="577">
        <v>0</v>
      </c>
      <c r="DM103" s="577">
        <v>0</v>
      </c>
      <c r="DN103" s="577">
        <v>0</v>
      </c>
      <c r="DO103" s="577">
        <v>0</v>
      </c>
      <c r="DP103" s="577">
        <v>0</v>
      </c>
      <c r="DQ103" s="577">
        <v>0</v>
      </c>
      <c r="DR103" s="577">
        <v>0</v>
      </c>
      <c r="DS103" s="577">
        <v>0</v>
      </c>
      <c r="DT103" s="577">
        <v>0</v>
      </c>
      <c r="DU103" s="577">
        <v>0</v>
      </c>
      <c r="DV103" s="577">
        <v>0</v>
      </c>
      <c r="DW103" s="578">
        <v>0</v>
      </c>
    </row>
    <row r="104" spans="2:127" x14ac:dyDescent="0.2">
      <c r="B104" s="590"/>
      <c r="C104" s="591"/>
      <c r="D104" s="592"/>
      <c r="E104" s="592"/>
      <c r="F104" s="592"/>
      <c r="G104" s="592"/>
      <c r="H104" s="592"/>
      <c r="I104" s="593"/>
      <c r="J104" s="593"/>
      <c r="K104" s="593"/>
      <c r="L104" s="593"/>
      <c r="M104" s="593"/>
      <c r="N104" s="593"/>
      <c r="O104" s="593"/>
      <c r="P104" s="593"/>
      <c r="Q104" s="593"/>
      <c r="R104" s="594"/>
      <c r="S104" s="593"/>
      <c r="T104" s="593"/>
      <c r="U104" s="497" t="s">
        <v>497</v>
      </c>
      <c r="V104" s="498" t="s">
        <v>124</v>
      </c>
      <c r="W104" s="595" t="s">
        <v>495</v>
      </c>
      <c r="X104" s="569">
        <v>0</v>
      </c>
      <c r="Y104" s="569">
        <v>0</v>
      </c>
      <c r="Z104" s="569">
        <v>0</v>
      </c>
      <c r="AA104" s="569">
        <v>0</v>
      </c>
      <c r="AB104" s="569">
        <v>0</v>
      </c>
      <c r="AC104" s="569">
        <v>3.3</v>
      </c>
      <c r="AD104" s="569">
        <v>3.3</v>
      </c>
      <c r="AE104" s="569">
        <v>3.3</v>
      </c>
      <c r="AF104" s="569">
        <v>3.3</v>
      </c>
      <c r="AG104" s="569">
        <v>3.3</v>
      </c>
      <c r="AH104" s="569">
        <v>3.3</v>
      </c>
      <c r="AI104" s="569">
        <v>3.3</v>
      </c>
      <c r="AJ104" s="569">
        <v>3.3</v>
      </c>
      <c r="AK104" s="569">
        <v>3.3</v>
      </c>
      <c r="AL104" s="569">
        <v>3.3</v>
      </c>
      <c r="AM104" s="569">
        <v>3.3</v>
      </c>
      <c r="AN104" s="569">
        <v>3.3</v>
      </c>
      <c r="AO104" s="569">
        <v>3.3</v>
      </c>
      <c r="AP104" s="569">
        <v>3.3</v>
      </c>
      <c r="AQ104" s="569">
        <v>3.3</v>
      </c>
      <c r="AR104" s="569">
        <v>3.3</v>
      </c>
      <c r="AS104" s="569">
        <v>3.3</v>
      </c>
      <c r="AT104" s="569">
        <v>3.3</v>
      </c>
      <c r="AU104" s="569">
        <v>3.3</v>
      </c>
      <c r="AV104" s="569">
        <v>3.3</v>
      </c>
      <c r="AW104" s="569">
        <v>3.3</v>
      </c>
      <c r="AX104" s="569">
        <v>3.3</v>
      </c>
      <c r="AY104" s="569">
        <v>3.3</v>
      </c>
      <c r="AZ104" s="569">
        <v>3.3</v>
      </c>
      <c r="BA104" s="569">
        <v>3.3</v>
      </c>
      <c r="BB104" s="569">
        <v>3.3</v>
      </c>
      <c r="BC104" s="569">
        <v>3.3</v>
      </c>
      <c r="BD104" s="569">
        <v>3.3</v>
      </c>
      <c r="BE104" s="569">
        <v>3.3</v>
      </c>
      <c r="BF104" s="569">
        <v>3.3</v>
      </c>
      <c r="BG104" s="569">
        <v>3.3</v>
      </c>
      <c r="BH104" s="569">
        <v>3.3</v>
      </c>
      <c r="BI104" s="569">
        <v>3.3</v>
      </c>
      <c r="BJ104" s="569">
        <v>3.3</v>
      </c>
      <c r="BK104" s="569">
        <v>3.3</v>
      </c>
      <c r="BL104" s="569">
        <v>3.3</v>
      </c>
      <c r="BM104" s="569">
        <v>3.3</v>
      </c>
      <c r="BN104" s="569">
        <v>3.3</v>
      </c>
      <c r="BO104" s="569">
        <v>3.3</v>
      </c>
      <c r="BP104" s="569">
        <v>3.3</v>
      </c>
      <c r="BQ104" s="569">
        <v>3.3</v>
      </c>
      <c r="BR104" s="569">
        <v>3.3</v>
      </c>
      <c r="BS104" s="569">
        <v>3.3</v>
      </c>
      <c r="BT104" s="569">
        <v>3.3</v>
      </c>
      <c r="BU104" s="569">
        <v>3.3</v>
      </c>
      <c r="BV104" s="569">
        <v>3.3</v>
      </c>
      <c r="BW104" s="569">
        <v>3.3</v>
      </c>
      <c r="BX104" s="569">
        <v>3.3</v>
      </c>
      <c r="BY104" s="569">
        <v>3.3</v>
      </c>
      <c r="BZ104" s="569">
        <v>3.3</v>
      </c>
      <c r="CA104" s="569">
        <v>3.3</v>
      </c>
      <c r="CB104" s="569">
        <v>3.3</v>
      </c>
      <c r="CC104" s="569">
        <v>3.3</v>
      </c>
      <c r="CD104" s="569">
        <v>3.3</v>
      </c>
      <c r="CE104" s="574">
        <v>3.3</v>
      </c>
      <c r="CF104" s="574">
        <v>3.3</v>
      </c>
      <c r="CG104" s="574">
        <v>3.3</v>
      </c>
      <c r="CH104" s="574">
        <v>3.3</v>
      </c>
      <c r="CI104" s="574">
        <v>3.3</v>
      </c>
      <c r="CJ104" s="574">
        <v>3.3</v>
      </c>
      <c r="CK104" s="574">
        <v>3.3</v>
      </c>
      <c r="CL104" s="574">
        <v>3.3</v>
      </c>
      <c r="CM104" s="574">
        <v>3.3</v>
      </c>
      <c r="CN104" s="574">
        <v>3.3</v>
      </c>
      <c r="CO104" s="574">
        <v>3.3</v>
      </c>
      <c r="CP104" s="574">
        <v>3.3</v>
      </c>
      <c r="CQ104" s="574">
        <v>3.3</v>
      </c>
      <c r="CR104" s="574">
        <v>3.3</v>
      </c>
      <c r="CS104" s="574">
        <v>3.3</v>
      </c>
      <c r="CT104" s="574">
        <v>3.3</v>
      </c>
      <c r="CU104" s="574">
        <v>3.3</v>
      </c>
      <c r="CV104" s="574">
        <v>3.3</v>
      </c>
      <c r="CW104" s="574">
        <v>3.3</v>
      </c>
      <c r="CX104" s="574">
        <v>3.3</v>
      </c>
      <c r="CY104" s="575">
        <v>3.3</v>
      </c>
      <c r="CZ104" s="576">
        <v>0</v>
      </c>
      <c r="DA104" s="577">
        <v>0</v>
      </c>
      <c r="DB104" s="577">
        <v>0</v>
      </c>
      <c r="DC104" s="577">
        <v>0</v>
      </c>
      <c r="DD104" s="577">
        <v>0</v>
      </c>
      <c r="DE104" s="577">
        <v>0</v>
      </c>
      <c r="DF104" s="577">
        <v>0</v>
      </c>
      <c r="DG104" s="577">
        <v>0</v>
      </c>
      <c r="DH104" s="577">
        <v>0</v>
      </c>
      <c r="DI104" s="577">
        <v>0</v>
      </c>
      <c r="DJ104" s="577">
        <v>0</v>
      </c>
      <c r="DK104" s="577">
        <v>0</v>
      </c>
      <c r="DL104" s="577">
        <v>0</v>
      </c>
      <c r="DM104" s="577">
        <v>0</v>
      </c>
      <c r="DN104" s="577">
        <v>0</v>
      </c>
      <c r="DO104" s="577">
        <v>0</v>
      </c>
      <c r="DP104" s="577">
        <v>0</v>
      </c>
      <c r="DQ104" s="577">
        <v>0</v>
      </c>
      <c r="DR104" s="577">
        <v>0</v>
      </c>
      <c r="DS104" s="577">
        <v>0</v>
      </c>
      <c r="DT104" s="577">
        <v>0</v>
      </c>
      <c r="DU104" s="577">
        <v>0</v>
      </c>
      <c r="DV104" s="577">
        <v>0</v>
      </c>
      <c r="DW104" s="578">
        <v>0</v>
      </c>
    </row>
    <row r="105" spans="2:127" x14ac:dyDescent="0.2">
      <c r="B105" s="596"/>
      <c r="C105" s="597"/>
      <c r="D105" s="384"/>
      <c r="E105" s="384"/>
      <c r="F105" s="384"/>
      <c r="G105" s="384"/>
      <c r="H105" s="384"/>
      <c r="I105" s="598"/>
      <c r="J105" s="598"/>
      <c r="K105" s="598"/>
      <c r="L105" s="598"/>
      <c r="M105" s="598"/>
      <c r="N105" s="598"/>
      <c r="O105" s="598"/>
      <c r="P105" s="598"/>
      <c r="Q105" s="598"/>
      <c r="R105" s="599"/>
      <c r="S105" s="598"/>
      <c r="T105" s="598"/>
      <c r="U105" s="497" t="s">
        <v>498</v>
      </c>
      <c r="V105" s="498" t="s">
        <v>124</v>
      </c>
      <c r="W105" s="595" t="s">
        <v>495</v>
      </c>
      <c r="X105" s="569">
        <v>0</v>
      </c>
      <c r="Y105" s="569">
        <v>0</v>
      </c>
      <c r="Z105" s="569">
        <v>0</v>
      </c>
      <c r="AA105" s="569">
        <v>0</v>
      </c>
      <c r="AB105" s="569">
        <v>0</v>
      </c>
      <c r="AC105" s="569">
        <v>951.90069999999992</v>
      </c>
      <c r="AD105" s="569">
        <v>951.90069999999992</v>
      </c>
      <c r="AE105" s="569">
        <v>951.90069999999992</v>
      </c>
      <c r="AF105" s="569">
        <v>951.90069999999992</v>
      </c>
      <c r="AG105" s="569">
        <v>951.90069999999992</v>
      </c>
      <c r="AH105" s="569">
        <v>951.90069999999992</v>
      </c>
      <c r="AI105" s="569">
        <v>951.90069999999992</v>
      </c>
      <c r="AJ105" s="569">
        <v>951.90069999999992</v>
      </c>
      <c r="AK105" s="569">
        <v>951.90069999999992</v>
      </c>
      <c r="AL105" s="569">
        <v>951.90069999999992</v>
      </c>
      <c r="AM105" s="569">
        <v>951.90069999999992</v>
      </c>
      <c r="AN105" s="569">
        <v>951.90069999999992</v>
      </c>
      <c r="AO105" s="569">
        <v>951.90069999999992</v>
      </c>
      <c r="AP105" s="569">
        <v>951.90069999999992</v>
      </c>
      <c r="AQ105" s="569">
        <v>951.90069999999992</v>
      </c>
      <c r="AR105" s="569">
        <v>951.90069999999992</v>
      </c>
      <c r="AS105" s="569">
        <v>951.90069999999992</v>
      </c>
      <c r="AT105" s="569">
        <v>951.90069999999992</v>
      </c>
      <c r="AU105" s="569">
        <v>951.90069999999992</v>
      </c>
      <c r="AV105" s="569">
        <v>951.90069999999992</v>
      </c>
      <c r="AW105" s="569">
        <v>951.90069999999992</v>
      </c>
      <c r="AX105" s="569">
        <v>951.90069999999992</v>
      </c>
      <c r="AY105" s="569">
        <v>951.90069999999992</v>
      </c>
      <c r="AZ105" s="569">
        <v>951.90069999999992</v>
      </c>
      <c r="BA105" s="569">
        <v>951.90069999999992</v>
      </c>
      <c r="BB105" s="569">
        <v>951.90069999999992</v>
      </c>
      <c r="BC105" s="569">
        <v>951.90069999999992</v>
      </c>
      <c r="BD105" s="569">
        <v>951.90069999999992</v>
      </c>
      <c r="BE105" s="569">
        <v>951.90069999999992</v>
      </c>
      <c r="BF105" s="569">
        <v>951.90069999999992</v>
      </c>
      <c r="BG105" s="569">
        <v>951.90069999999992</v>
      </c>
      <c r="BH105" s="569">
        <v>951.90069999999992</v>
      </c>
      <c r="BI105" s="569">
        <v>951.90069999999992</v>
      </c>
      <c r="BJ105" s="569">
        <v>951.90069999999992</v>
      </c>
      <c r="BK105" s="569">
        <v>951.90069999999992</v>
      </c>
      <c r="BL105" s="569">
        <v>951.90069999999992</v>
      </c>
      <c r="BM105" s="569">
        <v>951.90069999999992</v>
      </c>
      <c r="BN105" s="569">
        <v>951.90069999999992</v>
      </c>
      <c r="BO105" s="569">
        <v>951.90069999999992</v>
      </c>
      <c r="BP105" s="569">
        <v>951.90069999999992</v>
      </c>
      <c r="BQ105" s="569">
        <v>951.90069999999992</v>
      </c>
      <c r="BR105" s="569">
        <v>951.90069999999992</v>
      </c>
      <c r="BS105" s="569">
        <v>951.90069999999992</v>
      </c>
      <c r="BT105" s="569">
        <v>951.90069999999992</v>
      </c>
      <c r="BU105" s="569">
        <v>951.90069999999992</v>
      </c>
      <c r="BV105" s="569">
        <v>951.90069999999992</v>
      </c>
      <c r="BW105" s="569">
        <v>951.90069999999992</v>
      </c>
      <c r="BX105" s="569">
        <v>951.90069999999992</v>
      </c>
      <c r="BY105" s="569">
        <v>951.90069999999992</v>
      </c>
      <c r="BZ105" s="569">
        <v>951.90069999999992</v>
      </c>
      <c r="CA105" s="569">
        <v>951.90069999999992</v>
      </c>
      <c r="CB105" s="569">
        <v>951.90069999999992</v>
      </c>
      <c r="CC105" s="569">
        <v>951.90069999999992</v>
      </c>
      <c r="CD105" s="569">
        <v>951.90069999999992</v>
      </c>
      <c r="CE105" s="574">
        <v>951.90069999999992</v>
      </c>
      <c r="CF105" s="574">
        <v>951.90069999999992</v>
      </c>
      <c r="CG105" s="574">
        <v>951.90069999999992</v>
      </c>
      <c r="CH105" s="574">
        <v>951.90069999999992</v>
      </c>
      <c r="CI105" s="574">
        <v>951.90069999999992</v>
      </c>
      <c r="CJ105" s="574">
        <v>951.90069999999992</v>
      </c>
      <c r="CK105" s="574">
        <v>951.90069999999992</v>
      </c>
      <c r="CL105" s="574">
        <v>951.90069999999992</v>
      </c>
      <c r="CM105" s="574">
        <v>951.90069999999992</v>
      </c>
      <c r="CN105" s="574">
        <v>951.90069999999992</v>
      </c>
      <c r="CO105" s="574">
        <v>951.90069999999992</v>
      </c>
      <c r="CP105" s="574">
        <v>951.90069999999992</v>
      </c>
      <c r="CQ105" s="574">
        <v>951.90069999999992</v>
      </c>
      <c r="CR105" s="574">
        <v>951.90069999999992</v>
      </c>
      <c r="CS105" s="574">
        <v>951.90069999999992</v>
      </c>
      <c r="CT105" s="574">
        <v>951.90069999999992</v>
      </c>
      <c r="CU105" s="574">
        <v>951.90069999999992</v>
      </c>
      <c r="CV105" s="574">
        <v>951.90069999999992</v>
      </c>
      <c r="CW105" s="574">
        <v>951.90069999999992</v>
      </c>
      <c r="CX105" s="574">
        <v>951.90069999999992</v>
      </c>
      <c r="CY105" s="575">
        <v>951.90069999999992</v>
      </c>
      <c r="CZ105" s="576">
        <v>0</v>
      </c>
      <c r="DA105" s="577">
        <v>0</v>
      </c>
      <c r="DB105" s="577">
        <v>0</v>
      </c>
      <c r="DC105" s="577">
        <v>0</v>
      </c>
      <c r="DD105" s="577">
        <v>0</v>
      </c>
      <c r="DE105" s="577">
        <v>0</v>
      </c>
      <c r="DF105" s="577">
        <v>0</v>
      </c>
      <c r="DG105" s="577">
        <v>0</v>
      </c>
      <c r="DH105" s="577">
        <v>0</v>
      </c>
      <c r="DI105" s="577">
        <v>0</v>
      </c>
      <c r="DJ105" s="577">
        <v>0</v>
      </c>
      <c r="DK105" s="577">
        <v>0</v>
      </c>
      <c r="DL105" s="577">
        <v>0</v>
      </c>
      <c r="DM105" s="577">
        <v>0</v>
      </c>
      <c r="DN105" s="577">
        <v>0</v>
      </c>
      <c r="DO105" s="577">
        <v>0</v>
      </c>
      <c r="DP105" s="577">
        <v>0</v>
      </c>
      <c r="DQ105" s="577">
        <v>0</v>
      </c>
      <c r="DR105" s="577">
        <v>0</v>
      </c>
      <c r="DS105" s="577">
        <v>0</v>
      </c>
      <c r="DT105" s="577">
        <v>0</v>
      </c>
      <c r="DU105" s="577">
        <v>0</v>
      </c>
      <c r="DV105" s="577">
        <v>0</v>
      </c>
      <c r="DW105" s="578">
        <v>0</v>
      </c>
    </row>
    <row r="106" spans="2:127" x14ac:dyDescent="0.2">
      <c r="B106" s="596"/>
      <c r="C106" s="597"/>
      <c r="D106" s="384"/>
      <c r="E106" s="384"/>
      <c r="F106" s="384"/>
      <c r="G106" s="384"/>
      <c r="H106" s="384"/>
      <c r="I106" s="598"/>
      <c r="J106" s="598"/>
      <c r="K106" s="598"/>
      <c r="L106" s="598"/>
      <c r="M106" s="598"/>
      <c r="N106" s="598"/>
      <c r="O106" s="598"/>
      <c r="P106" s="598"/>
      <c r="Q106" s="598"/>
      <c r="R106" s="599"/>
      <c r="S106" s="598"/>
      <c r="T106" s="598"/>
      <c r="U106" s="600" t="s">
        <v>499</v>
      </c>
      <c r="V106" s="601" t="s">
        <v>124</v>
      </c>
      <c r="W106" s="595" t="s">
        <v>495</v>
      </c>
      <c r="X106" s="569">
        <v>0</v>
      </c>
      <c r="Y106" s="569">
        <v>0</v>
      </c>
      <c r="Z106" s="569">
        <v>0</v>
      </c>
      <c r="AA106" s="569">
        <v>0</v>
      </c>
      <c r="AB106" s="569">
        <v>0</v>
      </c>
      <c r="AC106" s="569">
        <v>0</v>
      </c>
      <c r="AD106" s="569">
        <v>0</v>
      </c>
      <c r="AE106" s="569">
        <v>0</v>
      </c>
      <c r="AF106" s="569">
        <v>0</v>
      </c>
      <c r="AG106" s="569">
        <v>0</v>
      </c>
      <c r="AH106" s="569">
        <v>0</v>
      </c>
      <c r="AI106" s="569">
        <v>0</v>
      </c>
      <c r="AJ106" s="569">
        <v>0</v>
      </c>
      <c r="AK106" s="569">
        <v>0</v>
      </c>
      <c r="AL106" s="569">
        <v>0</v>
      </c>
      <c r="AM106" s="569">
        <v>0</v>
      </c>
      <c r="AN106" s="569">
        <v>0</v>
      </c>
      <c r="AO106" s="569">
        <v>0</v>
      </c>
      <c r="AP106" s="569">
        <v>0</v>
      </c>
      <c r="AQ106" s="569">
        <v>0</v>
      </c>
      <c r="AR106" s="569">
        <v>0</v>
      </c>
      <c r="AS106" s="569">
        <v>0</v>
      </c>
      <c r="AT106" s="569">
        <v>0</v>
      </c>
      <c r="AU106" s="569">
        <v>0</v>
      </c>
      <c r="AV106" s="569">
        <v>0</v>
      </c>
      <c r="AW106" s="569">
        <v>0</v>
      </c>
      <c r="AX106" s="569">
        <v>0</v>
      </c>
      <c r="AY106" s="569">
        <v>0</v>
      </c>
      <c r="AZ106" s="569">
        <v>0</v>
      </c>
      <c r="BA106" s="569">
        <v>0</v>
      </c>
      <c r="BB106" s="569">
        <v>0</v>
      </c>
      <c r="BC106" s="569">
        <v>0</v>
      </c>
      <c r="BD106" s="569">
        <v>0</v>
      </c>
      <c r="BE106" s="569">
        <v>0</v>
      </c>
      <c r="BF106" s="569">
        <v>0</v>
      </c>
      <c r="BG106" s="569">
        <v>0</v>
      </c>
      <c r="BH106" s="569">
        <v>0</v>
      </c>
      <c r="BI106" s="569">
        <v>0</v>
      </c>
      <c r="BJ106" s="569">
        <v>0</v>
      </c>
      <c r="BK106" s="569">
        <v>0</v>
      </c>
      <c r="BL106" s="569">
        <v>0</v>
      </c>
      <c r="BM106" s="569">
        <v>0</v>
      </c>
      <c r="BN106" s="569">
        <v>0</v>
      </c>
      <c r="BO106" s="569">
        <v>0</v>
      </c>
      <c r="BP106" s="569">
        <v>0</v>
      </c>
      <c r="BQ106" s="569">
        <v>0</v>
      </c>
      <c r="BR106" s="569">
        <v>0</v>
      </c>
      <c r="BS106" s="569">
        <v>0</v>
      </c>
      <c r="BT106" s="569">
        <v>0</v>
      </c>
      <c r="BU106" s="569">
        <v>0</v>
      </c>
      <c r="BV106" s="569">
        <v>0</v>
      </c>
      <c r="BW106" s="569">
        <v>0</v>
      </c>
      <c r="BX106" s="569">
        <v>0</v>
      </c>
      <c r="BY106" s="569">
        <v>0</v>
      </c>
      <c r="BZ106" s="569">
        <v>0</v>
      </c>
      <c r="CA106" s="569">
        <v>0</v>
      </c>
      <c r="CB106" s="569">
        <v>0</v>
      </c>
      <c r="CC106" s="569">
        <v>0</v>
      </c>
      <c r="CD106" s="569">
        <v>0</v>
      </c>
      <c r="CE106" s="574">
        <v>0</v>
      </c>
      <c r="CF106" s="574">
        <v>0</v>
      </c>
      <c r="CG106" s="574">
        <v>0</v>
      </c>
      <c r="CH106" s="574">
        <v>0</v>
      </c>
      <c r="CI106" s="574">
        <v>0</v>
      </c>
      <c r="CJ106" s="574">
        <v>0</v>
      </c>
      <c r="CK106" s="574">
        <v>0</v>
      </c>
      <c r="CL106" s="574">
        <v>0</v>
      </c>
      <c r="CM106" s="574">
        <v>0</v>
      </c>
      <c r="CN106" s="574">
        <v>0</v>
      </c>
      <c r="CO106" s="574">
        <v>0</v>
      </c>
      <c r="CP106" s="574">
        <v>0</v>
      </c>
      <c r="CQ106" s="574">
        <v>0</v>
      </c>
      <c r="CR106" s="574">
        <v>0</v>
      </c>
      <c r="CS106" s="574">
        <v>0</v>
      </c>
      <c r="CT106" s="574">
        <v>0</v>
      </c>
      <c r="CU106" s="574">
        <v>0</v>
      </c>
      <c r="CV106" s="574">
        <v>0</v>
      </c>
      <c r="CW106" s="574">
        <v>0</v>
      </c>
      <c r="CX106" s="574">
        <v>0</v>
      </c>
      <c r="CY106" s="575">
        <v>0</v>
      </c>
      <c r="CZ106" s="576">
        <v>0</v>
      </c>
      <c r="DA106" s="577">
        <v>0</v>
      </c>
      <c r="DB106" s="577">
        <v>0</v>
      </c>
      <c r="DC106" s="577">
        <v>0</v>
      </c>
      <c r="DD106" s="577">
        <v>0</v>
      </c>
      <c r="DE106" s="577">
        <v>0</v>
      </c>
      <c r="DF106" s="577">
        <v>0</v>
      </c>
      <c r="DG106" s="577">
        <v>0</v>
      </c>
      <c r="DH106" s="577">
        <v>0</v>
      </c>
      <c r="DI106" s="577">
        <v>0</v>
      </c>
      <c r="DJ106" s="577">
        <v>0</v>
      </c>
      <c r="DK106" s="577">
        <v>0</v>
      </c>
      <c r="DL106" s="577">
        <v>0</v>
      </c>
      <c r="DM106" s="577">
        <v>0</v>
      </c>
      <c r="DN106" s="577">
        <v>0</v>
      </c>
      <c r="DO106" s="577">
        <v>0</v>
      </c>
      <c r="DP106" s="577">
        <v>0</v>
      </c>
      <c r="DQ106" s="577">
        <v>0</v>
      </c>
      <c r="DR106" s="577">
        <v>0</v>
      </c>
      <c r="DS106" s="577">
        <v>0</v>
      </c>
      <c r="DT106" s="577">
        <v>0</v>
      </c>
      <c r="DU106" s="577">
        <v>0</v>
      </c>
      <c r="DV106" s="577">
        <v>0</v>
      </c>
      <c r="DW106" s="578">
        <v>0</v>
      </c>
    </row>
    <row r="107" spans="2:127" x14ac:dyDescent="0.2">
      <c r="B107" s="596"/>
      <c r="C107" s="597"/>
      <c r="D107" s="384"/>
      <c r="E107" s="384"/>
      <c r="F107" s="384"/>
      <c r="G107" s="384"/>
      <c r="H107" s="384"/>
      <c r="I107" s="598"/>
      <c r="J107" s="598"/>
      <c r="K107" s="598"/>
      <c r="L107" s="598"/>
      <c r="M107" s="598"/>
      <c r="N107" s="598"/>
      <c r="O107" s="598"/>
      <c r="P107" s="598"/>
      <c r="Q107" s="598"/>
      <c r="R107" s="599"/>
      <c r="S107" s="598"/>
      <c r="T107" s="598"/>
      <c r="U107" s="497" t="s">
        <v>500</v>
      </c>
      <c r="V107" s="498" t="s">
        <v>124</v>
      </c>
      <c r="W107" s="595" t="s">
        <v>495</v>
      </c>
      <c r="X107" s="569">
        <v>3.6848000000000001</v>
      </c>
      <c r="Y107" s="569">
        <v>4.2111999999999998</v>
      </c>
      <c r="Z107" s="569">
        <v>5.2640000000000002</v>
      </c>
      <c r="AA107" s="569">
        <v>21.056000000000001</v>
      </c>
      <c r="AB107" s="569">
        <v>18.423999999999999</v>
      </c>
      <c r="AC107" s="569">
        <v>0</v>
      </c>
      <c r="AD107" s="569">
        <v>0</v>
      </c>
      <c r="AE107" s="569">
        <v>0</v>
      </c>
      <c r="AF107" s="569">
        <v>0</v>
      </c>
      <c r="AG107" s="569">
        <v>0</v>
      </c>
      <c r="AH107" s="569">
        <v>0</v>
      </c>
      <c r="AI107" s="569">
        <v>0</v>
      </c>
      <c r="AJ107" s="569">
        <v>0</v>
      </c>
      <c r="AK107" s="569">
        <v>0</v>
      </c>
      <c r="AL107" s="569">
        <v>0</v>
      </c>
      <c r="AM107" s="569">
        <v>0</v>
      </c>
      <c r="AN107" s="569">
        <v>0</v>
      </c>
      <c r="AO107" s="569">
        <v>0</v>
      </c>
      <c r="AP107" s="569">
        <v>0</v>
      </c>
      <c r="AQ107" s="569">
        <v>0</v>
      </c>
      <c r="AR107" s="569">
        <v>5.0525679532861967E-2</v>
      </c>
      <c r="AS107" s="569">
        <v>5.7743633751842244E-2</v>
      </c>
      <c r="AT107" s="569">
        <v>7.2179542189802798E-2</v>
      </c>
      <c r="AU107" s="569">
        <v>0.28871816875921119</v>
      </c>
      <c r="AV107" s="569">
        <v>0.25262839766430983</v>
      </c>
      <c r="AW107" s="569">
        <v>0</v>
      </c>
      <c r="AX107" s="569">
        <v>0</v>
      </c>
      <c r="AY107" s="569">
        <v>0</v>
      </c>
      <c r="AZ107" s="569">
        <v>0</v>
      </c>
      <c r="BA107" s="569">
        <v>0</v>
      </c>
      <c r="BB107" s="569">
        <v>0</v>
      </c>
      <c r="BC107" s="569">
        <v>0</v>
      </c>
      <c r="BD107" s="569">
        <v>0</v>
      </c>
      <c r="BE107" s="569">
        <v>0</v>
      </c>
      <c r="BF107" s="569">
        <v>0</v>
      </c>
      <c r="BG107" s="569">
        <v>0</v>
      </c>
      <c r="BH107" s="569">
        <v>0</v>
      </c>
      <c r="BI107" s="569">
        <v>0</v>
      </c>
      <c r="BJ107" s="569">
        <v>0</v>
      </c>
      <c r="BK107" s="569">
        <v>0</v>
      </c>
      <c r="BL107" s="569">
        <v>5.0525679532861967E-2</v>
      </c>
      <c r="BM107" s="569">
        <v>5.7743633751842244E-2</v>
      </c>
      <c r="BN107" s="569">
        <v>7.2179542189802798E-2</v>
      </c>
      <c r="BO107" s="569">
        <v>0.28871816875921119</v>
      </c>
      <c r="BP107" s="569">
        <v>0.25262839766430983</v>
      </c>
      <c r="BQ107" s="569">
        <v>0</v>
      </c>
      <c r="BR107" s="569">
        <v>0</v>
      </c>
      <c r="BS107" s="569">
        <v>0</v>
      </c>
      <c r="BT107" s="569">
        <v>0</v>
      </c>
      <c r="BU107" s="569">
        <v>0</v>
      </c>
      <c r="BV107" s="569">
        <v>0</v>
      </c>
      <c r="BW107" s="569">
        <v>0</v>
      </c>
      <c r="BX107" s="569">
        <v>0</v>
      </c>
      <c r="BY107" s="569">
        <v>0</v>
      </c>
      <c r="BZ107" s="569">
        <v>0</v>
      </c>
      <c r="CA107" s="569">
        <v>0</v>
      </c>
      <c r="CB107" s="569">
        <v>0</v>
      </c>
      <c r="CC107" s="569">
        <v>0</v>
      </c>
      <c r="CD107" s="569">
        <v>0</v>
      </c>
      <c r="CE107" s="574">
        <v>0</v>
      </c>
      <c r="CF107" s="574">
        <v>0.11376870697535585</v>
      </c>
      <c r="CG107" s="574">
        <v>0.1300213794004067</v>
      </c>
      <c r="CH107" s="574">
        <v>0.16252672425050835</v>
      </c>
      <c r="CI107" s="574">
        <v>0.65010689700203339</v>
      </c>
      <c r="CJ107" s="574">
        <v>0.5688435348767793</v>
      </c>
      <c r="CK107" s="574">
        <v>0</v>
      </c>
      <c r="CL107" s="574">
        <v>0</v>
      </c>
      <c r="CM107" s="574">
        <v>0</v>
      </c>
      <c r="CN107" s="574">
        <v>0</v>
      </c>
      <c r="CO107" s="574">
        <v>0</v>
      </c>
      <c r="CP107" s="574">
        <v>0</v>
      </c>
      <c r="CQ107" s="574">
        <v>0</v>
      </c>
      <c r="CR107" s="574">
        <v>0</v>
      </c>
      <c r="CS107" s="574">
        <v>0</v>
      </c>
      <c r="CT107" s="574">
        <v>0</v>
      </c>
      <c r="CU107" s="574">
        <v>0</v>
      </c>
      <c r="CV107" s="574">
        <v>0</v>
      </c>
      <c r="CW107" s="574">
        <v>0</v>
      </c>
      <c r="CX107" s="574">
        <v>0</v>
      </c>
      <c r="CY107" s="575">
        <v>0</v>
      </c>
      <c r="CZ107" s="576">
        <v>0</v>
      </c>
      <c r="DA107" s="577">
        <v>0</v>
      </c>
      <c r="DB107" s="577">
        <v>0</v>
      </c>
      <c r="DC107" s="577">
        <v>0</v>
      </c>
      <c r="DD107" s="577">
        <v>0</v>
      </c>
      <c r="DE107" s="577">
        <v>0</v>
      </c>
      <c r="DF107" s="577">
        <v>0</v>
      </c>
      <c r="DG107" s="577">
        <v>0</v>
      </c>
      <c r="DH107" s="577">
        <v>0</v>
      </c>
      <c r="DI107" s="577">
        <v>0</v>
      </c>
      <c r="DJ107" s="577">
        <v>0</v>
      </c>
      <c r="DK107" s="577">
        <v>0</v>
      </c>
      <c r="DL107" s="577">
        <v>0</v>
      </c>
      <c r="DM107" s="577">
        <v>0</v>
      </c>
      <c r="DN107" s="577">
        <v>0</v>
      </c>
      <c r="DO107" s="577">
        <v>0</v>
      </c>
      <c r="DP107" s="577">
        <v>0</v>
      </c>
      <c r="DQ107" s="577">
        <v>0</v>
      </c>
      <c r="DR107" s="577">
        <v>0</v>
      </c>
      <c r="DS107" s="577">
        <v>0</v>
      </c>
      <c r="DT107" s="577">
        <v>0</v>
      </c>
      <c r="DU107" s="577">
        <v>0</v>
      </c>
      <c r="DV107" s="577">
        <v>0</v>
      </c>
      <c r="DW107" s="578">
        <v>0</v>
      </c>
    </row>
    <row r="108" spans="2:127" x14ac:dyDescent="0.2">
      <c r="B108" s="602"/>
      <c r="C108" s="597"/>
      <c r="D108" s="384"/>
      <c r="E108" s="384"/>
      <c r="F108" s="384"/>
      <c r="G108" s="384"/>
      <c r="H108" s="384"/>
      <c r="I108" s="598"/>
      <c r="J108" s="598"/>
      <c r="K108" s="598"/>
      <c r="L108" s="598"/>
      <c r="M108" s="598"/>
      <c r="N108" s="598"/>
      <c r="O108" s="598"/>
      <c r="P108" s="598"/>
      <c r="Q108" s="598"/>
      <c r="R108" s="599"/>
      <c r="S108" s="598"/>
      <c r="T108" s="598"/>
      <c r="U108" s="497" t="s">
        <v>501</v>
      </c>
      <c r="V108" s="498" t="s">
        <v>124</v>
      </c>
      <c r="W108" s="595" t="s">
        <v>495</v>
      </c>
      <c r="X108" s="569">
        <v>0</v>
      </c>
      <c r="Y108" s="569">
        <v>0</v>
      </c>
      <c r="Z108" s="569">
        <v>0</v>
      </c>
      <c r="AA108" s="569">
        <v>0</v>
      </c>
      <c r="AB108" s="569">
        <v>0</v>
      </c>
      <c r="AC108" s="569">
        <v>2.92</v>
      </c>
      <c r="AD108" s="569">
        <v>2.92</v>
      </c>
      <c r="AE108" s="569">
        <v>2.92</v>
      </c>
      <c r="AF108" s="569">
        <v>2.92</v>
      </c>
      <c r="AG108" s="569">
        <v>2.92</v>
      </c>
      <c r="AH108" s="569">
        <v>2.92</v>
      </c>
      <c r="AI108" s="569">
        <v>2.92</v>
      </c>
      <c r="AJ108" s="569">
        <v>2.92</v>
      </c>
      <c r="AK108" s="569">
        <v>2.92</v>
      </c>
      <c r="AL108" s="569">
        <v>2.92</v>
      </c>
      <c r="AM108" s="569">
        <v>2.92</v>
      </c>
      <c r="AN108" s="569">
        <v>2.92</v>
      </c>
      <c r="AO108" s="569">
        <v>2.92</v>
      </c>
      <c r="AP108" s="569">
        <v>2.92</v>
      </c>
      <c r="AQ108" s="569">
        <v>2.92</v>
      </c>
      <c r="AR108" s="569">
        <v>2.92</v>
      </c>
      <c r="AS108" s="569">
        <v>2.92</v>
      </c>
      <c r="AT108" s="569">
        <v>2.92</v>
      </c>
      <c r="AU108" s="569">
        <v>2.92</v>
      </c>
      <c r="AV108" s="569">
        <v>2.92</v>
      </c>
      <c r="AW108" s="569">
        <v>2.92</v>
      </c>
      <c r="AX108" s="569">
        <v>2.92</v>
      </c>
      <c r="AY108" s="569">
        <v>2.92</v>
      </c>
      <c r="AZ108" s="569">
        <v>2.92</v>
      </c>
      <c r="BA108" s="569">
        <v>2.92</v>
      </c>
      <c r="BB108" s="569">
        <v>2.92</v>
      </c>
      <c r="BC108" s="569">
        <v>2.92</v>
      </c>
      <c r="BD108" s="569">
        <v>2.92</v>
      </c>
      <c r="BE108" s="569">
        <v>2.92</v>
      </c>
      <c r="BF108" s="569">
        <v>2.92</v>
      </c>
      <c r="BG108" s="569">
        <v>2.92</v>
      </c>
      <c r="BH108" s="569">
        <v>2.92</v>
      </c>
      <c r="BI108" s="569">
        <v>2.92</v>
      </c>
      <c r="BJ108" s="569">
        <v>2.92</v>
      </c>
      <c r="BK108" s="569">
        <v>2.92</v>
      </c>
      <c r="BL108" s="569">
        <v>2.92</v>
      </c>
      <c r="BM108" s="569">
        <v>2.92</v>
      </c>
      <c r="BN108" s="569">
        <v>2.92</v>
      </c>
      <c r="BO108" s="569">
        <v>2.92</v>
      </c>
      <c r="BP108" s="569">
        <v>2.92</v>
      </c>
      <c r="BQ108" s="569">
        <v>2.92</v>
      </c>
      <c r="BR108" s="569">
        <v>2.92</v>
      </c>
      <c r="BS108" s="569">
        <v>2.92</v>
      </c>
      <c r="BT108" s="569">
        <v>2.92</v>
      </c>
      <c r="BU108" s="569">
        <v>2.92</v>
      </c>
      <c r="BV108" s="569">
        <v>2.92</v>
      </c>
      <c r="BW108" s="569">
        <v>2.92</v>
      </c>
      <c r="BX108" s="569">
        <v>2.92</v>
      </c>
      <c r="BY108" s="569">
        <v>2.92</v>
      </c>
      <c r="BZ108" s="569">
        <v>2.92</v>
      </c>
      <c r="CA108" s="569">
        <v>2.92</v>
      </c>
      <c r="CB108" s="569">
        <v>2.92</v>
      </c>
      <c r="CC108" s="569">
        <v>2.92</v>
      </c>
      <c r="CD108" s="569">
        <v>2.92</v>
      </c>
      <c r="CE108" s="574">
        <v>2.92</v>
      </c>
      <c r="CF108" s="574">
        <v>2.92</v>
      </c>
      <c r="CG108" s="574">
        <v>2.92</v>
      </c>
      <c r="CH108" s="574">
        <v>2.92</v>
      </c>
      <c r="CI108" s="574">
        <v>2.92</v>
      </c>
      <c r="CJ108" s="574">
        <v>2.92</v>
      </c>
      <c r="CK108" s="574">
        <v>2.92</v>
      </c>
      <c r="CL108" s="574">
        <v>2.92</v>
      </c>
      <c r="CM108" s="574">
        <v>2.92</v>
      </c>
      <c r="CN108" s="574">
        <v>2.92</v>
      </c>
      <c r="CO108" s="574">
        <v>2.92</v>
      </c>
      <c r="CP108" s="574">
        <v>2.92</v>
      </c>
      <c r="CQ108" s="574">
        <v>2.92</v>
      </c>
      <c r="CR108" s="574">
        <v>2.92</v>
      </c>
      <c r="CS108" s="574">
        <v>2.92</v>
      </c>
      <c r="CT108" s="574">
        <v>2.92</v>
      </c>
      <c r="CU108" s="574">
        <v>2.92</v>
      </c>
      <c r="CV108" s="574">
        <v>2.92</v>
      </c>
      <c r="CW108" s="574">
        <v>2.92</v>
      </c>
      <c r="CX108" s="574">
        <v>2.92</v>
      </c>
      <c r="CY108" s="575">
        <v>2.92</v>
      </c>
      <c r="CZ108" s="576">
        <v>0</v>
      </c>
      <c r="DA108" s="577">
        <v>0</v>
      </c>
      <c r="DB108" s="577">
        <v>0</v>
      </c>
      <c r="DC108" s="577">
        <v>0</v>
      </c>
      <c r="DD108" s="577">
        <v>0</v>
      </c>
      <c r="DE108" s="577">
        <v>0</v>
      </c>
      <c r="DF108" s="577">
        <v>0</v>
      </c>
      <c r="DG108" s="577">
        <v>0</v>
      </c>
      <c r="DH108" s="577">
        <v>0</v>
      </c>
      <c r="DI108" s="577">
        <v>0</v>
      </c>
      <c r="DJ108" s="577">
        <v>0</v>
      </c>
      <c r="DK108" s="577">
        <v>0</v>
      </c>
      <c r="DL108" s="577">
        <v>0</v>
      </c>
      <c r="DM108" s="577">
        <v>0</v>
      </c>
      <c r="DN108" s="577">
        <v>0</v>
      </c>
      <c r="DO108" s="577">
        <v>0</v>
      </c>
      <c r="DP108" s="577">
        <v>0</v>
      </c>
      <c r="DQ108" s="577">
        <v>0</v>
      </c>
      <c r="DR108" s="577">
        <v>0</v>
      </c>
      <c r="DS108" s="577">
        <v>0</v>
      </c>
      <c r="DT108" s="577">
        <v>0</v>
      </c>
      <c r="DU108" s="577">
        <v>0</v>
      </c>
      <c r="DV108" s="577">
        <v>0</v>
      </c>
      <c r="DW108" s="578">
        <v>0</v>
      </c>
    </row>
    <row r="109" spans="2:127" x14ac:dyDescent="0.2">
      <c r="B109" s="602"/>
      <c r="C109" s="597"/>
      <c r="D109" s="384"/>
      <c r="E109" s="384"/>
      <c r="F109" s="384"/>
      <c r="G109" s="384"/>
      <c r="H109" s="384"/>
      <c r="I109" s="598"/>
      <c r="J109" s="598"/>
      <c r="K109" s="598"/>
      <c r="L109" s="598"/>
      <c r="M109" s="598"/>
      <c r="N109" s="598"/>
      <c r="O109" s="598"/>
      <c r="P109" s="598"/>
      <c r="Q109" s="598"/>
      <c r="R109" s="599"/>
      <c r="S109" s="598"/>
      <c r="T109" s="598"/>
      <c r="U109" s="497" t="s">
        <v>502</v>
      </c>
      <c r="V109" s="498" t="s">
        <v>124</v>
      </c>
      <c r="W109" s="595" t="s">
        <v>495</v>
      </c>
      <c r="X109" s="569">
        <v>8.0551519999999996</v>
      </c>
      <c r="Y109" s="569">
        <v>9.2058879999999998</v>
      </c>
      <c r="Z109" s="569">
        <v>11.50736</v>
      </c>
      <c r="AA109" s="569">
        <v>46.029440000000001</v>
      </c>
      <c r="AB109" s="569">
        <v>40.275759999999998</v>
      </c>
      <c r="AC109" s="569">
        <v>0</v>
      </c>
      <c r="AD109" s="569">
        <v>0</v>
      </c>
      <c r="AE109" s="569">
        <v>0</v>
      </c>
      <c r="AF109" s="569">
        <v>0</v>
      </c>
      <c r="AG109" s="569">
        <v>0</v>
      </c>
      <c r="AH109" s="569">
        <v>0</v>
      </c>
      <c r="AI109" s="569">
        <v>0</v>
      </c>
      <c r="AJ109" s="569">
        <v>0</v>
      </c>
      <c r="AK109" s="569">
        <v>0</v>
      </c>
      <c r="AL109" s="569">
        <v>0</v>
      </c>
      <c r="AM109" s="569">
        <v>0</v>
      </c>
      <c r="AN109" s="569">
        <v>0</v>
      </c>
      <c r="AO109" s="569">
        <v>0</v>
      </c>
      <c r="AP109" s="569">
        <v>0</v>
      </c>
      <c r="AQ109" s="569">
        <v>0</v>
      </c>
      <c r="AR109" s="569">
        <v>0.11045159263474059</v>
      </c>
      <c r="AS109" s="569">
        <v>0.12623039158256066</v>
      </c>
      <c r="AT109" s="569">
        <v>0.1577879894782008</v>
      </c>
      <c r="AU109" s="569">
        <v>0.63115195791280321</v>
      </c>
      <c r="AV109" s="569">
        <v>0.5522579631737029</v>
      </c>
      <c r="AW109" s="569">
        <v>0</v>
      </c>
      <c r="AX109" s="569">
        <v>0</v>
      </c>
      <c r="AY109" s="569">
        <v>0</v>
      </c>
      <c r="AZ109" s="569">
        <v>0</v>
      </c>
      <c r="BA109" s="569">
        <v>0</v>
      </c>
      <c r="BB109" s="569">
        <v>0</v>
      </c>
      <c r="BC109" s="569">
        <v>0</v>
      </c>
      <c r="BD109" s="569">
        <v>0</v>
      </c>
      <c r="BE109" s="569">
        <v>0</v>
      </c>
      <c r="BF109" s="569">
        <v>0</v>
      </c>
      <c r="BG109" s="569">
        <v>0</v>
      </c>
      <c r="BH109" s="569">
        <v>0</v>
      </c>
      <c r="BI109" s="569">
        <v>0</v>
      </c>
      <c r="BJ109" s="569">
        <v>0</v>
      </c>
      <c r="BK109" s="569">
        <v>0</v>
      </c>
      <c r="BL109" s="569">
        <v>0.11045159263474059</v>
      </c>
      <c r="BM109" s="569">
        <v>0.12623039158256066</v>
      </c>
      <c r="BN109" s="569">
        <v>0.1577879894782008</v>
      </c>
      <c r="BO109" s="569">
        <v>0.63115195791280321</v>
      </c>
      <c r="BP109" s="569">
        <v>0.5522579631737029</v>
      </c>
      <c r="BQ109" s="569">
        <v>0</v>
      </c>
      <c r="BR109" s="569">
        <v>0</v>
      </c>
      <c r="BS109" s="569">
        <v>0</v>
      </c>
      <c r="BT109" s="569">
        <v>0</v>
      </c>
      <c r="BU109" s="569">
        <v>0</v>
      </c>
      <c r="BV109" s="569">
        <v>0</v>
      </c>
      <c r="BW109" s="569">
        <v>0</v>
      </c>
      <c r="BX109" s="569">
        <v>0</v>
      </c>
      <c r="BY109" s="569">
        <v>0</v>
      </c>
      <c r="BZ109" s="569">
        <v>0</v>
      </c>
      <c r="CA109" s="569">
        <v>0</v>
      </c>
      <c r="CB109" s="569">
        <v>0</v>
      </c>
      <c r="CC109" s="569">
        <v>0</v>
      </c>
      <c r="CD109" s="569">
        <v>0</v>
      </c>
      <c r="CE109" s="574">
        <v>0</v>
      </c>
      <c r="CF109" s="574">
        <v>0.2487039262727832</v>
      </c>
      <c r="CG109" s="574">
        <v>0.28423305859746656</v>
      </c>
      <c r="CH109" s="574">
        <v>0.35529132324683316</v>
      </c>
      <c r="CI109" s="574">
        <v>1.4211652929873326</v>
      </c>
      <c r="CJ109" s="574">
        <v>1.2435196313639161</v>
      </c>
      <c r="CK109" s="574">
        <v>0</v>
      </c>
      <c r="CL109" s="574">
        <v>0</v>
      </c>
      <c r="CM109" s="574">
        <v>0</v>
      </c>
      <c r="CN109" s="574">
        <v>0</v>
      </c>
      <c r="CO109" s="574">
        <v>0</v>
      </c>
      <c r="CP109" s="574">
        <v>0</v>
      </c>
      <c r="CQ109" s="574">
        <v>0</v>
      </c>
      <c r="CR109" s="574">
        <v>0</v>
      </c>
      <c r="CS109" s="574">
        <v>0</v>
      </c>
      <c r="CT109" s="574">
        <v>0</v>
      </c>
      <c r="CU109" s="574">
        <v>0</v>
      </c>
      <c r="CV109" s="574">
        <v>0</v>
      </c>
      <c r="CW109" s="574">
        <v>0</v>
      </c>
      <c r="CX109" s="574">
        <v>0</v>
      </c>
      <c r="CY109" s="575">
        <v>0</v>
      </c>
      <c r="CZ109" s="576">
        <v>0</v>
      </c>
      <c r="DA109" s="577">
        <v>0</v>
      </c>
      <c r="DB109" s="577">
        <v>0</v>
      </c>
      <c r="DC109" s="577">
        <v>0</v>
      </c>
      <c r="DD109" s="577">
        <v>0</v>
      </c>
      <c r="DE109" s="577">
        <v>0</v>
      </c>
      <c r="DF109" s="577">
        <v>0</v>
      </c>
      <c r="DG109" s="577">
        <v>0</v>
      </c>
      <c r="DH109" s="577">
        <v>0</v>
      </c>
      <c r="DI109" s="577">
        <v>0</v>
      </c>
      <c r="DJ109" s="577">
        <v>0</v>
      </c>
      <c r="DK109" s="577">
        <v>0</v>
      </c>
      <c r="DL109" s="577">
        <v>0</v>
      </c>
      <c r="DM109" s="577">
        <v>0</v>
      </c>
      <c r="DN109" s="577">
        <v>0</v>
      </c>
      <c r="DO109" s="577">
        <v>0</v>
      </c>
      <c r="DP109" s="577">
        <v>0</v>
      </c>
      <c r="DQ109" s="577">
        <v>0</v>
      </c>
      <c r="DR109" s="577">
        <v>0</v>
      </c>
      <c r="DS109" s="577">
        <v>0</v>
      </c>
      <c r="DT109" s="577">
        <v>0</v>
      </c>
      <c r="DU109" s="577">
        <v>0</v>
      </c>
      <c r="DV109" s="577">
        <v>0</v>
      </c>
      <c r="DW109" s="578">
        <v>0</v>
      </c>
    </row>
    <row r="110" spans="2:127" x14ac:dyDescent="0.2">
      <c r="B110" s="602"/>
      <c r="C110" s="597"/>
      <c r="D110" s="384"/>
      <c r="E110" s="384"/>
      <c r="F110" s="384"/>
      <c r="G110" s="384"/>
      <c r="H110" s="384"/>
      <c r="I110" s="598"/>
      <c r="J110" s="598"/>
      <c r="K110" s="598"/>
      <c r="L110" s="598"/>
      <c r="M110" s="598"/>
      <c r="N110" s="598"/>
      <c r="O110" s="598"/>
      <c r="P110" s="598"/>
      <c r="Q110" s="598"/>
      <c r="R110" s="599"/>
      <c r="S110" s="598"/>
      <c r="T110" s="598"/>
      <c r="U110" s="497" t="s">
        <v>503</v>
      </c>
      <c r="V110" s="498" t="s">
        <v>124</v>
      </c>
      <c r="W110" s="595" t="s">
        <v>495</v>
      </c>
      <c r="X110" s="569">
        <v>0</v>
      </c>
      <c r="Y110" s="569">
        <v>0</v>
      </c>
      <c r="Z110" s="569">
        <v>0</v>
      </c>
      <c r="AA110" s="569">
        <v>0</v>
      </c>
      <c r="AB110" s="569">
        <v>0</v>
      </c>
      <c r="AC110" s="569">
        <v>43.5268256726714</v>
      </c>
      <c r="AD110" s="569">
        <v>40.321840697233682</v>
      </c>
      <c r="AE110" s="569">
        <v>38.324281703264845</v>
      </c>
      <c r="AF110" s="569">
        <v>37.643648658496687</v>
      </c>
      <c r="AG110" s="569">
        <v>35.078289220925029</v>
      </c>
      <c r="AH110" s="569">
        <v>33.113649328321372</v>
      </c>
      <c r="AI110" s="569">
        <v>31.149009435717712</v>
      </c>
      <c r="AJ110" s="569">
        <v>29.184369543114052</v>
      </c>
      <c r="AK110" s="569">
        <v>27.219729650510398</v>
      </c>
      <c r="AL110" s="569">
        <v>25.255089757906738</v>
      </c>
      <c r="AM110" s="569">
        <v>23.290449865303078</v>
      </c>
      <c r="AN110" s="569">
        <v>21.325809972699417</v>
      </c>
      <c r="AO110" s="569">
        <v>19.361170080095757</v>
      </c>
      <c r="AP110" s="569">
        <v>17.396530187492104</v>
      </c>
      <c r="AQ110" s="569">
        <v>15.431890294888445</v>
      </c>
      <c r="AR110" s="569">
        <v>13.467250402284789</v>
      </c>
      <c r="AS110" s="569">
        <v>11.502610509681132</v>
      </c>
      <c r="AT110" s="569">
        <v>9.5379706170774732</v>
      </c>
      <c r="AU110" s="569">
        <v>7.5733307244738173</v>
      </c>
      <c r="AV110" s="569">
        <v>5.6086908318701587</v>
      </c>
      <c r="AW110" s="569">
        <v>5.6086908318701587</v>
      </c>
      <c r="AX110" s="569">
        <v>5.6086908318701587</v>
      </c>
      <c r="AY110" s="569">
        <v>5.6086908318701587</v>
      </c>
      <c r="AZ110" s="569">
        <v>5.6086908318701587</v>
      </c>
      <c r="BA110" s="569">
        <v>5.6086908318701587</v>
      </c>
      <c r="BB110" s="569">
        <v>5.6086908318701587</v>
      </c>
      <c r="BC110" s="569">
        <v>5.6086908318701587</v>
      </c>
      <c r="BD110" s="569">
        <v>5.6086908318701587</v>
      </c>
      <c r="BE110" s="569">
        <v>5.6086908318701587</v>
      </c>
      <c r="BF110" s="569">
        <v>5.6086908318701587</v>
      </c>
      <c r="BG110" s="569">
        <v>5.6086908318701587</v>
      </c>
      <c r="BH110" s="569">
        <v>5.6086908318701587</v>
      </c>
      <c r="BI110" s="569">
        <v>5.6086908318701587</v>
      </c>
      <c r="BJ110" s="569">
        <v>5.6086908318701587</v>
      </c>
      <c r="BK110" s="569">
        <v>5.6086908318701587</v>
      </c>
      <c r="BL110" s="569">
        <v>5.6086908318701587</v>
      </c>
      <c r="BM110" s="569">
        <v>5.6086908318701587</v>
      </c>
      <c r="BN110" s="569">
        <v>5.6086908318701587</v>
      </c>
      <c r="BO110" s="569">
        <v>5.6086908318701587</v>
      </c>
      <c r="BP110" s="569">
        <v>5.6086908318701587</v>
      </c>
      <c r="BQ110" s="569">
        <v>5.6086908318701587</v>
      </c>
      <c r="BR110" s="569">
        <v>5.6086908318701587</v>
      </c>
      <c r="BS110" s="569">
        <v>5.6086908318701587</v>
      </c>
      <c r="BT110" s="569">
        <v>5.6086908318701587</v>
      </c>
      <c r="BU110" s="569">
        <v>5.6086908318701587</v>
      </c>
      <c r="BV110" s="569">
        <v>5.6086908318701587</v>
      </c>
      <c r="BW110" s="569">
        <v>5.6086908318701587</v>
      </c>
      <c r="BX110" s="569">
        <v>5.6086908318701587</v>
      </c>
      <c r="BY110" s="569">
        <v>5.6086908318701587</v>
      </c>
      <c r="BZ110" s="569">
        <v>5.6086908318701587</v>
      </c>
      <c r="CA110" s="569">
        <v>5.6086908318701587</v>
      </c>
      <c r="CB110" s="569">
        <v>5.6086908318701587</v>
      </c>
      <c r="CC110" s="569">
        <v>5.6086908318701587</v>
      </c>
      <c r="CD110" s="569">
        <v>5.6086908318701587</v>
      </c>
      <c r="CE110" s="574">
        <v>5.6086908318701587</v>
      </c>
      <c r="CF110" s="574">
        <v>5.6086908318701587</v>
      </c>
      <c r="CG110" s="574">
        <v>5.6086908318701587</v>
      </c>
      <c r="CH110" s="574">
        <v>5.6086908318701587</v>
      </c>
      <c r="CI110" s="574">
        <v>5.6086908318701587</v>
      </c>
      <c r="CJ110" s="574">
        <v>5.6086908318701587</v>
      </c>
      <c r="CK110" s="574">
        <v>5.6086908318701587</v>
      </c>
      <c r="CL110" s="574">
        <v>5.6086908318701587</v>
      </c>
      <c r="CM110" s="574">
        <v>5.6086908318701587</v>
      </c>
      <c r="CN110" s="574">
        <v>5.6086908318701587</v>
      </c>
      <c r="CO110" s="574">
        <v>5.6086908318701587</v>
      </c>
      <c r="CP110" s="574">
        <v>5.6086908318701587</v>
      </c>
      <c r="CQ110" s="574">
        <v>5.6086908318701587</v>
      </c>
      <c r="CR110" s="574">
        <v>5.6086908318701587</v>
      </c>
      <c r="CS110" s="574">
        <v>5.6086908318701587</v>
      </c>
      <c r="CT110" s="574">
        <v>5.6086908318701587</v>
      </c>
      <c r="CU110" s="574">
        <v>5.6086908318701587</v>
      </c>
      <c r="CV110" s="574">
        <v>5.6086908318701587</v>
      </c>
      <c r="CW110" s="574">
        <v>5.6086908318701587</v>
      </c>
      <c r="CX110" s="574">
        <v>5.6086908318701587</v>
      </c>
      <c r="CY110" s="575">
        <v>5.6086908318701587</v>
      </c>
      <c r="CZ110" s="576">
        <v>0</v>
      </c>
      <c r="DA110" s="577">
        <v>0</v>
      </c>
      <c r="DB110" s="577">
        <v>0</v>
      </c>
      <c r="DC110" s="577">
        <v>0</v>
      </c>
      <c r="DD110" s="577">
        <v>0</v>
      </c>
      <c r="DE110" s="577">
        <v>0</v>
      </c>
      <c r="DF110" s="577">
        <v>0</v>
      </c>
      <c r="DG110" s="577">
        <v>0</v>
      </c>
      <c r="DH110" s="577">
        <v>0</v>
      </c>
      <c r="DI110" s="577">
        <v>0</v>
      </c>
      <c r="DJ110" s="577">
        <v>0</v>
      </c>
      <c r="DK110" s="577">
        <v>0</v>
      </c>
      <c r="DL110" s="577">
        <v>0</v>
      </c>
      <c r="DM110" s="577">
        <v>0</v>
      </c>
      <c r="DN110" s="577">
        <v>0</v>
      </c>
      <c r="DO110" s="577">
        <v>0</v>
      </c>
      <c r="DP110" s="577">
        <v>0</v>
      </c>
      <c r="DQ110" s="577">
        <v>0</v>
      </c>
      <c r="DR110" s="577">
        <v>0</v>
      </c>
      <c r="DS110" s="577">
        <v>0</v>
      </c>
      <c r="DT110" s="577">
        <v>0</v>
      </c>
      <c r="DU110" s="577">
        <v>0</v>
      </c>
      <c r="DV110" s="577">
        <v>0</v>
      </c>
      <c r="DW110" s="578">
        <v>0</v>
      </c>
    </row>
    <row r="111" spans="2:127" x14ac:dyDescent="0.2">
      <c r="B111" s="602"/>
      <c r="C111" s="597"/>
      <c r="D111" s="384"/>
      <c r="E111" s="384"/>
      <c r="F111" s="384"/>
      <c r="G111" s="384"/>
      <c r="H111" s="384"/>
      <c r="I111" s="598"/>
      <c r="J111" s="598"/>
      <c r="K111" s="598"/>
      <c r="L111" s="598"/>
      <c r="M111" s="598"/>
      <c r="N111" s="598"/>
      <c r="O111" s="598"/>
      <c r="P111" s="598"/>
      <c r="Q111" s="598"/>
      <c r="R111" s="599"/>
      <c r="S111" s="598"/>
      <c r="T111" s="598"/>
      <c r="U111" s="603" t="s">
        <v>504</v>
      </c>
      <c r="V111" s="498" t="s">
        <v>124</v>
      </c>
      <c r="W111" s="595" t="s">
        <v>495</v>
      </c>
      <c r="X111" s="569">
        <v>0</v>
      </c>
      <c r="Y111" s="569">
        <v>0</v>
      </c>
      <c r="Z111" s="569">
        <v>0</v>
      </c>
      <c r="AA111" s="569">
        <v>0</v>
      </c>
      <c r="AB111" s="569">
        <v>0</v>
      </c>
      <c r="AC111" s="569">
        <v>0</v>
      </c>
      <c r="AD111" s="569">
        <v>0</v>
      </c>
      <c r="AE111" s="569">
        <v>0</v>
      </c>
      <c r="AF111" s="569">
        <v>0</v>
      </c>
      <c r="AG111" s="569">
        <v>0</v>
      </c>
      <c r="AH111" s="569">
        <v>0</v>
      </c>
      <c r="AI111" s="569">
        <v>0</v>
      </c>
      <c r="AJ111" s="569">
        <v>0</v>
      </c>
      <c r="AK111" s="569">
        <v>0</v>
      </c>
      <c r="AL111" s="569">
        <v>0</v>
      </c>
      <c r="AM111" s="569">
        <v>0</v>
      </c>
      <c r="AN111" s="569">
        <v>0</v>
      </c>
      <c r="AO111" s="569">
        <v>0</v>
      </c>
      <c r="AP111" s="569">
        <v>0</v>
      </c>
      <c r="AQ111" s="569">
        <v>0</v>
      </c>
      <c r="AR111" s="569">
        <v>0</v>
      </c>
      <c r="AS111" s="569">
        <v>0</v>
      </c>
      <c r="AT111" s="569">
        <v>0</v>
      </c>
      <c r="AU111" s="569">
        <v>0</v>
      </c>
      <c r="AV111" s="569">
        <v>0</v>
      </c>
      <c r="AW111" s="569">
        <v>0</v>
      </c>
      <c r="AX111" s="569">
        <v>0</v>
      </c>
      <c r="AY111" s="569">
        <v>0</v>
      </c>
      <c r="AZ111" s="569">
        <v>0</v>
      </c>
      <c r="BA111" s="569">
        <v>0</v>
      </c>
      <c r="BB111" s="569">
        <v>0</v>
      </c>
      <c r="BC111" s="569">
        <v>0</v>
      </c>
      <c r="BD111" s="569">
        <v>0</v>
      </c>
      <c r="BE111" s="569">
        <v>0</v>
      </c>
      <c r="BF111" s="569">
        <v>0</v>
      </c>
      <c r="BG111" s="569">
        <v>0</v>
      </c>
      <c r="BH111" s="569">
        <v>0</v>
      </c>
      <c r="BI111" s="569">
        <v>0</v>
      </c>
      <c r="BJ111" s="569">
        <v>0</v>
      </c>
      <c r="BK111" s="569">
        <v>0</v>
      </c>
      <c r="BL111" s="569">
        <v>0</v>
      </c>
      <c r="BM111" s="569">
        <v>0</v>
      </c>
      <c r="BN111" s="569">
        <v>0</v>
      </c>
      <c r="BO111" s="569">
        <v>0</v>
      </c>
      <c r="BP111" s="569">
        <v>0</v>
      </c>
      <c r="BQ111" s="569">
        <v>0</v>
      </c>
      <c r="BR111" s="569">
        <v>0</v>
      </c>
      <c r="BS111" s="569">
        <v>0</v>
      </c>
      <c r="BT111" s="569">
        <v>0</v>
      </c>
      <c r="BU111" s="569">
        <v>0</v>
      </c>
      <c r="BV111" s="569">
        <v>0</v>
      </c>
      <c r="BW111" s="569">
        <v>0</v>
      </c>
      <c r="BX111" s="569">
        <v>0</v>
      </c>
      <c r="BY111" s="569">
        <v>0</v>
      </c>
      <c r="BZ111" s="569">
        <v>0</v>
      </c>
      <c r="CA111" s="569">
        <v>0</v>
      </c>
      <c r="CB111" s="569">
        <v>0</v>
      </c>
      <c r="CC111" s="569">
        <v>0</v>
      </c>
      <c r="CD111" s="569">
        <v>0</v>
      </c>
      <c r="CE111" s="569">
        <v>0</v>
      </c>
      <c r="CF111" s="569">
        <v>0</v>
      </c>
      <c r="CG111" s="569">
        <v>0</v>
      </c>
      <c r="CH111" s="569">
        <v>0</v>
      </c>
      <c r="CI111" s="569">
        <v>0</v>
      </c>
      <c r="CJ111" s="569">
        <v>0</v>
      </c>
      <c r="CK111" s="569">
        <v>0</v>
      </c>
      <c r="CL111" s="569">
        <v>0</v>
      </c>
      <c r="CM111" s="569">
        <v>0</v>
      </c>
      <c r="CN111" s="569">
        <v>0</v>
      </c>
      <c r="CO111" s="569">
        <v>0</v>
      </c>
      <c r="CP111" s="569">
        <v>0</v>
      </c>
      <c r="CQ111" s="569">
        <v>0</v>
      </c>
      <c r="CR111" s="569">
        <v>0</v>
      </c>
      <c r="CS111" s="569">
        <v>0</v>
      </c>
      <c r="CT111" s="569">
        <v>0</v>
      </c>
      <c r="CU111" s="569">
        <v>0</v>
      </c>
      <c r="CV111" s="569">
        <v>0</v>
      </c>
      <c r="CW111" s="569">
        <v>0</v>
      </c>
      <c r="CX111" s="569">
        <v>0</v>
      </c>
      <c r="CY111" s="569">
        <v>0</v>
      </c>
      <c r="CZ111" s="576">
        <v>0</v>
      </c>
      <c r="DA111" s="577">
        <v>0</v>
      </c>
      <c r="DB111" s="577">
        <v>0</v>
      </c>
      <c r="DC111" s="577">
        <v>0</v>
      </c>
      <c r="DD111" s="577">
        <v>0</v>
      </c>
      <c r="DE111" s="577">
        <v>0</v>
      </c>
      <c r="DF111" s="577">
        <v>0</v>
      </c>
      <c r="DG111" s="577">
        <v>0</v>
      </c>
      <c r="DH111" s="577">
        <v>0</v>
      </c>
      <c r="DI111" s="577">
        <v>0</v>
      </c>
      <c r="DJ111" s="577">
        <v>0</v>
      </c>
      <c r="DK111" s="577">
        <v>0</v>
      </c>
      <c r="DL111" s="577">
        <v>0</v>
      </c>
      <c r="DM111" s="577">
        <v>0</v>
      </c>
      <c r="DN111" s="577">
        <v>0</v>
      </c>
      <c r="DO111" s="577">
        <v>0</v>
      </c>
      <c r="DP111" s="577">
        <v>0</v>
      </c>
      <c r="DQ111" s="577">
        <v>0</v>
      </c>
      <c r="DR111" s="577">
        <v>0</v>
      </c>
      <c r="DS111" s="577">
        <v>0</v>
      </c>
      <c r="DT111" s="577">
        <v>0</v>
      </c>
      <c r="DU111" s="577">
        <v>0</v>
      </c>
      <c r="DV111" s="577">
        <v>0</v>
      </c>
      <c r="DW111" s="578">
        <v>0</v>
      </c>
    </row>
    <row r="112" spans="2:127" ht="15.75" thickBot="1" x14ac:dyDescent="0.25">
      <c r="B112" s="604"/>
      <c r="C112" s="605"/>
      <c r="D112" s="606"/>
      <c r="E112" s="606"/>
      <c r="F112" s="606"/>
      <c r="G112" s="606"/>
      <c r="H112" s="606"/>
      <c r="I112" s="607"/>
      <c r="J112" s="607"/>
      <c r="K112" s="607"/>
      <c r="L112" s="607"/>
      <c r="M112" s="607"/>
      <c r="N112" s="607"/>
      <c r="O112" s="607"/>
      <c r="P112" s="607"/>
      <c r="Q112" s="607"/>
      <c r="R112" s="608"/>
      <c r="S112" s="607"/>
      <c r="T112" s="607"/>
      <c r="U112" s="609" t="s">
        <v>127</v>
      </c>
      <c r="V112" s="610" t="s">
        <v>505</v>
      </c>
      <c r="W112" s="611" t="s">
        <v>495</v>
      </c>
      <c r="X112" s="612">
        <f>SUM(X101:X111)</f>
        <v>3763.9499520000004</v>
      </c>
      <c r="Y112" s="612">
        <f t="shared" ref="Y112:CJ112" si="30">SUM(Y101:Y111)</f>
        <v>4301.6570879999999</v>
      </c>
      <c r="Z112" s="612">
        <f t="shared" si="30"/>
        <v>5377.0713599999999</v>
      </c>
      <c r="AA112" s="612">
        <f t="shared" si="30"/>
        <v>21508.28544</v>
      </c>
      <c r="AB112" s="612">
        <f t="shared" si="30"/>
        <v>18819.749759999999</v>
      </c>
      <c r="AC112" s="612">
        <f t="shared" si="30"/>
        <v>1001.6475256726712</v>
      </c>
      <c r="AD112" s="612">
        <f t="shared" si="30"/>
        <v>998.44254069723354</v>
      </c>
      <c r="AE112" s="612">
        <f t="shared" si="30"/>
        <v>996.44498170326472</v>
      </c>
      <c r="AF112" s="612">
        <f t="shared" si="30"/>
        <v>995.76434865849649</v>
      </c>
      <c r="AG112" s="612">
        <f t="shared" si="30"/>
        <v>993.19898922092489</v>
      </c>
      <c r="AH112" s="612">
        <f t="shared" si="30"/>
        <v>991.23434932832117</v>
      </c>
      <c r="AI112" s="612">
        <f t="shared" si="30"/>
        <v>989.26970943571757</v>
      </c>
      <c r="AJ112" s="612">
        <f t="shared" si="30"/>
        <v>987.30506954311386</v>
      </c>
      <c r="AK112" s="612">
        <f t="shared" si="30"/>
        <v>985.34042965051026</v>
      </c>
      <c r="AL112" s="612">
        <f t="shared" si="30"/>
        <v>983.37578975790655</v>
      </c>
      <c r="AM112" s="612">
        <f t="shared" si="30"/>
        <v>981.41114986530295</v>
      </c>
      <c r="AN112" s="612">
        <f t="shared" si="30"/>
        <v>979.44650997269923</v>
      </c>
      <c r="AO112" s="612">
        <f t="shared" si="30"/>
        <v>977.48187008009563</v>
      </c>
      <c r="AP112" s="612">
        <f t="shared" si="30"/>
        <v>975.51723018749192</v>
      </c>
      <c r="AQ112" s="612">
        <f t="shared" si="30"/>
        <v>973.55259029488832</v>
      </c>
      <c r="AR112" s="612">
        <f t="shared" si="30"/>
        <v>1023.1989276744522</v>
      </c>
      <c r="AS112" s="612">
        <f t="shared" si="30"/>
        <v>1028.6072845350154</v>
      </c>
      <c r="AT112" s="612">
        <f t="shared" si="30"/>
        <v>1041.3886381487455</v>
      </c>
      <c r="AU112" s="612">
        <f t="shared" si="30"/>
        <v>1260.6139008511459</v>
      </c>
      <c r="AV112" s="612">
        <f t="shared" si="30"/>
        <v>1221.7842771927083</v>
      </c>
      <c r="AW112" s="612">
        <f t="shared" si="30"/>
        <v>963.72939083186998</v>
      </c>
      <c r="AX112" s="612">
        <f t="shared" si="30"/>
        <v>963.72939083186998</v>
      </c>
      <c r="AY112" s="612">
        <f t="shared" si="30"/>
        <v>963.72939083186998</v>
      </c>
      <c r="AZ112" s="612">
        <f t="shared" si="30"/>
        <v>963.72939083186998</v>
      </c>
      <c r="BA112" s="612">
        <f t="shared" si="30"/>
        <v>963.72939083186998</v>
      </c>
      <c r="BB112" s="612">
        <f t="shared" si="30"/>
        <v>963.72939083186998</v>
      </c>
      <c r="BC112" s="612">
        <f t="shared" si="30"/>
        <v>963.72939083186998</v>
      </c>
      <c r="BD112" s="612">
        <f t="shared" si="30"/>
        <v>963.72939083186998</v>
      </c>
      <c r="BE112" s="612">
        <f t="shared" si="30"/>
        <v>963.72939083186998</v>
      </c>
      <c r="BF112" s="612">
        <f t="shared" si="30"/>
        <v>963.72939083186998</v>
      </c>
      <c r="BG112" s="612">
        <f t="shared" si="30"/>
        <v>963.72939083186998</v>
      </c>
      <c r="BH112" s="612">
        <f t="shared" si="30"/>
        <v>963.72939083186998</v>
      </c>
      <c r="BI112" s="612">
        <f t="shared" si="30"/>
        <v>963.72939083186998</v>
      </c>
      <c r="BJ112" s="612">
        <f t="shared" si="30"/>
        <v>963.72939083186998</v>
      </c>
      <c r="BK112" s="612">
        <f t="shared" si="30"/>
        <v>963.72939083186998</v>
      </c>
      <c r="BL112" s="612">
        <f t="shared" si="30"/>
        <v>1015.3403681040376</v>
      </c>
      <c r="BM112" s="612">
        <f t="shared" si="30"/>
        <v>1022.7133648572045</v>
      </c>
      <c r="BN112" s="612">
        <f t="shared" si="30"/>
        <v>1037.4593583635383</v>
      </c>
      <c r="BO112" s="612">
        <f t="shared" si="30"/>
        <v>1258.6492609585423</v>
      </c>
      <c r="BP112" s="612">
        <f t="shared" si="30"/>
        <v>1221.7842771927083</v>
      </c>
      <c r="BQ112" s="612">
        <f t="shared" si="30"/>
        <v>963.72939083186998</v>
      </c>
      <c r="BR112" s="612">
        <f t="shared" si="30"/>
        <v>963.72939083186998</v>
      </c>
      <c r="BS112" s="612">
        <f t="shared" si="30"/>
        <v>963.72939083186998</v>
      </c>
      <c r="BT112" s="612">
        <f t="shared" si="30"/>
        <v>963.72939083186998</v>
      </c>
      <c r="BU112" s="612">
        <f t="shared" si="30"/>
        <v>963.72939083186998</v>
      </c>
      <c r="BV112" s="612">
        <f t="shared" si="30"/>
        <v>963.72939083186998</v>
      </c>
      <c r="BW112" s="612">
        <f t="shared" si="30"/>
        <v>963.72939083186998</v>
      </c>
      <c r="BX112" s="612">
        <f t="shared" si="30"/>
        <v>963.72939083186998</v>
      </c>
      <c r="BY112" s="612">
        <f t="shared" si="30"/>
        <v>963.72939083186998</v>
      </c>
      <c r="BZ112" s="612">
        <f t="shared" si="30"/>
        <v>963.72939083186998</v>
      </c>
      <c r="CA112" s="612">
        <f t="shared" si="30"/>
        <v>963.72939083186998</v>
      </c>
      <c r="CB112" s="612">
        <f t="shared" si="30"/>
        <v>963.72939083186998</v>
      </c>
      <c r="CC112" s="612">
        <f t="shared" si="30"/>
        <v>963.72939083186998</v>
      </c>
      <c r="CD112" s="612">
        <f t="shared" si="30"/>
        <v>963.72939083186998</v>
      </c>
      <c r="CE112" s="612">
        <f t="shared" si="30"/>
        <v>963.72939083186998</v>
      </c>
      <c r="CF112" s="612">
        <f t="shared" si="30"/>
        <v>1079.9418634651186</v>
      </c>
      <c r="CG112" s="612">
        <f t="shared" si="30"/>
        <v>1096.5436452698682</v>
      </c>
      <c r="CH112" s="612">
        <f t="shared" si="30"/>
        <v>1129.7472088793675</v>
      </c>
      <c r="CI112" s="612">
        <f t="shared" si="30"/>
        <v>1627.8006630218595</v>
      </c>
      <c r="CJ112" s="612">
        <f t="shared" si="30"/>
        <v>1544.7917539981108</v>
      </c>
      <c r="CK112" s="612">
        <f t="shared" ref="CK112:DW112" si="31">SUM(CK101:CK111)</f>
        <v>963.72939083186998</v>
      </c>
      <c r="CL112" s="612">
        <f t="shared" si="31"/>
        <v>963.72939083186998</v>
      </c>
      <c r="CM112" s="612">
        <f t="shared" si="31"/>
        <v>963.72939083186998</v>
      </c>
      <c r="CN112" s="612">
        <f t="shared" si="31"/>
        <v>963.72939083186998</v>
      </c>
      <c r="CO112" s="612">
        <f t="shared" si="31"/>
        <v>963.72939083186998</v>
      </c>
      <c r="CP112" s="612">
        <f t="shared" si="31"/>
        <v>963.72939083186998</v>
      </c>
      <c r="CQ112" s="612">
        <f t="shared" si="31"/>
        <v>963.72939083186998</v>
      </c>
      <c r="CR112" s="612">
        <f t="shared" si="31"/>
        <v>963.72939083186998</v>
      </c>
      <c r="CS112" s="612">
        <f t="shared" si="31"/>
        <v>963.72939083186998</v>
      </c>
      <c r="CT112" s="612">
        <f t="shared" si="31"/>
        <v>963.72939083186998</v>
      </c>
      <c r="CU112" s="612">
        <f t="shared" si="31"/>
        <v>963.72939083186998</v>
      </c>
      <c r="CV112" s="612">
        <f t="shared" si="31"/>
        <v>963.72939083186998</v>
      </c>
      <c r="CW112" s="612">
        <f t="shared" si="31"/>
        <v>963.72939083186998</v>
      </c>
      <c r="CX112" s="612">
        <f t="shared" si="31"/>
        <v>963.72939083186998</v>
      </c>
      <c r="CY112" s="613">
        <f t="shared" si="31"/>
        <v>963.72939083186998</v>
      </c>
      <c r="CZ112" s="614">
        <f t="shared" si="31"/>
        <v>0</v>
      </c>
      <c r="DA112" s="615">
        <f t="shared" si="31"/>
        <v>0</v>
      </c>
      <c r="DB112" s="615">
        <f t="shared" si="31"/>
        <v>0</v>
      </c>
      <c r="DC112" s="615">
        <f t="shared" si="31"/>
        <v>0</v>
      </c>
      <c r="DD112" s="615">
        <f t="shared" si="31"/>
        <v>0</v>
      </c>
      <c r="DE112" s="615">
        <f t="shared" si="31"/>
        <v>0</v>
      </c>
      <c r="DF112" s="615">
        <f t="shared" si="31"/>
        <v>0</v>
      </c>
      <c r="DG112" s="615">
        <f t="shared" si="31"/>
        <v>0</v>
      </c>
      <c r="DH112" s="615">
        <f t="shared" si="31"/>
        <v>0</v>
      </c>
      <c r="DI112" s="615">
        <f t="shared" si="31"/>
        <v>0</v>
      </c>
      <c r="DJ112" s="615">
        <f t="shared" si="31"/>
        <v>0</v>
      </c>
      <c r="DK112" s="615">
        <f t="shared" si="31"/>
        <v>0</v>
      </c>
      <c r="DL112" s="615">
        <f t="shared" si="31"/>
        <v>0</v>
      </c>
      <c r="DM112" s="615">
        <f t="shared" si="31"/>
        <v>0</v>
      </c>
      <c r="DN112" s="615">
        <f t="shared" si="31"/>
        <v>0</v>
      </c>
      <c r="DO112" s="615">
        <f t="shared" si="31"/>
        <v>0</v>
      </c>
      <c r="DP112" s="615">
        <f t="shared" si="31"/>
        <v>0</v>
      </c>
      <c r="DQ112" s="615">
        <f t="shared" si="31"/>
        <v>0</v>
      </c>
      <c r="DR112" s="615">
        <f t="shared" si="31"/>
        <v>0</v>
      </c>
      <c r="DS112" s="615">
        <f t="shared" si="31"/>
        <v>0</v>
      </c>
      <c r="DT112" s="615">
        <f t="shared" si="31"/>
        <v>0</v>
      </c>
      <c r="DU112" s="615">
        <f t="shared" si="31"/>
        <v>0</v>
      </c>
      <c r="DV112" s="615">
        <f t="shared" si="31"/>
        <v>0</v>
      </c>
      <c r="DW112" s="616">
        <f t="shared" si="31"/>
        <v>0</v>
      </c>
    </row>
    <row r="113" spans="2:127" ht="25.5" x14ac:dyDescent="0.2">
      <c r="B113" s="565" t="s">
        <v>490</v>
      </c>
      <c r="C113" s="566" t="s">
        <v>805</v>
      </c>
      <c r="D113" s="567" t="s">
        <v>809</v>
      </c>
      <c r="E113" s="568" t="s">
        <v>553</v>
      </c>
      <c r="F113" s="569" t="s">
        <v>797</v>
      </c>
      <c r="G113" s="570" t="s">
        <v>59</v>
      </c>
      <c r="H113" s="385" t="s">
        <v>492</v>
      </c>
      <c r="I113" s="385">
        <f>MAX(X113:AV113)</f>
        <v>15</v>
      </c>
      <c r="J113" s="385">
        <f>SUMPRODUCT($X$2:$CY$2,$X113:$CY113)*365</f>
        <v>130616.73757232561</v>
      </c>
      <c r="K113" s="385">
        <f>SUMPRODUCT($X$2:$CY$2,$X114:$CY114)+SUMPRODUCT($X$2:$CY$2,$X115:$CY115)+SUMPRODUCT($X$2:$CY$2,$X116:$CY116)</f>
        <v>16131.573604820402</v>
      </c>
      <c r="L113" s="385">
        <f>SUMPRODUCT($X$2:$CY$2,$X117:$CY117) +SUMPRODUCT($X$2:$CY$2,$X118:$CY118)</f>
        <v>11021.905526651039</v>
      </c>
      <c r="M113" s="385">
        <f>SUMPRODUCT($X$2:$CY$2,$X119:$CY119)</f>
        <v>0</v>
      </c>
      <c r="N113" s="385">
        <f>SUMPRODUCT($X$2:$CY$2,$X122:$CY122) +SUMPRODUCT($X$2:$CY$2,$X123:$CY123)</f>
        <v>577.64967466080793</v>
      </c>
      <c r="O113" s="385">
        <f>SUMPRODUCT($X$2:$CY$2,$X120:$CY120) +SUMPRODUCT($X$2:$CY$2,$X121:$CY121) +SUMPRODUCT($X$2:$CY$2,$X124:$CY124)</f>
        <v>105.23111325570241</v>
      </c>
      <c r="P113" s="385">
        <f>SUM(K113:O113)</f>
        <v>27836.359919387945</v>
      </c>
      <c r="Q113" s="385">
        <f>(SUM(K113:M113)*100000)/(J113*1000)</f>
        <v>20.788667391448133</v>
      </c>
      <c r="R113" s="386">
        <f>(P113*100000)/(J113*1000)</f>
        <v>21.311480011491089</v>
      </c>
      <c r="S113" s="571">
        <v>1</v>
      </c>
      <c r="T113" s="572">
        <v>3</v>
      </c>
      <c r="U113" s="573" t="s">
        <v>493</v>
      </c>
      <c r="V113" s="498" t="s">
        <v>124</v>
      </c>
      <c r="W113" s="499" t="s">
        <v>75</v>
      </c>
      <c r="X113" s="569">
        <v>0</v>
      </c>
      <c r="Y113" s="569">
        <v>0</v>
      </c>
      <c r="Z113" s="569">
        <v>0</v>
      </c>
      <c r="AA113" s="569">
        <v>0</v>
      </c>
      <c r="AB113" s="569">
        <v>0</v>
      </c>
      <c r="AC113" s="569">
        <v>15</v>
      </c>
      <c r="AD113" s="569">
        <v>15</v>
      </c>
      <c r="AE113" s="569">
        <v>15</v>
      </c>
      <c r="AF113" s="569">
        <v>15</v>
      </c>
      <c r="AG113" s="569">
        <v>15</v>
      </c>
      <c r="AH113" s="569">
        <v>15</v>
      </c>
      <c r="AI113" s="569">
        <v>15</v>
      </c>
      <c r="AJ113" s="569">
        <v>15</v>
      </c>
      <c r="AK113" s="569">
        <v>15</v>
      </c>
      <c r="AL113" s="569">
        <v>15</v>
      </c>
      <c r="AM113" s="569">
        <v>15</v>
      </c>
      <c r="AN113" s="569">
        <v>15</v>
      </c>
      <c r="AO113" s="569">
        <v>15</v>
      </c>
      <c r="AP113" s="569">
        <v>15</v>
      </c>
      <c r="AQ113" s="569">
        <v>15</v>
      </c>
      <c r="AR113" s="569">
        <v>15</v>
      </c>
      <c r="AS113" s="569">
        <v>15</v>
      </c>
      <c r="AT113" s="569">
        <v>15</v>
      </c>
      <c r="AU113" s="569">
        <v>15</v>
      </c>
      <c r="AV113" s="569">
        <v>15</v>
      </c>
      <c r="AW113" s="569">
        <v>15</v>
      </c>
      <c r="AX113" s="569">
        <v>15</v>
      </c>
      <c r="AY113" s="569">
        <v>15</v>
      </c>
      <c r="AZ113" s="569">
        <v>15</v>
      </c>
      <c r="BA113" s="569">
        <v>15</v>
      </c>
      <c r="BB113" s="569">
        <v>15</v>
      </c>
      <c r="BC113" s="569">
        <v>15</v>
      </c>
      <c r="BD113" s="569">
        <v>15</v>
      </c>
      <c r="BE113" s="569">
        <v>15</v>
      </c>
      <c r="BF113" s="569">
        <v>15</v>
      </c>
      <c r="BG113" s="569">
        <v>15</v>
      </c>
      <c r="BH113" s="569">
        <v>15</v>
      </c>
      <c r="BI113" s="569">
        <v>15</v>
      </c>
      <c r="BJ113" s="569">
        <v>15</v>
      </c>
      <c r="BK113" s="569">
        <v>15</v>
      </c>
      <c r="BL113" s="569">
        <v>15</v>
      </c>
      <c r="BM113" s="569">
        <v>15</v>
      </c>
      <c r="BN113" s="569">
        <v>15</v>
      </c>
      <c r="BO113" s="569">
        <v>15</v>
      </c>
      <c r="BP113" s="569">
        <v>15</v>
      </c>
      <c r="BQ113" s="569">
        <v>15</v>
      </c>
      <c r="BR113" s="569">
        <v>15</v>
      </c>
      <c r="BS113" s="569">
        <v>15</v>
      </c>
      <c r="BT113" s="569">
        <v>15</v>
      </c>
      <c r="BU113" s="569">
        <v>15</v>
      </c>
      <c r="BV113" s="569">
        <v>15</v>
      </c>
      <c r="BW113" s="569">
        <v>15</v>
      </c>
      <c r="BX113" s="569">
        <v>15</v>
      </c>
      <c r="BY113" s="569">
        <v>15</v>
      </c>
      <c r="BZ113" s="569">
        <v>15</v>
      </c>
      <c r="CA113" s="569">
        <v>15</v>
      </c>
      <c r="CB113" s="569">
        <v>15</v>
      </c>
      <c r="CC113" s="569">
        <v>15</v>
      </c>
      <c r="CD113" s="569">
        <v>15</v>
      </c>
      <c r="CE113" s="574">
        <v>15</v>
      </c>
      <c r="CF113" s="574">
        <v>15</v>
      </c>
      <c r="CG113" s="574">
        <v>15</v>
      </c>
      <c r="CH113" s="574">
        <v>15</v>
      </c>
      <c r="CI113" s="574">
        <v>15</v>
      </c>
      <c r="CJ113" s="574">
        <v>15</v>
      </c>
      <c r="CK113" s="574">
        <v>15</v>
      </c>
      <c r="CL113" s="574">
        <v>15</v>
      </c>
      <c r="CM113" s="574">
        <v>15</v>
      </c>
      <c r="CN113" s="574">
        <v>15</v>
      </c>
      <c r="CO113" s="574">
        <v>15</v>
      </c>
      <c r="CP113" s="574">
        <v>15</v>
      </c>
      <c r="CQ113" s="574">
        <v>15</v>
      </c>
      <c r="CR113" s="574">
        <v>15</v>
      </c>
      <c r="CS113" s="574">
        <v>15</v>
      </c>
      <c r="CT113" s="574">
        <v>15</v>
      </c>
      <c r="CU113" s="574">
        <v>15</v>
      </c>
      <c r="CV113" s="574">
        <v>15</v>
      </c>
      <c r="CW113" s="574">
        <v>15</v>
      </c>
      <c r="CX113" s="574">
        <v>15</v>
      </c>
      <c r="CY113" s="575">
        <v>15</v>
      </c>
      <c r="CZ113" s="576">
        <v>0</v>
      </c>
      <c r="DA113" s="577">
        <v>0</v>
      </c>
      <c r="DB113" s="577">
        <v>0</v>
      </c>
      <c r="DC113" s="577">
        <v>0</v>
      </c>
      <c r="DD113" s="577">
        <v>0</v>
      </c>
      <c r="DE113" s="577">
        <v>0</v>
      </c>
      <c r="DF113" s="577">
        <v>0</v>
      </c>
      <c r="DG113" s="577">
        <v>0</v>
      </c>
      <c r="DH113" s="577">
        <v>0</v>
      </c>
      <c r="DI113" s="577">
        <v>0</v>
      </c>
      <c r="DJ113" s="577">
        <v>0</v>
      </c>
      <c r="DK113" s="577">
        <v>0</v>
      </c>
      <c r="DL113" s="577">
        <v>0</v>
      </c>
      <c r="DM113" s="577">
        <v>0</v>
      </c>
      <c r="DN113" s="577">
        <v>0</v>
      </c>
      <c r="DO113" s="577">
        <v>0</v>
      </c>
      <c r="DP113" s="577">
        <v>0</v>
      </c>
      <c r="DQ113" s="577">
        <v>0</v>
      </c>
      <c r="DR113" s="577">
        <v>0</v>
      </c>
      <c r="DS113" s="577">
        <v>0</v>
      </c>
      <c r="DT113" s="577">
        <v>0</v>
      </c>
      <c r="DU113" s="577">
        <v>0</v>
      </c>
      <c r="DV113" s="577">
        <v>0</v>
      </c>
      <c r="DW113" s="578">
        <v>0</v>
      </c>
    </row>
    <row r="114" spans="2:127" x14ac:dyDescent="0.2">
      <c r="B114" s="579"/>
      <c r="C114" s="580"/>
      <c r="D114" s="581"/>
      <c r="E114" s="582"/>
      <c r="F114" s="582"/>
      <c r="G114" s="581"/>
      <c r="H114" s="582"/>
      <c r="I114" s="582"/>
      <c r="J114" s="582"/>
      <c r="K114" s="582"/>
      <c r="L114" s="582"/>
      <c r="M114" s="582"/>
      <c r="N114" s="582"/>
      <c r="O114" s="582"/>
      <c r="P114" s="582"/>
      <c r="Q114" s="582"/>
      <c r="R114" s="583"/>
      <c r="S114" s="582"/>
      <c r="T114" s="582"/>
      <c r="U114" s="497" t="s">
        <v>494</v>
      </c>
      <c r="V114" s="498" t="s">
        <v>124</v>
      </c>
      <c r="W114" s="499" t="s">
        <v>495</v>
      </c>
      <c r="X114" s="569">
        <v>1174.5999999999999</v>
      </c>
      <c r="Y114" s="569">
        <v>1342.4</v>
      </c>
      <c r="Z114" s="569">
        <v>1678</v>
      </c>
      <c r="AA114" s="569">
        <v>6712</v>
      </c>
      <c r="AB114" s="569">
        <v>5873</v>
      </c>
      <c r="AC114" s="569">
        <v>0</v>
      </c>
      <c r="AD114" s="569">
        <v>0</v>
      </c>
      <c r="AE114" s="569">
        <v>0</v>
      </c>
      <c r="AF114" s="569">
        <v>0</v>
      </c>
      <c r="AG114" s="569">
        <v>0</v>
      </c>
      <c r="AH114" s="569">
        <v>0</v>
      </c>
      <c r="AI114" s="569">
        <v>0</v>
      </c>
      <c r="AJ114" s="569">
        <v>0</v>
      </c>
      <c r="AK114" s="569">
        <v>0</v>
      </c>
      <c r="AL114" s="569">
        <v>0</v>
      </c>
      <c r="AM114" s="569">
        <v>0</v>
      </c>
      <c r="AN114" s="569">
        <v>0</v>
      </c>
      <c r="AO114" s="569">
        <v>0</v>
      </c>
      <c r="AP114" s="569">
        <v>0</v>
      </c>
      <c r="AQ114" s="569">
        <v>0</v>
      </c>
      <c r="AR114" s="569">
        <v>58.8</v>
      </c>
      <c r="AS114" s="569">
        <v>67.2</v>
      </c>
      <c r="AT114" s="569">
        <v>84</v>
      </c>
      <c r="AU114" s="569">
        <v>336</v>
      </c>
      <c r="AV114" s="569">
        <v>294</v>
      </c>
      <c r="AW114" s="569">
        <v>0</v>
      </c>
      <c r="AX114" s="569">
        <v>0</v>
      </c>
      <c r="AY114" s="569">
        <v>0</v>
      </c>
      <c r="AZ114" s="569">
        <v>0</v>
      </c>
      <c r="BA114" s="569">
        <v>0</v>
      </c>
      <c r="BB114" s="569">
        <v>0</v>
      </c>
      <c r="BC114" s="569">
        <v>0</v>
      </c>
      <c r="BD114" s="569">
        <v>0</v>
      </c>
      <c r="BE114" s="569">
        <v>0</v>
      </c>
      <c r="BF114" s="569">
        <v>0</v>
      </c>
      <c r="BG114" s="569">
        <v>0</v>
      </c>
      <c r="BH114" s="569">
        <v>0</v>
      </c>
      <c r="BI114" s="569">
        <v>0</v>
      </c>
      <c r="BJ114" s="569">
        <v>0</v>
      </c>
      <c r="BK114" s="569">
        <v>0</v>
      </c>
      <c r="BL114" s="569">
        <v>58.8</v>
      </c>
      <c r="BM114" s="569">
        <v>67.2</v>
      </c>
      <c r="BN114" s="569">
        <v>84</v>
      </c>
      <c r="BO114" s="569">
        <v>336</v>
      </c>
      <c r="BP114" s="569">
        <v>294</v>
      </c>
      <c r="BQ114" s="569">
        <v>0</v>
      </c>
      <c r="BR114" s="569">
        <v>0</v>
      </c>
      <c r="BS114" s="569">
        <v>0</v>
      </c>
      <c r="BT114" s="569">
        <v>0</v>
      </c>
      <c r="BU114" s="569">
        <v>0</v>
      </c>
      <c r="BV114" s="569">
        <v>0</v>
      </c>
      <c r="BW114" s="569">
        <v>0</v>
      </c>
      <c r="BX114" s="569">
        <v>0</v>
      </c>
      <c r="BY114" s="569">
        <v>0</v>
      </c>
      <c r="BZ114" s="569">
        <v>0</v>
      </c>
      <c r="CA114" s="569">
        <v>0</v>
      </c>
      <c r="CB114" s="569">
        <v>0</v>
      </c>
      <c r="CC114" s="569">
        <v>0</v>
      </c>
      <c r="CD114" s="569">
        <v>0</v>
      </c>
      <c r="CE114" s="574">
        <v>0</v>
      </c>
      <c r="CF114" s="574">
        <v>172.2</v>
      </c>
      <c r="CG114" s="574">
        <v>196.8</v>
      </c>
      <c r="CH114" s="574">
        <v>246</v>
      </c>
      <c r="CI114" s="574">
        <v>984</v>
      </c>
      <c r="CJ114" s="574">
        <v>861</v>
      </c>
      <c r="CK114" s="574">
        <v>0</v>
      </c>
      <c r="CL114" s="574">
        <v>0</v>
      </c>
      <c r="CM114" s="574">
        <v>0</v>
      </c>
      <c r="CN114" s="574">
        <v>0</v>
      </c>
      <c r="CO114" s="574">
        <v>0</v>
      </c>
      <c r="CP114" s="574">
        <v>0</v>
      </c>
      <c r="CQ114" s="574">
        <v>0</v>
      </c>
      <c r="CR114" s="574">
        <v>0</v>
      </c>
      <c r="CS114" s="574">
        <v>0</v>
      </c>
      <c r="CT114" s="574">
        <v>0</v>
      </c>
      <c r="CU114" s="574">
        <v>0</v>
      </c>
      <c r="CV114" s="574">
        <v>0</v>
      </c>
      <c r="CW114" s="574">
        <v>0</v>
      </c>
      <c r="CX114" s="574">
        <v>0</v>
      </c>
      <c r="CY114" s="575">
        <v>0</v>
      </c>
      <c r="CZ114" s="576">
        <v>0</v>
      </c>
      <c r="DA114" s="577">
        <v>0</v>
      </c>
      <c r="DB114" s="577">
        <v>0</v>
      </c>
      <c r="DC114" s="577">
        <v>0</v>
      </c>
      <c r="DD114" s="577">
        <v>0</v>
      </c>
      <c r="DE114" s="577">
        <v>0</v>
      </c>
      <c r="DF114" s="577">
        <v>0</v>
      </c>
      <c r="DG114" s="577">
        <v>0</v>
      </c>
      <c r="DH114" s="577">
        <v>0</v>
      </c>
      <c r="DI114" s="577">
        <v>0</v>
      </c>
      <c r="DJ114" s="577">
        <v>0</v>
      </c>
      <c r="DK114" s="577">
        <v>0</v>
      </c>
      <c r="DL114" s="577">
        <v>0</v>
      </c>
      <c r="DM114" s="577">
        <v>0</v>
      </c>
      <c r="DN114" s="577">
        <v>0</v>
      </c>
      <c r="DO114" s="577">
        <v>0</v>
      </c>
      <c r="DP114" s="577">
        <v>0</v>
      </c>
      <c r="DQ114" s="577">
        <v>0</v>
      </c>
      <c r="DR114" s="577">
        <v>0</v>
      </c>
      <c r="DS114" s="577">
        <v>0</v>
      </c>
      <c r="DT114" s="577">
        <v>0</v>
      </c>
      <c r="DU114" s="577">
        <v>0</v>
      </c>
      <c r="DV114" s="577">
        <v>0</v>
      </c>
      <c r="DW114" s="578">
        <v>0</v>
      </c>
    </row>
    <row r="115" spans="2:127" x14ac:dyDescent="0.2">
      <c r="B115" s="584"/>
      <c r="C115" s="585"/>
      <c r="D115" s="586"/>
      <c r="E115" s="586"/>
      <c r="F115" s="586"/>
      <c r="G115" s="586"/>
      <c r="H115" s="586"/>
      <c r="I115" s="587"/>
      <c r="J115" s="587"/>
      <c r="K115" s="587"/>
      <c r="L115" s="587"/>
      <c r="M115" s="587"/>
      <c r="N115" s="587"/>
      <c r="O115" s="587"/>
      <c r="P115" s="587"/>
      <c r="Q115" s="587"/>
      <c r="R115" s="588"/>
      <c r="S115" s="587"/>
      <c r="T115" s="587"/>
      <c r="U115" s="497" t="s">
        <v>496</v>
      </c>
      <c r="V115" s="498" t="s">
        <v>124</v>
      </c>
      <c r="W115" s="499" t="s">
        <v>495</v>
      </c>
      <c r="X115" s="569">
        <v>0</v>
      </c>
      <c r="Y115" s="569">
        <v>0</v>
      </c>
      <c r="Z115" s="569">
        <v>0</v>
      </c>
      <c r="AA115" s="569">
        <v>0</v>
      </c>
      <c r="AB115" s="569">
        <v>0</v>
      </c>
      <c r="AC115" s="569">
        <v>0</v>
      </c>
      <c r="AD115" s="569">
        <v>0</v>
      </c>
      <c r="AE115" s="569">
        <v>0</v>
      </c>
      <c r="AF115" s="569">
        <v>0</v>
      </c>
      <c r="AG115" s="569">
        <v>0</v>
      </c>
      <c r="AH115" s="569">
        <v>0</v>
      </c>
      <c r="AI115" s="569">
        <v>0</v>
      </c>
      <c r="AJ115" s="569">
        <v>0</v>
      </c>
      <c r="AK115" s="569">
        <v>0</v>
      </c>
      <c r="AL115" s="569">
        <v>0</v>
      </c>
      <c r="AM115" s="569">
        <v>0</v>
      </c>
      <c r="AN115" s="569">
        <v>0</v>
      </c>
      <c r="AO115" s="569">
        <v>0</v>
      </c>
      <c r="AP115" s="569">
        <v>0</v>
      </c>
      <c r="AQ115" s="569">
        <v>0</v>
      </c>
      <c r="AR115" s="569">
        <v>0</v>
      </c>
      <c r="AS115" s="569">
        <v>0</v>
      </c>
      <c r="AT115" s="569">
        <v>0</v>
      </c>
      <c r="AU115" s="569">
        <v>0</v>
      </c>
      <c r="AV115" s="569">
        <v>0</v>
      </c>
      <c r="AW115" s="569">
        <v>0</v>
      </c>
      <c r="AX115" s="569">
        <v>0</v>
      </c>
      <c r="AY115" s="569">
        <v>0</v>
      </c>
      <c r="AZ115" s="569">
        <v>0</v>
      </c>
      <c r="BA115" s="569">
        <v>0</v>
      </c>
      <c r="BB115" s="569">
        <v>0</v>
      </c>
      <c r="BC115" s="569">
        <v>0</v>
      </c>
      <c r="BD115" s="569">
        <v>0</v>
      </c>
      <c r="BE115" s="569">
        <v>0</v>
      </c>
      <c r="BF115" s="569">
        <v>0</v>
      </c>
      <c r="BG115" s="569">
        <v>0</v>
      </c>
      <c r="BH115" s="569">
        <v>0</v>
      </c>
      <c r="BI115" s="569">
        <v>0</v>
      </c>
      <c r="BJ115" s="569">
        <v>0</v>
      </c>
      <c r="BK115" s="569">
        <v>0</v>
      </c>
      <c r="BL115" s="569">
        <v>0</v>
      </c>
      <c r="BM115" s="569">
        <v>0</v>
      </c>
      <c r="BN115" s="569">
        <v>0</v>
      </c>
      <c r="BO115" s="569">
        <v>0</v>
      </c>
      <c r="BP115" s="569">
        <v>0</v>
      </c>
      <c r="BQ115" s="569">
        <v>0</v>
      </c>
      <c r="BR115" s="569">
        <v>0</v>
      </c>
      <c r="BS115" s="569">
        <v>0</v>
      </c>
      <c r="BT115" s="569">
        <v>0</v>
      </c>
      <c r="BU115" s="569">
        <v>0</v>
      </c>
      <c r="BV115" s="569">
        <v>0</v>
      </c>
      <c r="BW115" s="569">
        <v>0</v>
      </c>
      <c r="BX115" s="569">
        <v>0</v>
      </c>
      <c r="BY115" s="569">
        <v>0</v>
      </c>
      <c r="BZ115" s="569">
        <v>0</v>
      </c>
      <c r="CA115" s="569">
        <v>0</v>
      </c>
      <c r="CB115" s="569">
        <v>0</v>
      </c>
      <c r="CC115" s="569">
        <v>0</v>
      </c>
      <c r="CD115" s="569">
        <v>0</v>
      </c>
      <c r="CE115" s="574">
        <v>0</v>
      </c>
      <c r="CF115" s="574">
        <v>0</v>
      </c>
      <c r="CG115" s="574">
        <v>0</v>
      </c>
      <c r="CH115" s="574">
        <v>0</v>
      </c>
      <c r="CI115" s="574">
        <v>0</v>
      </c>
      <c r="CJ115" s="574">
        <v>0</v>
      </c>
      <c r="CK115" s="574">
        <v>0</v>
      </c>
      <c r="CL115" s="574">
        <v>0</v>
      </c>
      <c r="CM115" s="574">
        <v>0</v>
      </c>
      <c r="CN115" s="574">
        <v>0</v>
      </c>
      <c r="CO115" s="574">
        <v>0</v>
      </c>
      <c r="CP115" s="574">
        <v>0</v>
      </c>
      <c r="CQ115" s="574">
        <v>0</v>
      </c>
      <c r="CR115" s="574">
        <v>0</v>
      </c>
      <c r="CS115" s="574">
        <v>0</v>
      </c>
      <c r="CT115" s="574">
        <v>0</v>
      </c>
      <c r="CU115" s="574">
        <v>0</v>
      </c>
      <c r="CV115" s="574">
        <v>0</v>
      </c>
      <c r="CW115" s="574">
        <v>0</v>
      </c>
      <c r="CX115" s="574">
        <v>0</v>
      </c>
      <c r="CY115" s="575">
        <v>0</v>
      </c>
      <c r="CZ115" s="576">
        <v>0</v>
      </c>
      <c r="DA115" s="577">
        <v>0</v>
      </c>
      <c r="DB115" s="577">
        <v>0</v>
      </c>
      <c r="DC115" s="577">
        <v>0</v>
      </c>
      <c r="DD115" s="577">
        <v>0</v>
      </c>
      <c r="DE115" s="577">
        <v>0</v>
      </c>
      <c r="DF115" s="577">
        <v>0</v>
      </c>
      <c r="DG115" s="577">
        <v>0</v>
      </c>
      <c r="DH115" s="577">
        <v>0</v>
      </c>
      <c r="DI115" s="577">
        <v>0</v>
      </c>
      <c r="DJ115" s="577">
        <v>0</v>
      </c>
      <c r="DK115" s="577">
        <v>0</v>
      </c>
      <c r="DL115" s="577">
        <v>0</v>
      </c>
      <c r="DM115" s="577">
        <v>0</v>
      </c>
      <c r="DN115" s="577">
        <v>0</v>
      </c>
      <c r="DO115" s="577">
        <v>0</v>
      </c>
      <c r="DP115" s="577">
        <v>0</v>
      </c>
      <c r="DQ115" s="577">
        <v>0</v>
      </c>
      <c r="DR115" s="577">
        <v>0</v>
      </c>
      <c r="DS115" s="577">
        <v>0</v>
      </c>
      <c r="DT115" s="577">
        <v>0</v>
      </c>
      <c r="DU115" s="577">
        <v>0</v>
      </c>
      <c r="DV115" s="577">
        <v>0</v>
      </c>
      <c r="DW115" s="578">
        <v>0</v>
      </c>
    </row>
    <row r="116" spans="2:127" x14ac:dyDescent="0.2">
      <c r="B116" s="584"/>
      <c r="C116" s="585"/>
      <c r="D116" s="586"/>
      <c r="E116" s="586"/>
      <c r="F116" s="586"/>
      <c r="G116" s="586"/>
      <c r="H116" s="586"/>
      <c r="I116" s="587"/>
      <c r="J116" s="587"/>
      <c r="K116" s="587"/>
      <c r="L116" s="587"/>
      <c r="M116" s="587"/>
      <c r="N116" s="587"/>
      <c r="O116" s="587"/>
      <c r="P116" s="587"/>
      <c r="Q116" s="587"/>
      <c r="R116" s="588"/>
      <c r="S116" s="587"/>
      <c r="T116" s="587"/>
      <c r="U116" s="497" t="s">
        <v>812</v>
      </c>
      <c r="V116" s="498" t="s">
        <v>124</v>
      </c>
      <c r="W116" s="499" t="s">
        <v>495</v>
      </c>
      <c r="X116" s="569">
        <v>0</v>
      </c>
      <c r="Y116" s="569">
        <v>0</v>
      </c>
      <c r="Z116" s="569">
        <v>0</v>
      </c>
      <c r="AA116" s="569">
        <v>0</v>
      </c>
      <c r="AB116" s="569">
        <v>0</v>
      </c>
      <c r="AC116" s="569">
        <v>0</v>
      </c>
      <c r="AD116" s="569">
        <v>0</v>
      </c>
      <c r="AE116" s="569">
        <v>0</v>
      </c>
      <c r="AF116" s="569">
        <v>0</v>
      </c>
      <c r="AG116" s="569">
        <v>0</v>
      </c>
      <c r="AH116" s="569">
        <v>0</v>
      </c>
      <c r="AI116" s="569">
        <v>0</v>
      </c>
      <c r="AJ116" s="569">
        <v>0</v>
      </c>
      <c r="AK116" s="569">
        <v>0</v>
      </c>
      <c r="AL116" s="569">
        <v>0</v>
      </c>
      <c r="AM116" s="569">
        <v>0</v>
      </c>
      <c r="AN116" s="569">
        <v>0</v>
      </c>
      <c r="AO116" s="569">
        <v>0</v>
      </c>
      <c r="AP116" s="569">
        <v>0</v>
      </c>
      <c r="AQ116" s="569">
        <v>0</v>
      </c>
      <c r="AR116" s="569">
        <v>0</v>
      </c>
      <c r="AS116" s="569">
        <v>0</v>
      </c>
      <c r="AT116" s="569">
        <v>0</v>
      </c>
      <c r="AU116" s="569">
        <v>0</v>
      </c>
      <c r="AV116" s="569">
        <v>0</v>
      </c>
      <c r="AW116" s="569">
        <v>0</v>
      </c>
      <c r="AX116" s="569">
        <v>0</v>
      </c>
      <c r="AY116" s="569">
        <v>0</v>
      </c>
      <c r="AZ116" s="569">
        <v>0</v>
      </c>
      <c r="BA116" s="569">
        <v>0</v>
      </c>
      <c r="BB116" s="569">
        <v>0</v>
      </c>
      <c r="BC116" s="569">
        <v>0</v>
      </c>
      <c r="BD116" s="569">
        <v>0</v>
      </c>
      <c r="BE116" s="569">
        <v>0</v>
      </c>
      <c r="BF116" s="569">
        <v>0</v>
      </c>
      <c r="BG116" s="569">
        <v>0</v>
      </c>
      <c r="BH116" s="569">
        <v>0</v>
      </c>
      <c r="BI116" s="569">
        <v>0</v>
      </c>
      <c r="BJ116" s="569">
        <v>0</v>
      </c>
      <c r="BK116" s="569">
        <v>0</v>
      </c>
      <c r="BL116" s="569">
        <v>0</v>
      </c>
      <c r="BM116" s="569">
        <v>0</v>
      </c>
      <c r="BN116" s="569">
        <v>0</v>
      </c>
      <c r="BO116" s="569">
        <v>0</v>
      </c>
      <c r="BP116" s="569">
        <v>0</v>
      </c>
      <c r="BQ116" s="569">
        <v>0</v>
      </c>
      <c r="BR116" s="569">
        <v>0</v>
      </c>
      <c r="BS116" s="569">
        <v>0</v>
      </c>
      <c r="BT116" s="569">
        <v>0</v>
      </c>
      <c r="BU116" s="569">
        <v>0</v>
      </c>
      <c r="BV116" s="569">
        <v>0</v>
      </c>
      <c r="BW116" s="569">
        <v>0</v>
      </c>
      <c r="BX116" s="569">
        <v>0</v>
      </c>
      <c r="BY116" s="569">
        <v>0</v>
      </c>
      <c r="BZ116" s="569">
        <v>0</v>
      </c>
      <c r="CA116" s="569">
        <v>0</v>
      </c>
      <c r="CB116" s="569">
        <v>0</v>
      </c>
      <c r="CC116" s="569">
        <v>0</v>
      </c>
      <c r="CD116" s="569">
        <v>0</v>
      </c>
      <c r="CE116" s="569">
        <v>0</v>
      </c>
      <c r="CF116" s="569">
        <v>0</v>
      </c>
      <c r="CG116" s="569">
        <v>0</v>
      </c>
      <c r="CH116" s="569">
        <v>0</v>
      </c>
      <c r="CI116" s="569">
        <v>0</v>
      </c>
      <c r="CJ116" s="569">
        <v>0</v>
      </c>
      <c r="CK116" s="569">
        <v>0</v>
      </c>
      <c r="CL116" s="569">
        <v>0</v>
      </c>
      <c r="CM116" s="569">
        <v>0</v>
      </c>
      <c r="CN116" s="569">
        <v>0</v>
      </c>
      <c r="CO116" s="569">
        <v>0</v>
      </c>
      <c r="CP116" s="569">
        <v>0</v>
      </c>
      <c r="CQ116" s="569">
        <v>0</v>
      </c>
      <c r="CR116" s="569">
        <v>0</v>
      </c>
      <c r="CS116" s="569">
        <v>0</v>
      </c>
      <c r="CT116" s="569">
        <v>0</v>
      </c>
      <c r="CU116" s="569">
        <v>0</v>
      </c>
      <c r="CV116" s="569">
        <v>0</v>
      </c>
      <c r="CW116" s="569">
        <v>0</v>
      </c>
      <c r="CX116" s="569">
        <v>0</v>
      </c>
      <c r="CY116" s="569">
        <v>0</v>
      </c>
      <c r="CZ116" s="576">
        <v>0</v>
      </c>
      <c r="DA116" s="577">
        <v>0</v>
      </c>
      <c r="DB116" s="577">
        <v>0</v>
      </c>
      <c r="DC116" s="577">
        <v>0</v>
      </c>
      <c r="DD116" s="577">
        <v>0</v>
      </c>
      <c r="DE116" s="577">
        <v>0</v>
      </c>
      <c r="DF116" s="577">
        <v>0</v>
      </c>
      <c r="DG116" s="577">
        <v>0</v>
      </c>
      <c r="DH116" s="577">
        <v>0</v>
      </c>
      <c r="DI116" s="577">
        <v>0</v>
      </c>
      <c r="DJ116" s="577">
        <v>0</v>
      </c>
      <c r="DK116" s="577">
        <v>0</v>
      </c>
      <c r="DL116" s="577">
        <v>0</v>
      </c>
      <c r="DM116" s="577">
        <v>0</v>
      </c>
      <c r="DN116" s="577">
        <v>0</v>
      </c>
      <c r="DO116" s="577">
        <v>0</v>
      </c>
      <c r="DP116" s="577">
        <v>0</v>
      </c>
      <c r="DQ116" s="577">
        <v>0</v>
      </c>
      <c r="DR116" s="577">
        <v>0</v>
      </c>
      <c r="DS116" s="577">
        <v>0</v>
      </c>
      <c r="DT116" s="577">
        <v>0</v>
      </c>
      <c r="DU116" s="577">
        <v>0</v>
      </c>
      <c r="DV116" s="577">
        <v>0</v>
      </c>
      <c r="DW116" s="578">
        <v>0</v>
      </c>
    </row>
    <row r="117" spans="2:127" x14ac:dyDescent="0.2">
      <c r="B117" s="590"/>
      <c r="C117" s="591"/>
      <c r="D117" s="592"/>
      <c r="E117" s="592"/>
      <c r="F117" s="592"/>
      <c r="G117" s="592"/>
      <c r="H117" s="592"/>
      <c r="I117" s="593"/>
      <c r="J117" s="593"/>
      <c r="K117" s="593"/>
      <c r="L117" s="593"/>
      <c r="M117" s="593"/>
      <c r="N117" s="593"/>
      <c r="O117" s="593"/>
      <c r="P117" s="593"/>
      <c r="Q117" s="593"/>
      <c r="R117" s="594"/>
      <c r="S117" s="593"/>
      <c r="T117" s="593"/>
      <c r="U117" s="497" t="s">
        <v>497</v>
      </c>
      <c r="V117" s="498" t="s">
        <v>124</v>
      </c>
      <c r="W117" s="595" t="s">
        <v>495</v>
      </c>
      <c r="X117" s="569">
        <v>0</v>
      </c>
      <c r="Y117" s="569">
        <v>0</v>
      </c>
      <c r="Z117" s="569">
        <v>0</v>
      </c>
      <c r="AA117" s="569">
        <v>0</v>
      </c>
      <c r="AB117" s="569">
        <v>0</v>
      </c>
      <c r="AC117" s="569">
        <v>145</v>
      </c>
      <c r="AD117" s="569">
        <v>145</v>
      </c>
      <c r="AE117" s="569">
        <v>145</v>
      </c>
      <c r="AF117" s="569">
        <v>145</v>
      </c>
      <c r="AG117" s="569">
        <v>145</v>
      </c>
      <c r="AH117" s="569">
        <v>145</v>
      </c>
      <c r="AI117" s="569">
        <v>145</v>
      </c>
      <c r="AJ117" s="569">
        <v>145</v>
      </c>
      <c r="AK117" s="569">
        <v>145</v>
      </c>
      <c r="AL117" s="569">
        <v>145</v>
      </c>
      <c r="AM117" s="569">
        <v>145</v>
      </c>
      <c r="AN117" s="569">
        <v>145</v>
      </c>
      <c r="AO117" s="569">
        <v>145</v>
      </c>
      <c r="AP117" s="569">
        <v>145</v>
      </c>
      <c r="AQ117" s="569">
        <v>145</v>
      </c>
      <c r="AR117" s="569">
        <v>145</v>
      </c>
      <c r="AS117" s="569">
        <v>145</v>
      </c>
      <c r="AT117" s="569">
        <v>145</v>
      </c>
      <c r="AU117" s="569">
        <v>145</v>
      </c>
      <c r="AV117" s="569">
        <v>145</v>
      </c>
      <c r="AW117" s="569">
        <v>145</v>
      </c>
      <c r="AX117" s="569">
        <v>145</v>
      </c>
      <c r="AY117" s="569">
        <v>145</v>
      </c>
      <c r="AZ117" s="569">
        <v>145</v>
      </c>
      <c r="BA117" s="569">
        <v>145</v>
      </c>
      <c r="BB117" s="569">
        <v>145</v>
      </c>
      <c r="BC117" s="569">
        <v>145</v>
      </c>
      <c r="BD117" s="569">
        <v>145</v>
      </c>
      <c r="BE117" s="569">
        <v>145</v>
      </c>
      <c r="BF117" s="569">
        <v>145</v>
      </c>
      <c r="BG117" s="569">
        <v>145</v>
      </c>
      <c r="BH117" s="569">
        <v>145</v>
      </c>
      <c r="BI117" s="569">
        <v>145</v>
      </c>
      <c r="BJ117" s="569">
        <v>145</v>
      </c>
      <c r="BK117" s="569">
        <v>145</v>
      </c>
      <c r="BL117" s="569">
        <v>145</v>
      </c>
      <c r="BM117" s="569">
        <v>145</v>
      </c>
      <c r="BN117" s="569">
        <v>145</v>
      </c>
      <c r="BO117" s="569">
        <v>145</v>
      </c>
      <c r="BP117" s="569">
        <v>145</v>
      </c>
      <c r="BQ117" s="569">
        <v>145</v>
      </c>
      <c r="BR117" s="569">
        <v>145</v>
      </c>
      <c r="BS117" s="569">
        <v>145</v>
      </c>
      <c r="BT117" s="569">
        <v>145</v>
      </c>
      <c r="BU117" s="569">
        <v>145</v>
      </c>
      <c r="BV117" s="569">
        <v>145</v>
      </c>
      <c r="BW117" s="569">
        <v>145</v>
      </c>
      <c r="BX117" s="569">
        <v>145</v>
      </c>
      <c r="BY117" s="569">
        <v>145</v>
      </c>
      <c r="BZ117" s="569">
        <v>145</v>
      </c>
      <c r="CA117" s="569">
        <v>145</v>
      </c>
      <c r="CB117" s="569">
        <v>145</v>
      </c>
      <c r="CC117" s="569">
        <v>145</v>
      </c>
      <c r="CD117" s="569">
        <v>145</v>
      </c>
      <c r="CE117" s="574">
        <v>145</v>
      </c>
      <c r="CF117" s="574">
        <v>145</v>
      </c>
      <c r="CG117" s="574">
        <v>145</v>
      </c>
      <c r="CH117" s="574">
        <v>145</v>
      </c>
      <c r="CI117" s="574">
        <v>145</v>
      </c>
      <c r="CJ117" s="574">
        <v>145</v>
      </c>
      <c r="CK117" s="574">
        <v>145</v>
      </c>
      <c r="CL117" s="574">
        <v>145</v>
      </c>
      <c r="CM117" s="574">
        <v>145</v>
      </c>
      <c r="CN117" s="574">
        <v>145</v>
      </c>
      <c r="CO117" s="574">
        <v>145</v>
      </c>
      <c r="CP117" s="574">
        <v>145</v>
      </c>
      <c r="CQ117" s="574">
        <v>145</v>
      </c>
      <c r="CR117" s="574">
        <v>145</v>
      </c>
      <c r="CS117" s="574">
        <v>145</v>
      </c>
      <c r="CT117" s="574">
        <v>145</v>
      </c>
      <c r="CU117" s="574">
        <v>145</v>
      </c>
      <c r="CV117" s="574">
        <v>145</v>
      </c>
      <c r="CW117" s="574">
        <v>145</v>
      </c>
      <c r="CX117" s="574">
        <v>145</v>
      </c>
      <c r="CY117" s="575">
        <v>145</v>
      </c>
      <c r="CZ117" s="576">
        <v>0</v>
      </c>
      <c r="DA117" s="577">
        <v>0</v>
      </c>
      <c r="DB117" s="577">
        <v>0</v>
      </c>
      <c r="DC117" s="577">
        <v>0</v>
      </c>
      <c r="DD117" s="577">
        <v>0</v>
      </c>
      <c r="DE117" s="577">
        <v>0</v>
      </c>
      <c r="DF117" s="577">
        <v>0</v>
      </c>
      <c r="DG117" s="577">
        <v>0</v>
      </c>
      <c r="DH117" s="577">
        <v>0</v>
      </c>
      <c r="DI117" s="577">
        <v>0</v>
      </c>
      <c r="DJ117" s="577">
        <v>0</v>
      </c>
      <c r="DK117" s="577">
        <v>0</v>
      </c>
      <c r="DL117" s="577">
        <v>0</v>
      </c>
      <c r="DM117" s="577">
        <v>0</v>
      </c>
      <c r="DN117" s="577">
        <v>0</v>
      </c>
      <c r="DO117" s="577">
        <v>0</v>
      </c>
      <c r="DP117" s="577">
        <v>0</v>
      </c>
      <c r="DQ117" s="577">
        <v>0</v>
      </c>
      <c r="DR117" s="577">
        <v>0</v>
      </c>
      <c r="DS117" s="577">
        <v>0</v>
      </c>
      <c r="DT117" s="577">
        <v>0</v>
      </c>
      <c r="DU117" s="577">
        <v>0</v>
      </c>
      <c r="DV117" s="577">
        <v>0</v>
      </c>
      <c r="DW117" s="578">
        <v>0</v>
      </c>
    </row>
    <row r="118" spans="2:127" x14ac:dyDescent="0.2">
      <c r="B118" s="596"/>
      <c r="C118" s="597"/>
      <c r="D118" s="384"/>
      <c r="E118" s="384"/>
      <c r="F118" s="384"/>
      <c r="G118" s="384"/>
      <c r="H118" s="384"/>
      <c r="I118" s="598"/>
      <c r="J118" s="598"/>
      <c r="K118" s="598"/>
      <c r="L118" s="598"/>
      <c r="M118" s="598"/>
      <c r="N118" s="598"/>
      <c r="O118" s="598"/>
      <c r="P118" s="598"/>
      <c r="Q118" s="598"/>
      <c r="R118" s="599"/>
      <c r="S118" s="598"/>
      <c r="T118" s="598"/>
      <c r="U118" s="497" t="s">
        <v>498</v>
      </c>
      <c r="V118" s="498" t="s">
        <v>124</v>
      </c>
      <c r="W118" s="595" t="s">
        <v>495</v>
      </c>
      <c r="X118" s="569">
        <v>0</v>
      </c>
      <c r="Y118" s="569">
        <v>0</v>
      </c>
      <c r="Z118" s="569">
        <v>0</v>
      </c>
      <c r="AA118" s="569">
        <v>0</v>
      </c>
      <c r="AB118" s="569">
        <v>0</v>
      </c>
      <c r="AC118" s="569">
        <v>317</v>
      </c>
      <c r="AD118" s="569">
        <v>317</v>
      </c>
      <c r="AE118" s="569">
        <v>317</v>
      </c>
      <c r="AF118" s="569">
        <v>317</v>
      </c>
      <c r="AG118" s="569">
        <v>317</v>
      </c>
      <c r="AH118" s="569">
        <v>317</v>
      </c>
      <c r="AI118" s="569">
        <v>317</v>
      </c>
      <c r="AJ118" s="569">
        <v>317</v>
      </c>
      <c r="AK118" s="569">
        <v>317</v>
      </c>
      <c r="AL118" s="569">
        <v>317</v>
      </c>
      <c r="AM118" s="569">
        <v>317</v>
      </c>
      <c r="AN118" s="569">
        <v>317</v>
      </c>
      <c r="AO118" s="569">
        <v>317</v>
      </c>
      <c r="AP118" s="569">
        <v>317</v>
      </c>
      <c r="AQ118" s="569">
        <v>317</v>
      </c>
      <c r="AR118" s="569">
        <v>317</v>
      </c>
      <c r="AS118" s="569">
        <v>317</v>
      </c>
      <c r="AT118" s="569">
        <v>317</v>
      </c>
      <c r="AU118" s="569">
        <v>317</v>
      </c>
      <c r="AV118" s="569">
        <v>317</v>
      </c>
      <c r="AW118" s="569">
        <v>317</v>
      </c>
      <c r="AX118" s="569">
        <v>317</v>
      </c>
      <c r="AY118" s="569">
        <v>317</v>
      </c>
      <c r="AZ118" s="569">
        <v>317</v>
      </c>
      <c r="BA118" s="569">
        <v>317</v>
      </c>
      <c r="BB118" s="569">
        <v>317</v>
      </c>
      <c r="BC118" s="569">
        <v>317</v>
      </c>
      <c r="BD118" s="569">
        <v>317</v>
      </c>
      <c r="BE118" s="569">
        <v>317</v>
      </c>
      <c r="BF118" s="569">
        <v>317</v>
      </c>
      <c r="BG118" s="569">
        <v>317</v>
      </c>
      <c r="BH118" s="569">
        <v>317</v>
      </c>
      <c r="BI118" s="569">
        <v>317</v>
      </c>
      <c r="BJ118" s="569">
        <v>317</v>
      </c>
      <c r="BK118" s="569">
        <v>317</v>
      </c>
      <c r="BL118" s="569">
        <v>317</v>
      </c>
      <c r="BM118" s="569">
        <v>317</v>
      </c>
      <c r="BN118" s="569">
        <v>317</v>
      </c>
      <c r="BO118" s="569">
        <v>317</v>
      </c>
      <c r="BP118" s="569">
        <v>317</v>
      </c>
      <c r="BQ118" s="569">
        <v>317</v>
      </c>
      <c r="BR118" s="569">
        <v>317</v>
      </c>
      <c r="BS118" s="569">
        <v>317</v>
      </c>
      <c r="BT118" s="569">
        <v>317</v>
      </c>
      <c r="BU118" s="569">
        <v>317</v>
      </c>
      <c r="BV118" s="569">
        <v>317</v>
      </c>
      <c r="BW118" s="569">
        <v>317</v>
      </c>
      <c r="BX118" s="569">
        <v>317</v>
      </c>
      <c r="BY118" s="569">
        <v>317</v>
      </c>
      <c r="BZ118" s="569">
        <v>317</v>
      </c>
      <c r="CA118" s="569">
        <v>317</v>
      </c>
      <c r="CB118" s="569">
        <v>317</v>
      </c>
      <c r="CC118" s="569">
        <v>317</v>
      </c>
      <c r="CD118" s="569">
        <v>317</v>
      </c>
      <c r="CE118" s="574">
        <v>317</v>
      </c>
      <c r="CF118" s="574">
        <v>317</v>
      </c>
      <c r="CG118" s="574">
        <v>317</v>
      </c>
      <c r="CH118" s="574">
        <v>317</v>
      </c>
      <c r="CI118" s="574">
        <v>317</v>
      </c>
      <c r="CJ118" s="574">
        <v>317</v>
      </c>
      <c r="CK118" s="574">
        <v>317</v>
      </c>
      <c r="CL118" s="574">
        <v>317</v>
      </c>
      <c r="CM118" s="574">
        <v>317</v>
      </c>
      <c r="CN118" s="574">
        <v>317</v>
      </c>
      <c r="CO118" s="574">
        <v>317</v>
      </c>
      <c r="CP118" s="574">
        <v>317</v>
      </c>
      <c r="CQ118" s="574">
        <v>317</v>
      </c>
      <c r="CR118" s="574">
        <v>317</v>
      </c>
      <c r="CS118" s="574">
        <v>317</v>
      </c>
      <c r="CT118" s="574">
        <v>317</v>
      </c>
      <c r="CU118" s="574">
        <v>317</v>
      </c>
      <c r="CV118" s="574">
        <v>317</v>
      </c>
      <c r="CW118" s="574">
        <v>317</v>
      </c>
      <c r="CX118" s="574">
        <v>317</v>
      </c>
      <c r="CY118" s="575">
        <v>317</v>
      </c>
      <c r="CZ118" s="576">
        <v>0</v>
      </c>
      <c r="DA118" s="577">
        <v>0</v>
      </c>
      <c r="DB118" s="577">
        <v>0</v>
      </c>
      <c r="DC118" s="577">
        <v>0</v>
      </c>
      <c r="DD118" s="577">
        <v>0</v>
      </c>
      <c r="DE118" s="577">
        <v>0</v>
      </c>
      <c r="DF118" s="577">
        <v>0</v>
      </c>
      <c r="DG118" s="577">
        <v>0</v>
      </c>
      <c r="DH118" s="577">
        <v>0</v>
      </c>
      <c r="DI118" s="577">
        <v>0</v>
      </c>
      <c r="DJ118" s="577">
        <v>0</v>
      </c>
      <c r="DK118" s="577">
        <v>0</v>
      </c>
      <c r="DL118" s="577">
        <v>0</v>
      </c>
      <c r="DM118" s="577">
        <v>0</v>
      </c>
      <c r="DN118" s="577">
        <v>0</v>
      </c>
      <c r="DO118" s="577">
        <v>0</v>
      </c>
      <c r="DP118" s="577">
        <v>0</v>
      </c>
      <c r="DQ118" s="577">
        <v>0</v>
      </c>
      <c r="DR118" s="577">
        <v>0</v>
      </c>
      <c r="DS118" s="577">
        <v>0</v>
      </c>
      <c r="DT118" s="577">
        <v>0</v>
      </c>
      <c r="DU118" s="577">
        <v>0</v>
      </c>
      <c r="DV118" s="577">
        <v>0</v>
      </c>
      <c r="DW118" s="578">
        <v>0</v>
      </c>
    </row>
    <row r="119" spans="2:127" x14ac:dyDescent="0.2">
      <c r="B119" s="596"/>
      <c r="C119" s="597"/>
      <c r="D119" s="384"/>
      <c r="E119" s="384"/>
      <c r="F119" s="384"/>
      <c r="G119" s="384"/>
      <c r="H119" s="384"/>
      <c r="I119" s="598"/>
      <c r="J119" s="598"/>
      <c r="K119" s="598"/>
      <c r="L119" s="598"/>
      <c r="M119" s="598"/>
      <c r="N119" s="598"/>
      <c r="O119" s="598"/>
      <c r="P119" s="598"/>
      <c r="Q119" s="598"/>
      <c r="R119" s="599"/>
      <c r="S119" s="598"/>
      <c r="T119" s="598"/>
      <c r="U119" s="600" t="s">
        <v>499</v>
      </c>
      <c r="V119" s="601" t="s">
        <v>124</v>
      </c>
      <c r="W119" s="595" t="s">
        <v>495</v>
      </c>
      <c r="X119" s="569">
        <v>0</v>
      </c>
      <c r="Y119" s="569">
        <v>0</v>
      </c>
      <c r="Z119" s="569">
        <v>0</v>
      </c>
      <c r="AA119" s="569">
        <v>0</v>
      </c>
      <c r="AB119" s="569">
        <v>0</v>
      </c>
      <c r="AC119" s="569">
        <v>0</v>
      </c>
      <c r="AD119" s="569">
        <v>0</v>
      </c>
      <c r="AE119" s="569">
        <v>0</v>
      </c>
      <c r="AF119" s="569">
        <v>0</v>
      </c>
      <c r="AG119" s="569">
        <v>0</v>
      </c>
      <c r="AH119" s="569">
        <v>0</v>
      </c>
      <c r="AI119" s="569">
        <v>0</v>
      </c>
      <c r="AJ119" s="569">
        <v>0</v>
      </c>
      <c r="AK119" s="569">
        <v>0</v>
      </c>
      <c r="AL119" s="569">
        <v>0</v>
      </c>
      <c r="AM119" s="569">
        <v>0</v>
      </c>
      <c r="AN119" s="569">
        <v>0</v>
      </c>
      <c r="AO119" s="569">
        <v>0</v>
      </c>
      <c r="AP119" s="569">
        <v>0</v>
      </c>
      <c r="AQ119" s="569">
        <v>0</v>
      </c>
      <c r="AR119" s="569">
        <v>0</v>
      </c>
      <c r="AS119" s="569">
        <v>0</v>
      </c>
      <c r="AT119" s="569">
        <v>0</v>
      </c>
      <c r="AU119" s="569">
        <v>0</v>
      </c>
      <c r="AV119" s="569">
        <v>0</v>
      </c>
      <c r="AW119" s="569">
        <v>0</v>
      </c>
      <c r="AX119" s="569">
        <v>0</v>
      </c>
      <c r="AY119" s="569">
        <v>0</v>
      </c>
      <c r="AZ119" s="569">
        <v>0</v>
      </c>
      <c r="BA119" s="569">
        <v>0</v>
      </c>
      <c r="BB119" s="569">
        <v>0</v>
      </c>
      <c r="BC119" s="569">
        <v>0</v>
      </c>
      <c r="BD119" s="569">
        <v>0</v>
      </c>
      <c r="BE119" s="569">
        <v>0</v>
      </c>
      <c r="BF119" s="569">
        <v>0</v>
      </c>
      <c r="BG119" s="569">
        <v>0</v>
      </c>
      <c r="BH119" s="569">
        <v>0</v>
      </c>
      <c r="BI119" s="569">
        <v>0</v>
      </c>
      <c r="BJ119" s="569">
        <v>0</v>
      </c>
      <c r="BK119" s="569">
        <v>0</v>
      </c>
      <c r="BL119" s="569">
        <v>0</v>
      </c>
      <c r="BM119" s="569">
        <v>0</v>
      </c>
      <c r="BN119" s="569">
        <v>0</v>
      </c>
      <c r="BO119" s="569">
        <v>0</v>
      </c>
      <c r="BP119" s="569">
        <v>0</v>
      </c>
      <c r="BQ119" s="569">
        <v>0</v>
      </c>
      <c r="BR119" s="569">
        <v>0</v>
      </c>
      <c r="BS119" s="569">
        <v>0</v>
      </c>
      <c r="BT119" s="569">
        <v>0</v>
      </c>
      <c r="BU119" s="569">
        <v>0</v>
      </c>
      <c r="BV119" s="569">
        <v>0</v>
      </c>
      <c r="BW119" s="569">
        <v>0</v>
      </c>
      <c r="BX119" s="569">
        <v>0</v>
      </c>
      <c r="BY119" s="569">
        <v>0</v>
      </c>
      <c r="BZ119" s="569">
        <v>0</v>
      </c>
      <c r="CA119" s="569">
        <v>0</v>
      </c>
      <c r="CB119" s="569">
        <v>0</v>
      </c>
      <c r="CC119" s="569">
        <v>0</v>
      </c>
      <c r="CD119" s="569">
        <v>0</v>
      </c>
      <c r="CE119" s="574">
        <v>0</v>
      </c>
      <c r="CF119" s="574">
        <v>0</v>
      </c>
      <c r="CG119" s="574">
        <v>0</v>
      </c>
      <c r="CH119" s="574">
        <v>0</v>
      </c>
      <c r="CI119" s="574">
        <v>0</v>
      </c>
      <c r="CJ119" s="574">
        <v>0</v>
      </c>
      <c r="CK119" s="574">
        <v>0</v>
      </c>
      <c r="CL119" s="574">
        <v>0</v>
      </c>
      <c r="CM119" s="574">
        <v>0</v>
      </c>
      <c r="CN119" s="574">
        <v>0</v>
      </c>
      <c r="CO119" s="574">
        <v>0</v>
      </c>
      <c r="CP119" s="574">
        <v>0</v>
      </c>
      <c r="CQ119" s="574">
        <v>0</v>
      </c>
      <c r="CR119" s="574">
        <v>0</v>
      </c>
      <c r="CS119" s="574">
        <v>0</v>
      </c>
      <c r="CT119" s="574">
        <v>0</v>
      </c>
      <c r="CU119" s="574">
        <v>0</v>
      </c>
      <c r="CV119" s="574">
        <v>0</v>
      </c>
      <c r="CW119" s="574">
        <v>0</v>
      </c>
      <c r="CX119" s="574">
        <v>0</v>
      </c>
      <c r="CY119" s="575">
        <v>0</v>
      </c>
      <c r="CZ119" s="576">
        <v>0</v>
      </c>
      <c r="DA119" s="577">
        <v>0</v>
      </c>
      <c r="DB119" s="577">
        <v>0</v>
      </c>
      <c r="DC119" s="577">
        <v>0</v>
      </c>
      <c r="DD119" s="577">
        <v>0</v>
      </c>
      <c r="DE119" s="577">
        <v>0</v>
      </c>
      <c r="DF119" s="577">
        <v>0</v>
      </c>
      <c r="DG119" s="577">
        <v>0</v>
      </c>
      <c r="DH119" s="577">
        <v>0</v>
      </c>
      <c r="DI119" s="577">
        <v>0</v>
      </c>
      <c r="DJ119" s="577">
        <v>0</v>
      </c>
      <c r="DK119" s="577">
        <v>0</v>
      </c>
      <c r="DL119" s="577">
        <v>0</v>
      </c>
      <c r="DM119" s="577">
        <v>0</v>
      </c>
      <c r="DN119" s="577">
        <v>0</v>
      </c>
      <c r="DO119" s="577">
        <v>0</v>
      </c>
      <c r="DP119" s="577">
        <v>0</v>
      </c>
      <c r="DQ119" s="577">
        <v>0</v>
      </c>
      <c r="DR119" s="577">
        <v>0</v>
      </c>
      <c r="DS119" s="577">
        <v>0</v>
      </c>
      <c r="DT119" s="577">
        <v>0</v>
      </c>
      <c r="DU119" s="577">
        <v>0</v>
      </c>
      <c r="DV119" s="577">
        <v>0</v>
      </c>
      <c r="DW119" s="578">
        <v>0</v>
      </c>
    </row>
    <row r="120" spans="2:127" x14ac:dyDescent="0.2">
      <c r="B120" s="596"/>
      <c r="C120" s="597"/>
      <c r="D120" s="384"/>
      <c r="E120" s="384"/>
      <c r="F120" s="384"/>
      <c r="G120" s="384"/>
      <c r="H120" s="384"/>
      <c r="I120" s="598"/>
      <c r="J120" s="598"/>
      <c r="K120" s="598"/>
      <c r="L120" s="598"/>
      <c r="M120" s="598"/>
      <c r="N120" s="598"/>
      <c r="O120" s="598"/>
      <c r="P120" s="598"/>
      <c r="Q120" s="598"/>
      <c r="R120" s="599"/>
      <c r="S120" s="598"/>
      <c r="T120" s="598"/>
      <c r="U120" s="497" t="s">
        <v>500</v>
      </c>
      <c r="V120" s="498" t="s">
        <v>124</v>
      </c>
      <c r="W120" s="595" t="s">
        <v>495</v>
      </c>
      <c r="X120" s="569">
        <v>4.2749000000000006</v>
      </c>
      <c r="Y120" s="569">
        <v>4.8856000000000002</v>
      </c>
      <c r="Z120" s="569">
        <v>6.1070000000000002</v>
      </c>
      <c r="AA120" s="569">
        <v>24.428000000000001</v>
      </c>
      <c r="AB120" s="569">
        <v>21.374500000000001</v>
      </c>
      <c r="AC120" s="569">
        <v>0</v>
      </c>
      <c r="AD120" s="569">
        <v>0</v>
      </c>
      <c r="AE120" s="569">
        <v>0</v>
      </c>
      <c r="AF120" s="569">
        <v>0</v>
      </c>
      <c r="AG120" s="569">
        <v>0</v>
      </c>
      <c r="AH120" s="569">
        <v>0</v>
      </c>
      <c r="AI120" s="569">
        <v>0</v>
      </c>
      <c r="AJ120" s="569">
        <v>0</v>
      </c>
      <c r="AK120" s="569">
        <v>0</v>
      </c>
      <c r="AL120" s="569">
        <v>0</v>
      </c>
      <c r="AM120" s="569">
        <v>0</v>
      </c>
      <c r="AN120" s="569">
        <v>0</v>
      </c>
      <c r="AO120" s="569">
        <v>0</v>
      </c>
      <c r="AP120" s="569">
        <v>0</v>
      </c>
      <c r="AQ120" s="569">
        <v>0</v>
      </c>
      <c r="AR120" s="569">
        <v>0.21399976162097736</v>
      </c>
      <c r="AS120" s="569">
        <v>0.24457115613825986</v>
      </c>
      <c r="AT120" s="569">
        <v>0.30571394517282474</v>
      </c>
      <c r="AU120" s="569">
        <v>1.222855780691299</v>
      </c>
      <c r="AV120" s="569">
        <v>1.0699988081048868</v>
      </c>
      <c r="AW120" s="569">
        <v>0</v>
      </c>
      <c r="AX120" s="569">
        <v>0</v>
      </c>
      <c r="AY120" s="569">
        <v>0</v>
      </c>
      <c r="AZ120" s="569">
        <v>0</v>
      </c>
      <c r="BA120" s="569">
        <v>0</v>
      </c>
      <c r="BB120" s="569">
        <v>0</v>
      </c>
      <c r="BC120" s="569">
        <v>0</v>
      </c>
      <c r="BD120" s="569">
        <v>0</v>
      </c>
      <c r="BE120" s="569">
        <v>0</v>
      </c>
      <c r="BF120" s="569">
        <v>0</v>
      </c>
      <c r="BG120" s="569">
        <v>0</v>
      </c>
      <c r="BH120" s="569">
        <v>0</v>
      </c>
      <c r="BI120" s="569">
        <v>0</v>
      </c>
      <c r="BJ120" s="569">
        <v>0</v>
      </c>
      <c r="BK120" s="569">
        <v>0</v>
      </c>
      <c r="BL120" s="569">
        <v>0.21399976162097736</v>
      </c>
      <c r="BM120" s="569">
        <v>0.24457115613825986</v>
      </c>
      <c r="BN120" s="569">
        <v>0.30571394517282474</v>
      </c>
      <c r="BO120" s="569">
        <v>1.222855780691299</v>
      </c>
      <c r="BP120" s="569">
        <v>1.0699988081048868</v>
      </c>
      <c r="BQ120" s="569">
        <v>0</v>
      </c>
      <c r="BR120" s="569">
        <v>0</v>
      </c>
      <c r="BS120" s="569">
        <v>0</v>
      </c>
      <c r="BT120" s="569">
        <v>0</v>
      </c>
      <c r="BU120" s="569">
        <v>0</v>
      </c>
      <c r="BV120" s="569">
        <v>0</v>
      </c>
      <c r="BW120" s="569">
        <v>0</v>
      </c>
      <c r="BX120" s="569">
        <v>0</v>
      </c>
      <c r="BY120" s="569">
        <v>0</v>
      </c>
      <c r="BZ120" s="569">
        <v>0</v>
      </c>
      <c r="CA120" s="569">
        <v>0</v>
      </c>
      <c r="CB120" s="569">
        <v>0</v>
      </c>
      <c r="CC120" s="569">
        <v>0</v>
      </c>
      <c r="CD120" s="569">
        <v>0</v>
      </c>
      <c r="CE120" s="574">
        <v>0</v>
      </c>
      <c r="CF120" s="574">
        <v>0.62671358760429074</v>
      </c>
      <c r="CG120" s="574">
        <v>0.71624410011918949</v>
      </c>
      <c r="CH120" s="574">
        <v>0.89530512514898697</v>
      </c>
      <c r="CI120" s="574">
        <v>3.5812205005959479</v>
      </c>
      <c r="CJ120" s="574">
        <v>3.1335679380214541</v>
      </c>
      <c r="CK120" s="574">
        <v>0</v>
      </c>
      <c r="CL120" s="574">
        <v>0</v>
      </c>
      <c r="CM120" s="574">
        <v>0</v>
      </c>
      <c r="CN120" s="574">
        <v>0</v>
      </c>
      <c r="CO120" s="574">
        <v>0</v>
      </c>
      <c r="CP120" s="574">
        <v>0</v>
      </c>
      <c r="CQ120" s="574">
        <v>0</v>
      </c>
      <c r="CR120" s="574">
        <v>0</v>
      </c>
      <c r="CS120" s="574">
        <v>0</v>
      </c>
      <c r="CT120" s="574">
        <v>0</v>
      </c>
      <c r="CU120" s="574">
        <v>0</v>
      </c>
      <c r="CV120" s="574">
        <v>0</v>
      </c>
      <c r="CW120" s="574">
        <v>0</v>
      </c>
      <c r="CX120" s="574">
        <v>0</v>
      </c>
      <c r="CY120" s="575">
        <v>0</v>
      </c>
      <c r="CZ120" s="576">
        <v>0</v>
      </c>
      <c r="DA120" s="577">
        <v>0</v>
      </c>
      <c r="DB120" s="577">
        <v>0</v>
      </c>
      <c r="DC120" s="577">
        <v>0</v>
      </c>
      <c r="DD120" s="577">
        <v>0</v>
      </c>
      <c r="DE120" s="577">
        <v>0</v>
      </c>
      <c r="DF120" s="577">
        <v>0</v>
      </c>
      <c r="DG120" s="577">
        <v>0</v>
      </c>
      <c r="DH120" s="577">
        <v>0</v>
      </c>
      <c r="DI120" s="577">
        <v>0</v>
      </c>
      <c r="DJ120" s="577">
        <v>0</v>
      </c>
      <c r="DK120" s="577">
        <v>0</v>
      </c>
      <c r="DL120" s="577">
        <v>0</v>
      </c>
      <c r="DM120" s="577">
        <v>0</v>
      </c>
      <c r="DN120" s="577">
        <v>0</v>
      </c>
      <c r="DO120" s="577">
        <v>0</v>
      </c>
      <c r="DP120" s="577">
        <v>0</v>
      </c>
      <c r="DQ120" s="577">
        <v>0</v>
      </c>
      <c r="DR120" s="577">
        <v>0</v>
      </c>
      <c r="DS120" s="577">
        <v>0</v>
      </c>
      <c r="DT120" s="577">
        <v>0</v>
      </c>
      <c r="DU120" s="577">
        <v>0</v>
      </c>
      <c r="DV120" s="577">
        <v>0</v>
      </c>
      <c r="DW120" s="578">
        <v>0</v>
      </c>
    </row>
    <row r="121" spans="2:127" x14ac:dyDescent="0.2">
      <c r="B121" s="602"/>
      <c r="C121" s="597"/>
      <c r="D121" s="384"/>
      <c r="E121" s="384"/>
      <c r="F121" s="384"/>
      <c r="G121" s="384"/>
      <c r="H121" s="384"/>
      <c r="I121" s="598"/>
      <c r="J121" s="598"/>
      <c r="K121" s="598"/>
      <c r="L121" s="598"/>
      <c r="M121" s="598"/>
      <c r="N121" s="598"/>
      <c r="O121" s="598"/>
      <c r="P121" s="598"/>
      <c r="Q121" s="598"/>
      <c r="R121" s="599"/>
      <c r="S121" s="598"/>
      <c r="T121" s="598"/>
      <c r="U121" s="497" t="s">
        <v>501</v>
      </c>
      <c r="V121" s="498" t="s">
        <v>124</v>
      </c>
      <c r="W121" s="595" t="s">
        <v>495</v>
      </c>
      <c r="X121" s="569">
        <v>0</v>
      </c>
      <c r="Y121" s="569">
        <v>0</v>
      </c>
      <c r="Z121" s="569">
        <v>0</v>
      </c>
      <c r="AA121" s="569">
        <v>0</v>
      </c>
      <c r="AB121" s="569">
        <v>0</v>
      </c>
      <c r="AC121" s="569">
        <v>1.95</v>
      </c>
      <c r="AD121" s="569">
        <v>1.95</v>
      </c>
      <c r="AE121" s="569">
        <v>1.95</v>
      </c>
      <c r="AF121" s="569">
        <v>1.95</v>
      </c>
      <c r="AG121" s="569">
        <v>1.95</v>
      </c>
      <c r="AH121" s="569">
        <v>1.95</v>
      </c>
      <c r="AI121" s="569">
        <v>1.95</v>
      </c>
      <c r="AJ121" s="569">
        <v>1.95</v>
      </c>
      <c r="AK121" s="569">
        <v>1.95</v>
      </c>
      <c r="AL121" s="569">
        <v>1.95</v>
      </c>
      <c r="AM121" s="569">
        <v>1.95</v>
      </c>
      <c r="AN121" s="569">
        <v>1.95</v>
      </c>
      <c r="AO121" s="569">
        <v>1.95</v>
      </c>
      <c r="AP121" s="569">
        <v>1.95</v>
      </c>
      <c r="AQ121" s="569">
        <v>1.95</v>
      </c>
      <c r="AR121" s="569">
        <v>1.95</v>
      </c>
      <c r="AS121" s="569">
        <v>1.95</v>
      </c>
      <c r="AT121" s="569">
        <v>1.95</v>
      </c>
      <c r="AU121" s="569">
        <v>1.95</v>
      </c>
      <c r="AV121" s="569">
        <v>1.95</v>
      </c>
      <c r="AW121" s="569">
        <v>1.95</v>
      </c>
      <c r="AX121" s="569">
        <v>1.95</v>
      </c>
      <c r="AY121" s="569">
        <v>1.95</v>
      </c>
      <c r="AZ121" s="569">
        <v>1.95</v>
      </c>
      <c r="BA121" s="569">
        <v>1.95</v>
      </c>
      <c r="BB121" s="569">
        <v>1.95</v>
      </c>
      <c r="BC121" s="569">
        <v>1.95</v>
      </c>
      <c r="BD121" s="569">
        <v>1.95</v>
      </c>
      <c r="BE121" s="569">
        <v>1.95</v>
      </c>
      <c r="BF121" s="569">
        <v>1.95</v>
      </c>
      <c r="BG121" s="569">
        <v>1.95</v>
      </c>
      <c r="BH121" s="569">
        <v>1.95</v>
      </c>
      <c r="BI121" s="569">
        <v>1.95</v>
      </c>
      <c r="BJ121" s="569">
        <v>1.95</v>
      </c>
      <c r="BK121" s="569">
        <v>1.95</v>
      </c>
      <c r="BL121" s="569">
        <v>1.95</v>
      </c>
      <c r="BM121" s="569">
        <v>1.95</v>
      </c>
      <c r="BN121" s="569">
        <v>1.95</v>
      </c>
      <c r="BO121" s="569">
        <v>1.95</v>
      </c>
      <c r="BP121" s="569">
        <v>1.95</v>
      </c>
      <c r="BQ121" s="569">
        <v>1.95</v>
      </c>
      <c r="BR121" s="569">
        <v>1.95</v>
      </c>
      <c r="BS121" s="569">
        <v>1.95</v>
      </c>
      <c r="BT121" s="569">
        <v>1.95</v>
      </c>
      <c r="BU121" s="569">
        <v>1.95</v>
      </c>
      <c r="BV121" s="569">
        <v>1.95</v>
      </c>
      <c r="BW121" s="569">
        <v>1.95</v>
      </c>
      <c r="BX121" s="569">
        <v>1.95</v>
      </c>
      <c r="BY121" s="569">
        <v>1.95</v>
      </c>
      <c r="BZ121" s="569">
        <v>1.95</v>
      </c>
      <c r="CA121" s="569">
        <v>1.95</v>
      </c>
      <c r="CB121" s="569">
        <v>1.95</v>
      </c>
      <c r="CC121" s="569">
        <v>1.95</v>
      </c>
      <c r="CD121" s="569">
        <v>1.95</v>
      </c>
      <c r="CE121" s="574">
        <v>1.95</v>
      </c>
      <c r="CF121" s="574">
        <v>1.95</v>
      </c>
      <c r="CG121" s="574">
        <v>1.95</v>
      </c>
      <c r="CH121" s="574">
        <v>1.95</v>
      </c>
      <c r="CI121" s="574">
        <v>1.95</v>
      </c>
      <c r="CJ121" s="574">
        <v>1.95</v>
      </c>
      <c r="CK121" s="574">
        <v>1.95</v>
      </c>
      <c r="CL121" s="574">
        <v>1.95</v>
      </c>
      <c r="CM121" s="574">
        <v>1.95</v>
      </c>
      <c r="CN121" s="574">
        <v>1.95</v>
      </c>
      <c r="CO121" s="574">
        <v>1.95</v>
      </c>
      <c r="CP121" s="574">
        <v>1.95</v>
      </c>
      <c r="CQ121" s="574">
        <v>1.95</v>
      </c>
      <c r="CR121" s="574">
        <v>1.95</v>
      </c>
      <c r="CS121" s="574">
        <v>1.95</v>
      </c>
      <c r="CT121" s="574">
        <v>1.95</v>
      </c>
      <c r="CU121" s="574">
        <v>1.95</v>
      </c>
      <c r="CV121" s="574">
        <v>1.95</v>
      </c>
      <c r="CW121" s="574">
        <v>1.95</v>
      </c>
      <c r="CX121" s="574">
        <v>1.95</v>
      </c>
      <c r="CY121" s="575">
        <v>1.95</v>
      </c>
      <c r="CZ121" s="576">
        <v>0</v>
      </c>
      <c r="DA121" s="577">
        <v>0</v>
      </c>
      <c r="DB121" s="577">
        <v>0</v>
      </c>
      <c r="DC121" s="577">
        <v>0</v>
      </c>
      <c r="DD121" s="577">
        <v>0</v>
      </c>
      <c r="DE121" s="577">
        <v>0</v>
      </c>
      <c r="DF121" s="577">
        <v>0</v>
      </c>
      <c r="DG121" s="577">
        <v>0</v>
      </c>
      <c r="DH121" s="577">
        <v>0</v>
      </c>
      <c r="DI121" s="577">
        <v>0</v>
      </c>
      <c r="DJ121" s="577">
        <v>0</v>
      </c>
      <c r="DK121" s="577">
        <v>0</v>
      </c>
      <c r="DL121" s="577">
        <v>0</v>
      </c>
      <c r="DM121" s="577">
        <v>0</v>
      </c>
      <c r="DN121" s="577">
        <v>0</v>
      </c>
      <c r="DO121" s="577">
        <v>0</v>
      </c>
      <c r="DP121" s="577">
        <v>0</v>
      </c>
      <c r="DQ121" s="577">
        <v>0</v>
      </c>
      <c r="DR121" s="577">
        <v>0</v>
      </c>
      <c r="DS121" s="577">
        <v>0</v>
      </c>
      <c r="DT121" s="577">
        <v>0</v>
      </c>
      <c r="DU121" s="577">
        <v>0</v>
      </c>
      <c r="DV121" s="577">
        <v>0</v>
      </c>
      <c r="DW121" s="578">
        <v>0</v>
      </c>
    </row>
    <row r="122" spans="2:127" x14ac:dyDescent="0.2">
      <c r="B122" s="602"/>
      <c r="C122" s="597"/>
      <c r="D122" s="384"/>
      <c r="E122" s="384"/>
      <c r="F122" s="384"/>
      <c r="G122" s="384"/>
      <c r="H122" s="384"/>
      <c r="I122" s="598"/>
      <c r="J122" s="598"/>
      <c r="K122" s="598"/>
      <c r="L122" s="598"/>
      <c r="M122" s="598"/>
      <c r="N122" s="598"/>
      <c r="O122" s="598"/>
      <c r="P122" s="598"/>
      <c r="Q122" s="598"/>
      <c r="R122" s="599"/>
      <c r="S122" s="598"/>
      <c r="T122" s="598"/>
      <c r="U122" s="497" t="s">
        <v>502</v>
      </c>
      <c r="V122" s="498" t="s">
        <v>124</v>
      </c>
      <c r="W122" s="595" t="s">
        <v>495</v>
      </c>
      <c r="X122" s="569">
        <v>10.683316000000001</v>
      </c>
      <c r="Y122" s="569">
        <v>12.209503999999999</v>
      </c>
      <c r="Z122" s="569">
        <v>15.26188</v>
      </c>
      <c r="AA122" s="569">
        <v>61.047519999999999</v>
      </c>
      <c r="AB122" s="569">
        <v>53.416579999999996</v>
      </c>
      <c r="AC122" s="569">
        <v>0</v>
      </c>
      <c r="AD122" s="569">
        <v>0</v>
      </c>
      <c r="AE122" s="569">
        <v>0</v>
      </c>
      <c r="AF122" s="569">
        <v>0</v>
      </c>
      <c r="AG122" s="569">
        <v>0</v>
      </c>
      <c r="AH122" s="569">
        <v>0</v>
      </c>
      <c r="AI122" s="569">
        <v>0</v>
      </c>
      <c r="AJ122" s="569">
        <v>0</v>
      </c>
      <c r="AK122" s="569">
        <v>0</v>
      </c>
      <c r="AL122" s="569">
        <v>0</v>
      </c>
      <c r="AM122" s="569">
        <v>0</v>
      </c>
      <c r="AN122" s="569">
        <v>0</v>
      </c>
      <c r="AO122" s="569">
        <v>0</v>
      </c>
      <c r="AP122" s="569">
        <v>0</v>
      </c>
      <c r="AQ122" s="569">
        <v>0</v>
      </c>
      <c r="AR122" s="569">
        <v>0.53480246960667455</v>
      </c>
      <c r="AS122" s="569">
        <v>0.61120282240762813</v>
      </c>
      <c r="AT122" s="569">
        <v>0.76400352800953497</v>
      </c>
      <c r="AU122" s="569">
        <v>3.0560141120381399</v>
      </c>
      <c r="AV122" s="569">
        <v>2.6740123480333726</v>
      </c>
      <c r="AW122" s="569">
        <v>0</v>
      </c>
      <c r="AX122" s="569">
        <v>0</v>
      </c>
      <c r="AY122" s="569">
        <v>0</v>
      </c>
      <c r="AZ122" s="569">
        <v>0</v>
      </c>
      <c r="BA122" s="569">
        <v>0</v>
      </c>
      <c r="BB122" s="569">
        <v>0</v>
      </c>
      <c r="BC122" s="569">
        <v>0</v>
      </c>
      <c r="BD122" s="569">
        <v>0</v>
      </c>
      <c r="BE122" s="569">
        <v>0</v>
      </c>
      <c r="BF122" s="569">
        <v>0</v>
      </c>
      <c r="BG122" s="569">
        <v>0</v>
      </c>
      <c r="BH122" s="569">
        <v>0</v>
      </c>
      <c r="BI122" s="569">
        <v>0</v>
      </c>
      <c r="BJ122" s="569">
        <v>0</v>
      </c>
      <c r="BK122" s="569">
        <v>0</v>
      </c>
      <c r="BL122" s="569">
        <v>0.53480246960667455</v>
      </c>
      <c r="BM122" s="569">
        <v>0.61120282240762813</v>
      </c>
      <c r="BN122" s="569">
        <v>0.76400352800953497</v>
      </c>
      <c r="BO122" s="569">
        <v>3.0560141120381399</v>
      </c>
      <c r="BP122" s="569">
        <v>2.6740123480333726</v>
      </c>
      <c r="BQ122" s="569">
        <v>0</v>
      </c>
      <c r="BR122" s="569">
        <v>0</v>
      </c>
      <c r="BS122" s="569">
        <v>0</v>
      </c>
      <c r="BT122" s="569">
        <v>0</v>
      </c>
      <c r="BU122" s="569">
        <v>0</v>
      </c>
      <c r="BV122" s="569">
        <v>0</v>
      </c>
      <c r="BW122" s="569">
        <v>0</v>
      </c>
      <c r="BX122" s="569">
        <v>0</v>
      </c>
      <c r="BY122" s="569">
        <v>0</v>
      </c>
      <c r="BZ122" s="569">
        <v>0</v>
      </c>
      <c r="CA122" s="569">
        <v>0</v>
      </c>
      <c r="CB122" s="569">
        <v>0</v>
      </c>
      <c r="CC122" s="569">
        <v>0</v>
      </c>
      <c r="CD122" s="569">
        <v>0</v>
      </c>
      <c r="CE122" s="574">
        <v>0</v>
      </c>
      <c r="CF122" s="574">
        <v>1.5662072324195468</v>
      </c>
      <c r="CG122" s="574">
        <v>1.7899511227651967</v>
      </c>
      <c r="CH122" s="574">
        <v>2.2374389034564954</v>
      </c>
      <c r="CI122" s="574">
        <v>8.9497556138259817</v>
      </c>
      <c r="CJ122" s="574">
        <v>7.8310361620977345</v>
      </c>
      <c r="CK122" s="574">
        <v>0</v>
      </c>
      <c r="CL122" s="574">
        <v>0</v>
      </c>
      <c r="CM122" s="574">
        <v>0</v>
      </c>
      <c r="CN122" s="574">
        <v>0</v>
      </c>
      <c r="CO122" s="574">
        <v>0</v>
      </c>
      <c r="CP122" s="574">
        <v>0</v>
      </c>
      <c r="CQ122" s="574">
        <v>0</v>
      </c>
      <c r="CR122" s="574">
        <v>0</v>
      </c>
      <c r="CS122" s="574">
        <v>0</v>
      </c>
      <c r="CT122" s="574">
        <v>0</v>
      </c>
      <c r="CU122" s="574">
        <v>0</v>
      </c>
      <c r="CV122" s="574">
        <v>0</v>
      </c>
      <c r="CW122" s="574">
        <v>0</v>
      </c>
      <c r="CX122" s="574">
        <v>0</v>
      </c>
      <c r="CY122" s="575">
        <v>0</v>
      </c>
      <c r="CZ122" s="576">
        <v>0</v>
      </c>
      <c r="DA122" s="577">
        <v>0</v>
      </c>
      <c r="DB122" s="577">
        <v>0</v>
      </c>
      <c r="DC122" s="577">
        <v>0</v>
      </c>
      <c r="DD122" s="577">
        <v>0</v>
      </c>
      <c r="DE122" s="577">
        <v>0</v>
      </c>
      <c r="DF122" s="577">
        <v>0</v>
      </c>
      <c r="DG122" s="577">
        <v>0</v>
      </c>
      <c r="DH122" s="577">
        <v>0</v>
      </c>
      <c r="DI122" s="577">
        <v>0</v>
      </c>
      <c r="DJ122" s="577">
        <v>0</v>
      </c>
      <c r="DK122" s="577">
        <v>0</v>
      </c>
      <c r="DL122" s="577">
        <v>0</v>
      </c>
      <c r="DM122" s="577">
        <v>0</v>
      </c>
      <c r="DN122" s="577">
        <v>0</v>
      </c>
      <c r="DO122" s="577">
        <v>0</v>
      </c>
      <c r="DP122" s="577">
        <v>0</v>
      </c>
      <c r="DQ122" s="577">
        <v>0</v>
      </c>
      <c r="DR122" s="577">
        <v>0</v>
      </c>
      <c r="DS122" s="577">
        <v>0</v>
      </c>
      <c r="DT122" s="577">
        <v>0</v>
      </c>
      <c r="DU122" s="577">
        <v>0</v>
      </c>
      <c r="DV122" s="577">
        <v>0</v>
      </c>
      <c r="DW122" s="578">
        <v>0</v>
      </c>
    </row>
    <row r="123" spans="2:127" x14ac:dyDescent="0.2">
      <c r="B123" s="602"/>
      <c r="C123" s="597"/>
      <c r="D123" s="384"/>
      <c r="E123" s="384"/>
      <c r="F123" s="384"/>
      <c r="G123" s="384"/>
      <c r="H123" s="384"/>
      <c r="I123" s="598"/>
      <c r="J123" s="598"/>
      <c r="K123" s="598"/>
      <c r="L123" s="598"/>
      <c r="M123" s="598"/>
      <c r="N123" s="598"/>
      <c r="O123" s="598"/>
      <c r="P123" s="598"/>
      <c r="Q123" s="598"/>
      <c r="R123" s="599"/>
      <c r="S123" s="598"/>
      <c r="T123" s="598"/>
      <c r="U123" s="497" t="s">
        <v>503</v>
      </c>
      <c r="V123" s="498" t="s">
        <v>124</v>
      </c>
      <c r="W123" s="595" t="s">
        <v>495</v>
      </c>
      <c r="X123" s="569">
        <v>0</v>
      </c>
      <c r="Y123" s="569">
        <v>0</v>
      </c>
      <c r="Z123" s="569">
        <v>0</v>
      </c>
      <c r="AA123" s="569">
        <v>0</v>
      </c>
      <c r="AB123" s="569">
        <v>0</v>
      </c>
      <c r="AC123" s="569">
        <v>47.792287315587586</v>
      </c>
      <c r="AD123" s="569">
        <v>44.273226129271123</v>
      </c>
      <c r="AE123" s="569">
        <v>42.079914030485682</v>
      </c>
      <c r="AF123" s="569">
        <v>41.33258156299388</v>
      </c>
      <c r="AG123" s="569">
        <v>38.515826759182019</v>
      </c>
      <c r="AH123" s="569">
        <v>36.358659707187883</v>
      </c>
      <c r="AI123" s="569">
        <v>34.201492655193753</v>
      </c>
      <c r="AJ123" s="569">
        <v>32.04432560319961</v>
      </c>
      <c r="AK123" s="569">
        <v>29.887158551205484</v>
      </c>
      <c r="AL123" s="569">
        <v>27.729991499211348</v>
      </c>
      <c r="AM123" s="569">
        <v>25.572824447217211</v>
      </c>
      <c r="AN123" s="569">
        <v>23.415657395223072</v>
      </c>
      <c r="AO123" s="569">
        <v>21.258490343228935</v>
      </c>
      <c r="AP123" s="569">
        <v>19.101323291234809</v>
      </c>
      <c r="AQ123" s="569">
        <v>16.944156239240673</v>
      </c>
      <c r="AR123" s="569">
        <v>14.786989187246542</v>
      </c>
      <c r="AS123" s="569">
        <v>12.629822135252407</v>
      </c>
      <c r="AT123" s="569">
        <v>10.472655083258275</v>
      </c>
      <c r="AU123" s="569">
        <v>8.3154880312641399</v>
      </c>
      <c r="AV123" s="569">
        <v>6.1583209792700062</v>
      </c>
      <c r="AW123" s="569">
        <v>6.1583209792700062</v>
      </c>
      <c r="AX123" s="569">
        <v>6.1583209792700062</v>
      </c>
      <c r="AY123" s="569">
        <v>6.1583209792700062</v>
      </c>
      <c r="AZ123" s="569">
        <v>6.1583209792700062</v>
      </c>
      <c r="BA123" s="569">
        <v>6.1583209792700062</v>
      </c>
      <c r="BB123" s="569">
        <v>6.1583209792700062</v>
      </c>
      <c r="BC123" s="569">
        <v>6.1583209792700062</v>
      </c>
      <c r="BD123" s="569">
        <v>6.1583209792700062</v>
      </c>
      <c r="BE123" s="569">
        <v>6.1583209792700062</v>
      </c>
      <c r="BF123" s="569">
        <v>6.1583209792700062</v>
      </c>
      <c r="BG123" s="569">
        <v>6.1583209792700062</v>
      </c>
      <c r="BH123" s="569">
        <v>6.1583209792700062</v>
      </c>
      <c r="BI123" s="569">
        <v>6.1583209792700062</v>
      </c>
      <c r="BJ123" s="569">
        <v>6.1583209792700062</v>
      </c>
      <c r="BK123" s="569">
        <v>6.1583209792700062</v>
      </c>
      <c r="BL123" s="569">
        <v>6.1583209792700062</v>
      </c>
      <c r="BM123" s="569">
        <v>6.1583209792700062</v>
      </c>
      <c r="BN123" s="569">
        <v>6.1583209792700062</v>
      </c>
      <c r="BO123" s="569">
        <v>6.1583209792700062</v>
      </c>
      <c r="BP123" s="569">
        <v>6.1583209792700062</v>
      </c>
      <c r="BQ123" s="569">
        <v>6.1583209792700062</v>
      </c>
      <c r="BR123" s="569">
        <v>6.1583209792700062</v>
      </c>
      <c r="BS123" s="569">
        <v>6.1583209792700062</v>
      </c>
      <c r="BT123" s="569">
        <v>6.1583209792700062</v>
      </c>
      <c r="BU123" s="569">
        <v>6.1583209792700062</v>
      </c>
      <c r="BV123" s="569">
        <v>6.1583209792700062</v>
      </c>
      <c r="BW123" s="569">
        <v>6.1583209792700062</v>
      </c>
      <c r="BX123" s="569">
        <v>6.1583209792700062</v>
      </c>
      <c r="BY123" s="569">
        <v>6.1583209792700062</v>
      </c>
      <c r="BZ123" s="569">
        <v>6.1583209792700062</v>
      </c>
      <c r="CA123" s="569">
        <v>6.1583209792700062</v>
      </c>
      <c r="CB123" s="569">
        <v>6.1583209792700062</v>
      </c>
      <c r="CC123" s="569">
        <v>6.1583209792700062</v>
      </c>
      <c r="CD123" s="569">
        <v>6.1583209792700062</v>
      </c>
      <c r="CE123" s="574">
        <v>6.1583209792700062</v>
      </c>
      <c r="CF123" s="574">
        <v>6.1583209792700062</v>
      </c>
      <c r="CG123" s="574">
        <v>6.1583209792700062</v>
      </c>
      <c r="CH123" s="574">
        <v>6.1583209792700062</v>
      </c>
      <c r="CI123" s="574">
        <v>6.1583209792700062</v>
      </c>
      <c r="CJ123" s="574">
        <v>6.1583209792700062</v>
      </c>
      <c r="CK123" s="574">
        <v>6.1583209792700062</v>
      </c>
      <c r="CL123" s="574">
        <v>6.1583209792700062</v>
      </c>
      <c r="CM123" s="574">
        <v>6.1583209792700062</v>
      </c>
      <c r="CN123" s="574">
        <v>6.1583209792700062</v>
      </c>
      <c r="CO123" s="574">
        <v>6.1583209792700062</v>
      </c>
      <c r="CP123" s="574">
        <v>6.1583209792700062</v>
      </c>
      <c r="CQ123" s="574">
        <v>6.1583209792700062</v>
      </c>
      <c r="CR123" s="574">
        <v>6.1583209792700062</v>
      </c>
      <c r="CS123" s="574">
        <v>6.1583209792700062</v>
      </c>
      <c r="CT123" s="574">
        <v>6.1583209792700062</v>
      </c>
      <c r="CU123" s="574">
        <v>6.1583209792700062</v>
      </c>
      <c r="CV123" s="574">
        <v>6.1583209792700062</v>
      </c>
      <c r="CW123" s="574">
        <v>6.1583209792700062</v>
      </c>
      <c r="CX123" s="574">
        <v>6.1583209792700062</v>
      </c>
      <c r="CY123" s="575">
        <v>6.1583209792700062</v>
      </c>
      <c r="CZ123" s="576">
        <v>0</v>
      </c>
      <c r="DA123" s="577">
        <v>0</v>
      </c>
      <c r="DB123" s="577">
        <v>0</v>
      </c>
      <c r="DC123" s="577">
        <v>0</v>
      </c>
      <c r="DD123" s="577">
        <v>0</v>
      </c>
      <c r="DE123" s="577">
        <v>0</v>
      </c>
      <c r="DF123" s="577">
        <v>0</v>
      </c>
      <c r="DG123" s="577">
        <v>0</v>
      </c>
      <c r="DH123" s="577">
        <v>0</v>
      </c>
      <c r="DI123" s="577">
        <v>0</v>
      </c>
      <c r="DJ123" s="577">
        <v>0</v>
      </c>
      <c r="DK123" s="577">
        <v>0</v>
      </c>
      <c r="DL123" s="577">
        <v>0</v>
      </c>
      <c r="DM123" s="577">
        <v>0</v>
      </c>
      <c r="DN123" s="577">
        <v>0</v>
      </c>
      <c r="DO123" s="577">
        <v>0</v>
      </c>
      <c r="DP123" s="577">
        <v>0</v>
      </c>
      <c r="DQ123" s="577">
        <v>0</v>
      </c>
      <c r="DR123" s="577">
        <v>0</v>
      </c>
      <c r="DS123" s="577">
        <v>0</v>
      </c>
      <c r="DT123" s="577">
        <v>0</v>
      </c>
      <c r="DU123" s="577">
        <v>0</v>
      </c>
      <c r="DV123" s="577">
        <v>0</v>
      </c>
      <c r="DW123" s="578">
        <v>0</v>
      </c>
    </row>
    <row r="124" spans="2:127" x14ac:dyDescent="0.2">
      <c r="B124" s="602"/>
      <c r="C124" s="597"/>
      <c r="D124" s="384"/>
      <c r="E124" s="384"/>
      <c r="F124" s="384"/>
      <c r="G124" s="384"/>
      <c r="H124" s="384"/>
      <c r="I124" s="598"/>
      <c r="J124" s="598"/>
      <c r="K124" s="598"/>
      <c r="L124" s="598"/>
      <c r="M124" s="598"/>
      <c r="N124" s="598"/>
      <c r="O124" s="598"/>
      <c r="P124" s="598"/>
      <c r="Q124" s="598"/>
      <c r="R124" s="599"/>
      <c r="S124" s="598"/>
      <c r="T124" s="598"/>
      <c r="U124" s="603" t="s">
        <v>504</v>
      </c>
      <c r="V124" s="498" t="s">
        <v>124</v>
      </c>
      <c r="W124" s="595" t="s">
        <v>495</v>
      </c>
      <c r="X124" s="569">
        <v>0</v>
      </c>
      <c r="Y124" s="569">
        <v>0</v>
      </c>
      <c r="Z124" s="569">
        <v>0</v>
      </c>
      <c r="AA124" s="569">
        <v>0</v>
      </c>
      <c r="AB124" s="569">
        <v>0</v>
      </c>
      <c r="AC124" s="569">
        <v>0</v>
      </c>
      <c r="AD124" s="569">
        <v>0</v>
      </c>
      <c r="AE124" s="569">
        <v>0</v>
      </c>
      <c r="AF124" s="569">
        <v>0</v>
      </c>
      <c r="AG124" s="569">
        <v>0</v>
      </c>
      <c r="AH124" s="569">
        <v>0</v>
      </c>
      <c r="AI124" s="569">
        <v>0</v>
      </c>
      <c r="AJ124" s="569">
        <v>0</v>
      </c>
      <c r="AK124" s="569">
        <v>0</v>
      </c>
      <c r="AL124" s="569">
        <v>0</v>
      </c>
      <c r="AM124" s="569">
        <v>0</v>
      </c>
      <c r="AN124" s="569">
        <v>0</v>
      </c>
      <c r="AO124" s="569">
        <v>0</v>
      </c>
      <c r="AP124" s="569">
        <v>0</v>
      </c>
      <c r="AQ124" s="569">
        <v>0</v>
      </c>
      <c r="AR124" s="569">
        <v>0</v>
      </c>
      <c r="AS124" s="569">
        <v>0</v>
      </c>
      <c r="AT124" s="569">
        <v>0</v>
      </c>
      <c r="AU124" s="569">
        <v>0</v>
      </c>
      <c r="AV124" s="569">
        <v>0</v>
      </c>
      <c r="AW124" s="569">
        <v>0</v>
      </c>
      <c r="AX124" s="569">
        <v>0</v>
      </c>
      <c r="AY124" s="569">
        <v>0</v>
      </c>
      <c r="AZ124" s="569">
        <v>0</v>
      </c>
      <c r="BA124" s="569">
        <v>0</v>
      </c>
      <c r="BB124" s="569">
        <v>0</v>
      </c>
      <c r="BC124" s="569">
        <v>0</v>
      </c>
      <c r="BD124" s="569">
        <v>0</v>
      </c>
      <c r="BE124" s="569">
        <v>0</v>
      </c>
      <c r="BF124" s="569">
        <v>0</v>
      </c>
      <c r="BG124" s="569">
        <v>0</v>
      </c>
      <c r="BH124" s="569">
        <v>0</v>
      </c>
      <c r="BI124" s="569">
        <v>0</v>
      </c>
      <c r="BJ124" s="569">
        <v>0</v>
      </c>
      <c r="BK124" s="569">
        <v>0</v>
      </c>
      <c r="BL124" s="569">
        <v>0</v>
      </c>
      <c r="BM124" s="569">
        <v>0</v>
      </c>
      <c r="BN124" s="569">
        <v>0</v>
      </c>
      <c r="BO124" s="569">
        <v>0</v>
      </c>
      <c r="BP124" s="569">
        <v>0</v>
      </c>
      <c r="BQ124" s="569">
        <v>0</v>
      </c>
      <c r="BR124" s="569">
        <v>0</v>
      </c>
      <c r="BS124" s="569">
        <v>0</v>
      </c>
      <c r="BT124" s="569">
        <v>0</v>
      </c>
      <c r="BU124" s="569">
        <v>0</v>
      </c>
      <c r="BV124" s="569">
        <v>0</v>
      </c>
      <c r="BW124" s="569">
        <v>0</v>
      </c>
      <c r="BX124" s="569">
        <v>0</v>
      </c>
      <c r="BY124" s="569">
        <v>0</v>
      </c>
      <c r="BZ124" s="569">
        <v>0</v>
      </c>
      <c r="CA124" s="569">
        <v>0</v>
      </c>
      <c r="CB124" s="569">
        <v>0</v>
      </c>
      <c r="CC124" s="569">
        <v>0</v>
      </c>
      <c r="CD124" s="569">
        <v>0</v>
      </c>
      <c r="CE124" s="569">
        <v>0</v>
      </c>
      <c r="CF124" s="569">
        <v>0</v>
      </c>
      <c r="CG124" s="569">
        <v>0</v>
      </c>
      <c r="CH124" s="569">
        <v>0</v>
      </c>
      <c r="CI124" s="569">
        <v>0</v>
      </c>
      <c r="CJ124" s="569">
        <v>0</v>
      </c>
      <c r="CK124" s="569">
        <v>0</v>
      </c>
      <c r="CL124" s="569">
        <v>0</v>
      </c>
      <c r="CM124" s="569">
        <v>0</v>
      </c>
      <c r="CN124" s="569">
        <v>0</v>
      </c>
      <c r="CO124" s="569">
        <v>0</v>
      </c>
      <c r="CP124" s="569">
        <v>0</v>
      </c>
      <c r="CQ124" s="569">
        <v>0</v>
      </c>
      <c r="CR124" s="569">
        <v>0</v>
      </c>
      <c r="CS124" s="569">
        <v>0</v>
      </c>
      <c r="CT124" s="569">
        <v>0</v>
      </c>
      <c r="CU124" s="569">
        <v>0</v>
      </c>
      <c r="CV124" s="569">
        <v>0</v>
      </c>
      <c r="CW124" s="569">
        <v>0</v>
      </c>
      <c r="CX124" s="569">
        <v>0</v>
      </c>
      <c r="CY124" s="569">
        <v>0</v>
      </c>
      <c r="CZ124" s="576">
        <v>0</v>
      </c>
      <c r="DA124" s="577">
        <v>0</v>
      </c>
      <c r="DB124" s="577">
        <v>0</v>
      </c>
      <c r="DC124" s="577">
        <v>0</v>
      </c>
      <c r="DD124" s="577">
        <v>0</v>
      </c>
      <c r="DE124" s="577">
        <v>0</v>
      </c>
      <c r="DF124" s="577">
        <v>0</v>
      </c>
      <c r="DG124" s="577">
        <v>0</v>
      </c>
      <c r="DH124" s="577">
        <v>0</v>
      </c>
      <c r="DI124" s="577">
        <v>0</v>
      </c>
      <c r="DJ124" s="577">
        <v>0</v>
      </c>
      <c r="DK124" s="577">
        <v>0</v>
      </c>
      <c r="DL124" s="577">
        <v>0</v>
      </c>
      <c r="DM124" s="577">
        <v>0</v>
      </c>
      <c r="DN124" s="577">
        <v>0</v>
      </c>
      <c r="DO124" s="577">
        <v>0</v>
      </c>
      <c r="DP124" s="577">
        <v>0</v>
      </c>
      <c r="DQ124" s="577">
        <v>0</v>
      </c>
      <c r="DR124" s="577">
        <v>0</v>
      </c>
      <c r="DS124" s="577">
        <v>0</v>
      </c>
      <c r="DT124" s="577">
        <v>0</v>
      </c>
      <c r="DU124" s="577">
        <v>0</v>
      </c>
      <c r="DV124" s="577">
        <v>0</v>
      </c>
      <c r="DW124" s="578">
        <v>0</v>
      </c>
    </row>
    <row r="125" spans="2:127" ht="15.75" thickBot="1" x14ac:dyDescent="0.25">
      <c r="B125" s="604"/>
      <c r="C125" s="605"/>
      <c r="D125" s="606"/>
      <c r="E125" s="606"/>
      <c r="F125" s="606"/>
      <c r="G125" s="606"/>
      <c r="H125" s="606"/>
      <c r="I125" s="607"/>
      <c r="J125" s="607"/>
      <c r="K125" s="607"/>
      <c r="L125" s="607"/>
      <c r="M125" s="607"/>
      <c r="N125" s="607"/>
      <c r="O125" s="607"/>
      <c r="P125" s="607"/>
      <c r="Q125" s="607"/>
      <c r="R125" s="608"/>
      <c r="S125" s="607"/>
      <c r="T125" s="607"/>
      <c r="U125" s="609" t="s">
        <v>127</v>
      </c>
      <c r="V125" s="610" t="s">
        <v>505</v>
      </c>
      <c r="W125" s="611" t="s">
        <v>495</v>
      </c>
      <c r="X125" s="612">
        <f>SUM(X114:X124)</f>
        <v>1189.5582159999999</v>
      </c>
      <c r="Y125" s="612">
        <f t="shared" ref="Y125:CJ125" si="32">SUM(Y114:Y124)</f>
        <v>1359.4951040000001</v>
      </c>
      <c r="Z125" s="612">
        <f t="shared" si="32"/>
        <v>1699.36888</v>
      </c>
      <c r="AA125" s="612">
        <f t="shared" si="32"/>
        <v>6797.47552</v>
      </c>
      <c r="AB125" s="612">
        <f t="shared" si="32"/>
        <v>5947.79108</v>
      </c>
      <c r="AC125" s="612">
        <f t="shared" si="32"/>
        <v>511.74228731558759</v>
      </c>
      <c r="AD125" s="612">
        <f t="shared" si="32"/>
        <v>508.2232261292711</v>
      </c>
      <c r="AE125" s="612">
        <f t="shared" si="32"/>
        <v>506.02991403048566</v>
      </c>
      <c r="AF125" s="612">
        <f t="shared" si="32"/>
        <v>505.28258156299387</v>
      </c>
      <c r="AG125" s="612">
        <f t="shared" si="32"/>
        <v>502.46582675918199</v>
      </c>
      <c r="AH125" s="612">
        <f t="shared" si="32"/>
        <v>500.30865970718787</v>
      </c>
      <c r="AI125" s="612">
        <f t="shared" si="32"/>
        <v>498.15149265519375</v>
      </c>
      <c r="AJ125" s="612">
        <f t="shared" si="32"/>
        <v>495.99432560319963</v>
      </c>
      <c r="AK125" s="612">
        <f t="shared" si="32"/>
        <v>493.83715855120545</v>
      </c>
      <c r="AL125" s="612">
        <f t="shared" si="32"/>
        <v>491.67999149921133</v>
      </c>
      <c r="AM125" s="612">
        <f t="shared" si="32"/>
        <v>489.5228244472172</v>
      </c>
      <c r="AN125" s="612">
        <f t="shared" si="32"/>
        <v>487.36565739522308</v>
      </c>
      <c r="AO125" s="612">
        <f t="shared" si="32"/>
        <v>485.2084903432289</v>
      </c>
      <c r="AP125" s="612">
        <f t="shared" si="32"/>
        <v>483.05132329123478</v>
      </c>
      <c r="AQ125" s="612">
        <f t="shared" si="32"/>
        <v>480.89415623924066</v>
      </c>
      <c r="AR125" s="612">
        <f t="shared" si="32"/>
        <v>538.2857914184741</v>
      </c>
      <c r="AS125" s="612">
        <f t="shared" si="32"/>
        <v>544.63559611379844</v>
      </c>
      <c r="AT125" s="612">
        <f t="shared" si="32"/>
        <v>559.49237255644061</v>
      </c>
      <c r="AU125" s="612">
        <f t="shared" si="32"/>
        <v>812.54435792399363</v>
      </c>
      <c r="AV125" s="612">
        <f t="shared" si="32"/>
        <v>767.85233213540823</v>
      </c>
      <c r="AW125" s="612">
        <f t="shared" si="32"/>
        <v>470.10832097926999</v>
      </c>
      <c r="AX125" s="612">
        <f t="shared" si="32"/>
        <v>470.10832097926999</v>
      </c>
      <c r="AY125" s="612">
        <f t="shared" si="32"/>
        <v>470.10832097926999</v>
      </c>
      <c r="AZ125" s="612">
        <f t="shared" si="32"/>
        <v>470.10832097926999</v>
      </c>
      <c r="BA125" s="612">
        <f t="shared" si="32"/>
        <v>470.10832097926999</v>
      </c>
      <c r="BB125" s="612">
        <f t="shared" si="32"/>
        <v>470.10832097926999</v>
      </c>
      <c r="BC125" s="612">
        <f t="shared" si="32"/>
        <v>470.10832097926999</v>
      </c>
      <c r="BD125" s="612">
        <f t="shared" si="32"/>
        <v>470.10832097926999</v>
      </c>
      <c r="BE125" s="612">
        <f t="shared" si="32"/>
        <v>470.10832097926999</v>
      </c>
      <c r="BF125" s="612">
        <f t="shared" si="32"/>
        <v>470.10832097926999</v>
      </c>
      <c r="BG125" s="612">
        <f t="shared" si="32"/>
        <v>470.10832097926999</v>
      </c>
      <c r="BH125" s="612">
        <f t="shared" si="32"/>
        <v>470.10832097926999</v>
      </c>
      <c r="BI125" s="612">
        <f t="shared" si="32"/>
        <v>470.10832097926999</v>
      </c>
      <c r="BJ125" s="612">
        <f t="shared" si="32"/>
        <v>470.10832097926999</v>
      </c>
      <c r="BK125" s="612">
        <f t="shared" si="32"/>
        <v>470.10832097926999</v>
      </c>
      <c r="BL125" s="612">
        <f t="shared" si="32"/>
        <v>529.65712321049762</v>
      </c>
      <c r="BM125" s="612">
        <f t="shared" si="32"/>
        <v>538.16409495781602</v>
      </c>
      <c r="BN125" s="612">
        <f t="shared" si="32"/>
        <v>555.17803845245237</v>
      </c>
      <c r="BO125" s="612">
        <f t="shared" si="32"/>
        <v>810.38719087199945</v>
      </c>
      <c r="BP125" s="612">
        <f t="shared" si="32"/>
        <v>767.85233213540823</v>
      </c>
      <c r="BQ125" s="612">
        <f t="shared" si="32"/>
        <v>470.10832097926999</v>
      </c>
      <c r="BR125" s="612">
        <f t="shared" si="32"/>
        <v>470.10832097926999</v>
      </c>
      <c r="BS125" s="612">
        <f t="shared" si="32"/>
        <v>470.10832097926999</v>
      </c>
      <c r="BT125" s="612">
        <f t="shared" si="32"/>
        <v>470.10832097926999</v>
      </c>
      <c r="BU125" s="612">
        <f t="shared" si="32"/>
        <v>470.10832097926999</v>
      </c>
      <c r="BV125" s="612">
        <f t="shared" si="32"/>
        <v>470.10832097926999</v>
      </c>
      <c r="BW125" s="612">
        <f t="shared" si="32"/>
        <v>470.10832097926999</v>
      </c>
      <c r="BX125" s="612">
        <f t="shared" si="32"/>
        <v>470.10832097926999</v>
      </c>
      <c r="BY125" s="612">
        <f t="shared" si="32"/>
        <v>470.10832097926999</v>
      </c>
      <c r="BZ125" s="612">
        <f t="shared" si="32"/>
        <v>470.10832097926999</v>
      </c>
      <c r="CA125" s="612">
        <f t="shared" si="32"/>
        <v>470.10832097926999</v>
      </c>
      <c r="CB125" s="612">
        <f t="shared" si="32"/>
        <v>470.10832097926999</v>
      </c>
      <c r="CC125" s="612">
        <f t="shared" si="32"/>
        <v>470.10832097926999</v>
      </c>
      <c r="CD125" s="612">
        <f t="shared" si="32"/>
        <v>470.10832097926999</v>
      </c>
      <c r="CE125" s="612">
        <f t="shared" si="32"/>
        <v>470.10832097926999</v>
      </c>
      <c r="CF125" s="612">
        <f t="shared" si="32"/>
        <v>644.50124179929389</v>
      </c>
      <c r="CG125" s="612">
        <f t="shared" si="32"/>
        <v>669.41451620215435</v>
      </c>
      <c r="CH125" s="612">
        <f t="shared" si="32"/>
        <v>719.24106500787548</v>
      </c>
      <c r="CI125" s="612">
        <f t="shared" si="32"/>
        <v>1466.639297093692</v>
      </c>
      <c r="CJ125" s="612">
        <f t="shared" si="32"/>
        <v>1342.0729250793893</v>
      </c>
      <c r="CK125" s="612">
        <f t="shared" ref="CK125:DW125" si="33">SUM(CK114:CK124)</f>
        <v>470.10832097926999</v>
      </c>
      <c r="CL125" s="612">
        <f t="shared" si="33"/>
        <v>470.10832097926999</v>
      </c>
      <c r="CM125" s="612">
        <f t="shared" si="33"/>
        <v>470.10832097926999</v>
      </c>
      <c r="CN125" s="612">
        <f t="shared" si="33"/>
        <v>470.10832097926999</v>
      </c>
      <c r="CO125" s="612">
        <f t="shared" si="33"/>
        <v>470.10832097926999</v>
      </c>
      <c r="CP125" s="612">
        <f t="shared" si="33"/>
        <v>470.10832097926999</v>
      </c>
      <c r="CQ125" s="612">
        <f t="shared" si="33"/>
        <v>470.10832097926999</v>
      </c>
      <c r="CR125" s="612">
        <f t="shared" si="33"/>
        <v>470.10832097926999</v>
      </c>
      <c r="CS125" s="612">
        <f t="shared" si="33"/>
        <v>470.10832097926999</v>
      </c>
      <c r="CT125" s="612">
        <f t="shared" si="33"/>
        <v>470.10832097926999</v>
      </c>
      <c r="CU125" s="612">
        <f t="shared" si="33"/>
        <v>470.10832097926999</v>
      </c>
      <c r="CV125" s="612">
        <f t="shared" si="33"/>
        <v>470.10832097926999</v>
      </c>
      <c r="CW125" s="612">
        <f t="shared" si="33"/>
        <v>470.10832097926999</v>
      </c>
      <c r="CX125" s="612">
        <f t="shared" si="33"/>
        <v>470.10832097926999</v>
      </c>
      <c r="CY125" s="613">
        <f t="shared" si="33"/>
        <v>470.10832097926999</v>
      </c>
      <c r="CZ125" s="614">
        <f t="shared" si="33"/>
        <v>0</v>
      </c>
      <c r="DA125" s="615">
        <f t="shared" si="33"/>
        <v>0</v>
      </c>
      <c r="DB125" s="615">
        <f t="shared" si="33"/>
        <v>0</v>
      </c>
      <c r="DC125" s="615">
        <f t="shared" si="33"/>
        <v>0</v>
      </c>
      <c r="DD125" s="615">
        <f t="shared" si="33"/>
        <v>0</v>
      </c>
      <c r="DE125" s="615">
        <f t="shared" si="33"/>
        <v>0</v>
      </c>
      <c r="DF125" s="615">
        <f t="shared" si="33"/>
        <v>0</v>
      </c>
      <c r="DG125" s="615">
        <f t="shared" si="33"/>
        <v>0</v>
      </c>
      <c r="DH125" s="615">
        <f t="shared" si="33"/>
        <v>0</v>
      </c>
      <c r="DI125" s="615">
        <f t="shared" si="33"/>
        <v>0</v>
      </c>
      <c r="DJ125" s="615">
        <f t="shared" si="33"/>
        <v>0</v>
      </c>
      <c r="DK125" s="615">
        <f t="shared" si="33"/>
        <v>0</v>
      </c>
      <c r="DL125" s="615">
        <f t="shared" si="33"/>
        <v>0</v>
      </c>
      <c r="DM125" s="615">
        <f t="shared" si="33"/>
        <v>0</v>
      </c>
      <c r="DN125" s="615">
        <f t="shared" si="33"/>
        <v>0</v>
      </c>
      <c r="DO125" s="615">
        <f t="shared" si="33"/>
        <v>0</v>
      </c>
      <c r="DP125" s="615">
        <f t="shared" si="33"/>
        <v>0</v>
      </c>
      <c r="DQ125" s="615">
        <f t="shared" si="33"/>
        <v>0</v>
      </c>
      <c r="DR125" s="615">
        <f t="shared" si="33"/>
        <v>0</v>
      </c>
      <c r="DS125" s="615">
        <f t="shared" si="33"/>
        <v>0</v>
      </c>
      <c r="DT125" s="615">
        <f t="shared" si="33"/>
        <v>0</v>
      </c>
      <c r="DU125" s="615">
        <f t="shared" si="33"/>
        <v>0</v>
      </c>
      <c r="DV125" s="615">
        <f t="shared" si="33"/>
        <v>0</v>
      </c>
      <c r="DW125" s="616">
        <f t="shared" si="33"/>
        <v>0</v>
      </c>
    </row>
    <row r="126" spans="2:127" x14ac:dyDescent="0.2">
      <c r="B126" s="555" t="s">
        <v>510</v>
      </c>
      <c r="C126" s="556" t="s">
        <v>842</v>
      </c>
      <c r="D126" s="548"/>
      <c r="E126" s="549"/>
      <c r="F126" s="549"/>
      <c r="G126" s="549"/>
      <c r="H126" s="549"/>
      <c r="I126" s="549"/>
      <c r="J126" s="549"/>
      <c r="K126" s="549"/>
      <c r="L126" s="549"/>
      <c r="M126" s="549"/>
      <c r="N126" s="549"/>
      <c r="O126" s="549"/>
      <c r="P126" s="549"/>
      <c r="Q126" s="549"/>
      <c r="R126" s="551"/>
      <c r="S126" s="617"/>
      <c r="T126" s="551"/>
      <c r="U126" s="617"/>
      <c r="V126" s="549"/>
      <c r="W126" s="549"/>
      <c r="X126" s="547">
        <f t="shared" ref="X126:BC126" si="34">SUMIF($C:$C,"58.4x",X:X)</f>
        <v>0</v>
      </c>
      <c r="Y126" s="547">
        <f t="shared" si="34"/>
        <v>0</v>
      </c>
      <c r="Z126" s="547">
        <f t="shared" si="34"/>
        <v>0</v>
      </c>
      <c r="AA126" s="547">
        <f t="shared" si="34"/>
        <v>0</v>
      </c>
      <c r="AB126" s="547">
        <f t="shared" si="34"/>
        <v>0</v>
      </c>
      <c r="AC126" s="547">
        <f t="shared" si="34"/>
        <v>0</v>
      </c>
      <c r="AD126" s="547">
        <f t="shared" si="34"/>
        <v>0</v>
      </c>
      <c r="AE126" s="547">
        <f t="shared" si="34"/>
        <v>0</v>
      </c>
      <c r="AF126" s="547">
        <f t="shared" si="34"/>
        <v>0</v>
      </c>
      <c r="AG126" s="547">
        <f t="shared" si="34"/>
        <v>0</v>
      </c>
      <c r="AH126" s="547">
        <f t="shared" si="34"/>
        <v>0</v>
      </c>
      <c r="AI126" s="547">
        <f t="shared" si="34"/>
        <v>0</v>
      </c>
      <c r="AJ126" s="547">
        <f t="shared" si="34"/>
        <v>0</v>
      </c>
      <c r="AK126" s="547">
        <f t="shared" si="34"/>
        <v>0</v>
      </c>
      <c r="AL126" s="547">
        <f t="shared" si="34"/>
        <v>0</v>
      </c>
      <c r="AM126" s="547">
        <f t="shared" si="34"/>
        <v>0</v>
      </c>
      <c r="AN126" s="547">
        <f t="shared" si="34"/>
        <v>0</v>
      </c>
      <c r="AO126" s="547">
        <f t="shared" si="34"/>
        <v>0</v>
      </c>
      <c r="AP126" s="547">
        <f t="shared" si="34"/>
        <v>0</v>
      </c>
      <c r="AQ126" s="547">
        <f t="shared" si="34"/>
        <v>0</v>
      </c>
      <c r="AR126" s="547">
        <f t="shared" si="34"/>
        <v>0</v>
      </c>
      <c r="AS126" s="547">
        <f t="shared" si="34"/>
        <v>0</v>
      </c>
      <c r="AT126" s="547">
        <f t="shared" si="34"/>
        <v>0</v>
      </c>
      <c r="AU126" s="547">
        <f t="shared" si="34"/>
        <v>0</v>
      </c>
      <c r="AV126" s="547">
        <f t="shared" si="34"/>
        <v>0</v>
      </c>
      <c r="AW126" s="547">
        <f t="shared" si="34"/>
        <v>0</v>
      </c>
      <c r="AX126" s="547">
        <f t="shared" si="34"/>
        <v>0</v>
      </c>
      <c r="AY126" s="547">
        <f t="shared" si="34"/>
        <v>0</v>
      </c>
      <c r="AZ126" s="547">
        <f t="shared" si="34"/>
        <v>0</v>
      </c>
      <c r="BA126" s="547">
        <f t="shared" si="34"/>
        <v>0</v>
      </c>
      <c r="BB126" s="547">
        <f t="shared" si="34"/>
        <v>0</v>
      </c>
      <c r="BC126" s="547">
        <f t="shared" si="34"/>
        <v>0</v>
      </c>
      <c r="BD126" s="547">
        <f t="shared" ref="BD126:CI126" si="35">SUMIF($C:$C,"58.4x",BD:BD)</f>
        <v>0</v>
      </c>
      <c r="BE126" s="547">
        <f t="shared" si="35"/>
        <v>0</v>
      </c>
      <c r="BF126" s="547">
        <f t="shared" si="35"/>
        <v>0</v>
      </c>
      <c r="BG126" s="547">
        <f t="shared" si="35"/>
        <v>0</v>
      </c>
      <c r="BH126" s="547">
        <f t="shared" si="35"/>
        <v>0</v>
      </c>
      <c r="BI126" s="547">
        <f t="shared" si="35"/>
        <v>0</v>
      </c>
      <c r="BJ126" s="547">
        <f t="shared" si="35"/>
        <v>0</v>
      </c>
      <c r="BK126" s="547">
        <f t="shared" si="35"/>
        <v>0</v>
      </c>
      <c r="BL126" s="547">
        <f t="shared" si="35"/>
        <v>0</v>
      </c>
      <c r="BM126" s="547">
        <f t="shared" si="35"/>
        <v>0</v>
      </c>
      <c r="BN126" s="547">
        <f t="shared" si="35"/>
        <v>0</v>
      </c>
      <c r="BO126" s="547">
        <f t="shared" si="35"/>
        <v>0</v>
      </c>
      <c r="BP126" s="547">
        <f t="shared" si="35"/>
        <v>0</v>
      </c>
      <c r="BQ126" s="547">
        <f t="shared" si="35"/>
        <v>0</v>
      </c>
      <c r="BR126" s="547">
        <f t="shared" si="35"/>
        <v>0</v>
      </c>
      <c r="BS126" s="547">
        <f t="shared" si="35"/>
        <v>0</v>
      </c>
      <c r="BT126" s="547">
        <f t="shared" si="35"/>
        <v>0</v>
      </c>
      <c r="BU126" s="547">
        <f t="shared" si="35"/>
        <v>0</v>
      </c>
      <c r="BV126" s="547">
        <f t="shared" si="35"/>
        <v>0</v>
      </c>
      <c r="BW126" s="547">
        <f t="shared" si="35"/>
        <v>0</v>
      </c>
      <c r="BX126" s="547">
        <f t="shared" si="35"/>
        <v>0</v>
      </c>
      <c r="BY126" s="547">
        <f t="shared" si="35"/>
        <v>0</v>
      </c>
      <c r="BZ126" s="547">
        <f t="shared" si="35"/>
        <v>0</v>
      </c>
      <c r="CA126" s="547">
        <f t="shared" si="35"/>
        <v>0</v>
      </c>
      <c r="CB126" s="547">
        <f t="shared" si="35"/>
        <v>0</v>
      </c>
      <c r="CC126" s="547">
        <f t="shared" si="35"/>
        <v>0</v>
      </c>
      <c r="CD126" s="547">
        <f t="shared" si="35"/>
        <v>0</v>
      </c>
      <c r="CE126" s="547">
        <f t="shared" si="35"/>
        <v>0</v>
      </c>
      <c r="CF126" s="547">
        <f t="shared" si="35"/>
        <v>0</v>
      </c>
      <c r="CG126" s="547">
        <f t="shared" si="35"/>
        <v>0</v>
      </c>
      <c r="CH126" s="547">
        <f t="shared" si="35"/>
        <v>0</v>
      </c>
      <c r="CI126" s="547">
        <f t="shared" si="35"/>
        <v>0</v>
      </c>
      <c r="CJ126" s="547">
        <f t="shared" ref="CJ126:DO126" si="36">SUMIF($C:$C,"58.4x",CJ:CJ)</f>
        <v>0</v>
      </c>
      <c r="CK126" s="547">
        <f t="shared" si="36"/>
        <v>0</v>
      </c>
      <c r="CL126" s="547">
        <f t="shared" si="36"/>
        <v>0</v>
      </c>
      <c r="CM126" s="547">
        <f t="shared" si="36"/>
        <v>0</v>
      </c>
      <c r="CN126" s="547">
        <f t="shared" si="36"/>
        <v>0</v>
      </c>
      <c r="CO126" s="547">
        <f t="shared" si="36"/>
        <v>0</v>
      </c>
      <c r="CP126" s="547">
        <f t="shared" si="36"/>
        <v>0</v>
      </c>
      <c r="CQ126" s="547">
        <f t="shared" si="36"/>
        <v>0</v>
      </c>
      <c r="CR126" s="547">
        <f t="shared" si="36"/>
        <v>0</v>
      </c>
      <c r="CS126" s="547">
        <f t="shared" si="36"/>
        <v>0</v>
      </c>
      <c r="CT126" s="547">
        <f t="shared" si="36"/>
        <v>0</v>
      </c>
      <c r="CU126" s="547">
        <f t="shared" si="36"/>
        <v>0</v>
      </c>
      <c r="CV126" s="547">
        <f t="shared" si="36"/>
        <v>0</v>
      </c>
      <c r="CW126" s="547">
        <f t="shared" si="36"/>
        <v>0</v>
      </c>
      <c r="CX126" s="547">
        <f t="shared" si="36"/>
        <v>0</v>
      </c>
      <c r="CY126" s="562">
        <f t="shared" si="36"/>
        <v>0</v>
      </c>
      <c r="CZ126" s="563">
        <f t="shared" si="36"/>
        <v>0</v>
      </c>
      <c r="DA126" s="563">
        <f t="shared" si="36"/>
        <v>0</v>
      </c>
      <c r="DB126" s="563">
        <f t="shared" si="36"/>
        <v>0</v>
      </c>
      <c r="DC126" s="563">
        <f t="shared" si="36"/>
        <v>0</v>
      </c>
      <c r="DD126" s="563">
        <f t="shared" si="36"/>
        <v>0</v>
      </c>
      <c r="DE126" s="563">
        <f t="shared" si="36"/>
        <v>0</v>
      </c>
      <c r="DF126" s="563">
        <f t="shared" si="36"/>
        <v>0</v>
      </c>
      <c r="DG126" s="563">
        <f t="shared" si="36"/>
        <v>0</v>
      </c>
      <c r="DH126" s="563">
        <f t="shared" si="36"/>
        <v>0</v>
      </c>
      <c r="DI126" s="563">
        <f t="shared" si="36"/>
        <v>0</v>
      </c>
      <c r="DJ126" s="563">
        <f t="shared" si="36"/>
        <v>0</v>
      </c>
      <c r="DK126" s="563">
        <f t="shared" si="36"/>
        <v>0</v>
      </c>
      <c r="DL126" s="563">
        <f t="shared" si="36"/>
        <v>0</v>
      </c>
      <c r="DM126" s="563">
        <f t="shared" si="36"/>
        <v>0</v>
      </c>
      <c r="DN126" s="563">
        <f t="shared" si="36"/>
        <v>0</v>
      </c>
      <c r="DO126" s="563">
        <f t="shared" si="36"/>
        <v>0</v>
      </c>
      <c r="DP126" s="563">
        <f t="shared" ref="DP126:DW126" si="37">SUMIF($C:$C,"58.4x",DP:DP)</f>
        <v>0</v>
      </c>
      <c r="DQ126" s="563">
        <f t="shared" si="37"/>
        <v>0</v>
      </c>
      <c r="DR126" s="563">
        <f t="shared" si="37"/>
        <v>0</v>
      </c>
      <c r="DS126" s="563">
        <f t="shared" si="37"/>
        <v>0</v>
      </c>
      <c r="DT126" s="563">
        <f t="shared" si="37"/>
        <v>0</v>
      </c>
      <c r="DU126" s="563">
        <f t="shared" si="37"/>
        <v>0</v>
      </c>
      <c r="DV126" s="563">
        <f t="shared" si="37"/>
        <v>0</v>
      </c>
      <c r="DW126" s="618">
        <f t="shared" si="37"/>
        <v>0</v>
      </c>
    </row>
    <row r="127" spans="2:127" x14ac:dyDescent="0.2">
      <c r="B127" s="555" t="s">
        <v>511</v>
      </c>
      <c r="C127" s="556" t="s">
        <v>512</v>
      </c>
      <c r="D127" s="548"/>
      <c r="E127" s="549"/>
      <c r="F127" s="549"/>
      <c r="G127" s="549"/>
      <c r="H127" s="549"/>
      <c r="I127" s="549"/>
      <c r="J127" s="549"/>
      <c r="K127" s="549"/>
      <c r="L127" s="549"/>
      <c r="M127" s="549"/>
      <c r="N127" s="549"/>
      <c r="O127" s="549"/>
      <c r="P127" s="549"/>
      <c r="Q127" s="549"/>
      <c r="R127" s="551"/>
      <c r="S127" s="617"/>
      <c r="T127" s="551"/>
      <c r="U127" s="617"/>
      <c r="V127" s="549"/>
      <c r="W127" s="549"/>
      <c r="X127" s="547">
        <f t="shared" ref="X127:BC127" si="38">SUMIF($C:$C,"58.5x",X:X)</f>
        <v>0</v>
      </c>
      <c r="Y127" s="547">
        <f t="shared" si="38"/>
        <v>0</v>
      </c>
      <c r="Z127" s="547">
        <f t="shared" si="38"/>
        <v>0</v>
      </c>
      <c r="AA127" s="547">
        <f t="shared" si="38"/>
        <v>0</v>
      </c>
      <c r="AB127" s="547">
        <f t="shared" si="38"/>
        <v>0</v>
      </c>
      <c r="AC127" s="547">
        <f t="shared" si="38"/>
        <v>0</v>
      </c>
      <c r="AD127" s="547">
        <f t="shared" si="38"/>
        <v>0</v>
      </c>
      <c r="AE127" s="547">
        <f t="shared" si="38"/>
        <v>0</v>
      </c>
      <c r="AF127" s="547">
        <f t="shared" si="38"/>
        <v>0</v>
      </c>
      <c r="AG127" s="547">
        <f t="shared" si="38"/>
        <v>0</v>
      </c>
      <c r="AH127" s="547">
        <f t="shared" si="38"/>
        <v>0</v>
      </c>
      <c r="AI127" s="547">
        <f t="shared" si="38"/>
        <v>0</v>
      </c>
      <c r="AJ127" s="547">
        <f t="shared" si="38"/>
        <v>0</v>
      </c>
      <c r="AK127" s="547">
        <f t="shared" si="38"/>
        <v>0</v>
      </c>
      <c r="AL127" s="547">
        <f t="shared" si="38"/>
        <v>0</v>
      </c>
      <c r="AM127" s="547">
        <f t="shared" si="38"/>
        <v>0</v>
      </c>
      <c r="AN127" s="547">
        <f t="shared" si="38"/>
        <v>0</v>
      </c>
      <c r="AO127" s="547">
        <f t="shared" si="38"/>
        <v>0</v>
      </c>
      <c r="AP127" s="547">
        <f t="shared" si="38"/>
        <v>0</v>
      </c>
      <c r="AQ127" s="547">
        <f t="shared" si="38"/>
        <v>0</v>
      </c>
      <c r="AR127" s="547">
        <f t="shared" si="38"/>
        <v>0</v>
      </c>
      <c r="AS127" s="547">
        <f t="shared" si="38"/>
        <v>0</v>
      </c>
      <c r="AT127" s="547">
        <f t="shared" si="38"/>
        <v>0</v>
      </c>
      <c r="AU127" s="547">
        <f t="shared" si="38"/>
        <v>0</v>
      </c>
      <c r="AV127" s="547">
        <f t="shared" si="38"/>
        <v>0</v>
      </c>
      <c r="AW127" s="547">
        <f t="shared" si="38"/>
        <v>0</v>
      </c>
      <c r="AX127" s="547">
        <f t="shared" si="38"/>
        <v>0</v>
      </c>
      <c r="AY127" s="547">
        <f t="shared" si="38"/>
        <v>0</v>
      </c>
      <c r="AZ127" s="547">
        <f t="shared" si="38"/>
        <v>0</v>
      </c>
      <c r="BA127" s="547">
        <f t="shared" si="38"/>
        <v>0</v>
      </c>
      <c r="BB127" s="547">
        <f t="shared" si="38"/>
        <v>0</v>
      </c>
      <c r="BC127" s="547">
        <f t="shared" si="38"/>
        <v>0</v>
      </c>
      <c r="BD127" s="547">
        <f t="shared" ref="BD127:CI127" si="39">SUMIF($C:$C,"58.5x",BD:BD)</f>
        <v>0</v>
      </c>
      <c r="BE127" s="547">
        <f t="shared" si="39"/>
        <v>0</v>
      </c>
      <c r="BF127" s="547">
        <f t="shared" si="39"/>
        <v>0</v>
      </c>
      <c r="BG127" s="547">
        <f t="shared" si="39"/>
        <v>0</v>
      </c>
      <c r="BH127" s="547">
        <f t="shared" si="39"/>
        <v>0</v>
      </c>
      <c r="BI127" s="547">
        <f t="shared" si="39"/>
        <v>0</v>
      </c>
      <c r="BJ127" s="547">
        <f t="shared" si="39"/>
        <v>0</v>
      </c>
      <c r="BK127" s="547">
        <f t="shared" si="39"/>
        <v>0</v>
      </c>
      <c r="BL127" s="547">
        <f t="shared" si="39"/>
        <v>0</v>
      </c>
      <c r="BM127" s="547">
        <f t="shared" si="39"/>
        <v>0</v>
      </c>
      <c r="BN127" s="547">
        <f t="shared" si="39"/>
        <v>0</v>
      </c>
      <c r="BO127" s="547">
        <f t="shared" si="39"/>
        <v>0</v>
      </c>
      <c r="BP127" s="547">
        <f t="shared" si="39"/>
        <v>0</v>
      </c>
      <c r="BQ127" s="547">
        <f t="shared" si="39"/>
        <v>0</v>
      </c>
      <c r="BR127" s="547">
        <f t="shared" si="39"/>
        <v>0</v>
      </c>
      <c r="BS127" s="547">
        <f t="shared" si="39"/>
        <v>0</v>
      </c>
      <c r="BT127" s="547">
        <f t="shared" si="39"/>
        <v>0</v>
      </c>
      <c r="BU127" s="547">
        <f t="shared" si="39"/>
        <v>0</v>
      </c>
      <c r="BV127" s="547">
        <f t="shared" si="39"/>
        <v>0</v>
      </c>
      <c r="BW127" s="547">
        <f t="shared" si="39"/>
        <v>0</v>
      </c>
      <c r="BX127" s="547">
        <f t="shared" si="39"/>
        <v>0</v>
      </c>
      <c r="BY127" s="547">
        <f t="shared" si="39"/>
        <v>0</v>
      </c>
      <c r="BZ127" s="547">
        <f t="shared" si="39"/>
        <v>0</v>
      </c>
      <c r="CA127" s="547">
        <f t="shared" si="39"/>
        <v>0</v>
      </c>
      <c r="CB127" s="547">
        <f t="shared" si="39"/>
        <v>0</v>
      </c>
      <c r="CC127" s="547">
        <f t="shared" si="39"/>
        <v>0</v>
      </c>
      <c r="CD127" s="547">
        <f t="shared" si="39"/>
        <v>0</v>
      </c>
      <c r="CE127" s="547">
        <f t="shared" si="39"/>
        <v>0</v>
      </c>
      <c r="CF127" s="547">
        <f t="shared" si="39"/>
        <v>0</v>
      </c>
      <c r="CG127" s="547">
        <f t="shared" si="39"/>
        <v>0</v>
      </c>
      <c r="CH127" s="547">
        <f t="shared" si="39"/>
        <v>0</v>
      </c>
      <c r="CI127" s="547">
        <f t="shared" si="39"/>
        <v>0</v>
      </c>
      <c r="CJ127" s="547">
        <f t="shared" ref="CJ127:DO127" si="40">SUMIF($C:$C,"58.5x",CJ:CJ)</f>
        <v>0</v>
      </c>
      <c r="CK127" s="547">
        <f t="shared" si="40"/>
        <v>0</v>
      </c>
      <c r="CL127" s="547">
        <f t="shared" si="40"/>
        <v>0</v>
      </c>
      <c r="CM127" s="547">
        <f t="shared" si="40"/>
        <v>0</v>
      </c>
      <c r="CN127" s="547">
        <f t="shared" si="40"/>
        <v>0</v>
      </c>
      <c r="CO127" s="547">
        <f t="shared" si="40"/>
        <v>0</v>
      </c>
      <c r="CP127" s="547">
        <f t="shared" si="40"/>
        <v>0</v>
      </c>
      <c r="CQ127" s="547">
        <f t="shared" si="40"/>
        <v>0</v>
      </c>
      <c r="CR127" s="547">
        <f t="shared" si="40"/>
        <v>0</v>
      </c>
      <c r="CS127" s="547">
        <f t="shared" si="40"/>
        <v>0</v>
      </c>
      <c r="CT127" s="547">
        <f t="shared" si="40"/>
        <v>0</v>
      </c>
      <c r="CU127" s="547">
        <f t="shared" si="40"/>
        <v>0</v>
      </c>
      <c r="CV127" s="547">
        <f t="shared" si="40"/>
        <v>0</v>
      </c>
      <c r="CW127" s="547">
        <f t="shared" si="40"/>
        <v>0</v>
      </c>
      <c r="CX127" s="547">
        <f t="shared" si="40"/>
        <v>0</v>
      </c>
      <c r="CY127" s="562">
        <f t="shared" si="40"/>
        <v>0</v>
      </c>
      <c r="CZ127" s="563">
        <f t="shared" si="40"/>
        <v>0</v>
      </c>
      <c r="DA127" s="563">
        <f t="shared" si="40"/>
        <v>0</v>
      </c>
      <c r="DB127" s="563">
        <f t="shared" si="40"/>
        <v>0</v>
      </c>
      <c r="DC127" s="563">
        <f t="shared" si="40"/>
        <v>0</v>
      </c>
      <c r="DD127" s="563">
        <f t="shared" si="40"/>
        <v>0</v>
      </c>
      <c r="DE127" s="563">
        <f t="shared" si="40"/>
        <v>0</v>
      </c>
      <c r="DF127" s="563">
        <f t="shared" si="40"/>
        <v>0</v>
      </c>
      <c r="DG127" s="563">
        <f t="shared" si="40"/>
        <v>0</v>
      </c>
      <c r="DH127" s="563">
        <f t="shared" si="40"/>
        <v>0</v>
      </c>
      <c r="DI127" s="563">
        <f t="shared" si="40"/>
        <v>0</v>
      </c>
      <c r="DJ127" s="563">
        <f t="shared" si="40"/>
        <v>0</v>
      </c>
      <c r="DK127" s="563">
        <f t="shared" si="40"/>
        <v>0</v>
      </c>
      <c r="DL127" s="563">
        <f t="shared" si="40"/>
        <v>0</v>
      </c>
      <c r="DM127" s="563">
        <f t="shared" si="40"/>
        <v>0</v>
      </c>
      <c r="DN127" s="563">
        <f t="shared" si="40"/>
        <v>0</v>
      </c>
      <c r="DO127" s="563">
        <f t="shared" si="40"/>
        <v>0</v>
      </c>
      <c r="DP127" s="563">
        <f t="shared" ref="DP127:DW127" si="41">SUMIF($C:$C,"58.5x",DP:DP)</f>
        <v>0</v>
      </c>
      <c r="DQ127" s="563">
        <f t="shared" si="41"/>
        <v>0</v>
      </c>
      <c r="DR127" s="563">
        <f t="shared" si="41"/>
        <v>0</v>
      </c>
      <c r="DS127" s="563">
        <f t="shared" si="41"/>
        <v>0</v>
      </c>
      <c r="DT127" s="563">
        <f t="shared" si="41"/>
        <v>0</v>
      </c>
      <c r="DU127" s="563">
        <f t="shared" si="41"/>
        <v>0</v>
      </c>
      <c r="DV127" s="563">
        <f t="shared" si="41"/>
        <v>0</v>
      </c>
      <c r="DW127" s="618">
        <f t="shared" si="41"/>
        <v>0</v>
      </c>
    </row>
    <row r="128" spans="2:127" x14ac:dyDescent="0.2">
      <c r="B128" s="555" t="s">
        <v>513</v>
      </c>
      <c r="C128" s="556" t="s">
        <v>514</v>
      </c>
      <c r="D128" s="548"/>
      <c r="E128" s="549"/>
      <c r="F128" s="549"/>
      <c r="G128" s="549"/>
      <c r="H128" s="549"/>
      <c r="I128" s="549"/>
      <c r="J128" s="549"/>
      <c r="K128" s="549"/>
      <c r="L128" s="549"/>
      <c r="M128" s="549"/>
      <c r="N128" s="549"/>
      <c r="O128" s="549"/>
      <c r="P128" s="549"/>
      <c r="Q128" s="549"/>
      <c r="R128" s="551"/>
      <c r="S128" s="617"/>
      <c r="T128" s="551"/>
      <c r="U128" s="617"/>
      <c r="V128" s="549"/>
      <c r="W128" s="549"/>
      <c r="X128" s="547">
        <f t="shared" ref="X128:BC128" si="42">SUMIF($C:$C,"58.6x",X:X)</f>
        <v>0</v>
      </c>
      <c r="Y128" s="547">
        <f t="shared" si="42"/>
        <v>0</v>
      </c>
      <c r="Z128" s="547">
        <f t="shared" si="42"/>
        <v>0</v>
      </c>
      <c r="AA128" s="547">
        <f t="shared" si="42"/>
        <v>0</v>
      </c>
      <c r="AB128" s="547">
        <f t="shared" si="42"/>
        <v>0</v>
      </c>
      <c r="AC128" s="547">
        <f t="shared" si="42"/>
        <v>0</v>
      </c>
      <c r="AD128" s="547">
        <f t="shared" si="42"/>
        <v>0</v>
      </c>
      <c r="AE128" s="547">
        <f t="shared" si="42"/>
        <v>0</v>
      </c>
      <c r="AF128" s="547">
        <f t="shared" si="42"/>
        <v>0</v>
      </c>
      <c r="AG128" s="547">
        <f t="shared" si="42"/>
        <v>0</v>
      </c>
      <c r="AH128" s="547">
        <f t="shared" si="42"/>
        <v>0</v>
      </c>
      <c r="AI128" s="547">
        <f t="shared" si="42"/>
        <v>0</v>
      </c>
      <c r="AJ128" s="547">
        <f t="shared" si="42"/>
        <v>0</v>
      </c>
      <c r="AK128" s="547">
        <f t="shared" si="42"/>
        <v>0</v>
      </c>
      <c r="AL128" s="547">
        <f t="shared" si="42"/>
        <v>0</v>
      </c>
      <c r="AM128" s="547">
        <f t="shared" si="42"/>
        <v>0</v>
      </c>
      <c r="AN128" s="547">
        <f t="shared" si="42"/>
        <v>0</v>
      </c>
      <c r="AO128" s="547">
        <f t="shared" si="42"/>
        <v>0</v>
      </c>
      <c r="AP128" s="547">
        <f t="shared" si="42"/>
        <v>0</v>
      </c>
      <c r="AQ128" s="547">
        <f t="shared" si="42"/>
        <v>0</v>
      </c>
      <c r="AR128" s="547">
        <f t="shared" si="42"/>
        <v>0</v>
      </c>
      <c r="AS128" s="547">
        <f t="shared" si="42"/>
        <v>0</v>
      </c>
      <c r="AT128" s="547">
        <f t="shared" si="42"/>
        <v>0</v>
      </c>
      <c r="AU128" s="547">
        <f t="shared" si="42"/>
        <v>0</v>
      </c>
      <c r="AV128" s="547">
        <f t="shared" si="42"/>
        <v>0</v>
      </c>
      <c r="AW128" s="547">
        <f t="shared" si="42"/>
        <v>0</v>
      </c>
      <c r="AX128" s="547">
        <f t="shared" si="42"/>
        <v>0</v>
      </c>
      <c r="AY128" s="547">
        <f t="shared" si="42"/>
        <v>0</v>
      </c>
      <c r="AZ128" s="547">
        <f t="shared" si="42"/>
        <v>0</v>
      </c>
      <c r="BA128" s="547">
        <f t="shared" si="42"/>
        <v>0</v>
      </c>
      <c r="BB128" s="547">
        <f t="shared" si="42"/>
        <v>0</v>
      </c>
      <c r="BC128" s="547">
        <f t="shared" si="42"/>
        <v>0</v>
      </c>
      <c r="BD128" s="547">
        <f t="shared" ref="BD128:CI128" si="43">SUMIF($C:$C,"58.6x",BD:BD)</f>
        <v>0</v>
      </c>
      <c r="BE128" s="547">
        <f t="shared" si="43"/>
        <v>0</v>
      </c>
      <c r="BF128" s="547">
        <f t="shared" si="43"/>
        <v>0</v>
      </c>
      <c r="BG128" s="547">
        <f t="shared" si="43"/>
        <v>0</v>
      </c>
      <c r="BH128" s="547">
        <f t="shared" si="43"/>
        <v>0</v>
      </c>
      <c r="BI128" s="547">
        <f t="shared" si="43"/>
        <v>0</v>
      </c>
      <c r="BJ128" s="547">
        <f t="shared" si="43"/>
        <v>0</v>
      </c>
      <c r="BK128" s="547">
        <f t="shared" si="43"/>
        <v>0</v>
      </c>
      <c r="BL128" s="547">
        <f t="shared" si="43"/>
        <v>0</v>
      </c>
      <c r="BM128" s="547">
        <f t="shared" si="43"/>
        <v>0</v>
      </c>
      <c r="BN128" s="547">
        <f t="shared" si="43"/>
        <v>0</v>
      </c>
      <c r="BO128" s="547">
        <f t="shared" si="43"/>
        <v>0</v>
      </c>
      <c r="BP128" s="547">
        <f t="shared" si="43"/>
        <v>0</v>
      </c>
      <c r="BQ128" s="547">
        <f t="shared" si="43"/>
        <v>0</v>
      </c>
      <c r="BR128" s="547">
        <f t="shared" si="43"/>
        <v>0</v>
      </c>
      <c r="BS128" s="547">
        <f t="shared" si="43"/>
        <v>0</v>
      </c>
      <c r="BT128" s="547">
        <f t="shared" si="43"/>
        <v>0</v>
      </c>
      <c r="BU128" s="547">
        <f t="shared" si="43"/>
        <v>0</v>
      </c>
      <c r="BV128" s="547">
        <f t="shared" si="43"/>
        <v>0</v>
      </c>
      <c r="BW128" s="547">
        <f t="shared" si="43"/>
        <v>0</v>
      </c>
      <c r="BX128" s="547">
        <f t="shared" si="43"/>
        <v>0</v>
      </c>
      <c r="BY128" s="547">
        <f t="shared" si="43"/>
        <v>0</v>
      </c>
      <c r="BZ128" s="547">
        <f t="shared" si="43"/>
        <v>0</v>
      </c>
      <c r="CA128" s="547">
        <f t="shared" si="43"/>
        <v>0</v>
      </c>
      <c r="CB128" s="547">
        <f t="shared" si="43"/>
        <v>0</v>
      </c>
      <c r="CC128" s="547">
        <f t="shared" si="43"/>
        <v>0</v>
      </c>
      <c r="CD128" s="547">
        <f t="shared" si="43"/>
        <v>0</v>
      </c>
      <c r="CE128" s="547">
        <f t="shared" si="43"/>
        <v>0</v>
      </c>
      <c r="CF128" s="547">
        <f t="shared" si="43"/>
        <v>0</v>
      </c>
      <c r="CG128" s="547">
        <f t="shared" si="43"/>
        <v>0</v>
      </c>
      <c r="CH128" s="547">
        <f t="shared" si="43"/>
        <v>0</v>
      </c>
      <c r="CI128" s="547">
        <f t="shared" si="43"/>
        <v>0</v>
      </c>
      <c r="CJ128" s="547">
        <f t="shared" ref="CJ128:DO128" si="44">SUMIF($C:$C,"58.6x",CJ:CJ)</f>
        <v>0</v>
      </c>
      <c r="CK128" s="547">
        <f t="shared" si="44"/>
        <v>0</v>
      </c>
      <c r="CL128" s="547">
        <f t="shared" si="44"/>
        <v>0</v>
      </c>
      <c r="CM128" s="547">
        <f t="shared" si="44"/>
        <v>0</v>
      </c>
      <c r="CN128" s="547">
        <f t="shared" si="44"/>
        <v>0</v>
      </c>
      <c r="CO128" s="547">
        <f t="shared" si="44"/>
        <v>0</v>
      </c>
      <c r="CP128" s="547">
        <f t="shared" si="44"/>
        <v>0</v>
      </c>
      <c r="CQ128" s="547">
        <f t="shared" si="44"/>
        <v>0</v>
      </c>
      <c r="CR128" s="547">
        <f t="shared" si="44"/>
        <v>0</v>
      </c>
      <c r="CS128" s="547">
        <f t="shared" si="44"/>
        <v>0</v>
      </c>
      <c r="CT128" s="547">
        <f t="shared" si="44"/>
        <v>0</v>
      </c>
      <c r="CU128" s="547">
        <f t="shared" si="44"/>
        <v>0</v>
      </c>
      <c r="CV128" s="547">
        <f t="shared" si="44"/>
        <v>0</v>
      </c>
      <c r="CW128" s="547">
        <f t="shared" si="44"/>
        <v>0</v>
      </c>
      <c r="CX128" s="547">
        <f t="shared" si="44"/>
        <v>0</v>
      </c>
      <c r="CY128" s="562">
        <f t="shared" si="44"/>
        <v>0</v>
      </c>
      <c r="CZ128" s="563">
        <f t="shared" si="44"/>
        <v>0</v>
      </c>
      <c r="DA128" s="563">
        <f t="shared" si="44"/>
        <v>0</v>
      </c>
      <c r="DB128" s="563">
        <f t="shared" si="44"/>
        <v>0</v>
      </c>
      <c r="DC128" s="563">
        <f t="shared" si="44"/>
        <v>0</v>
      </c>
      <c r="DD128" s="563">
        <f t="shared" si="44"/>
        <v>0</v>
      </c>
      <c r="DE128" s="563">
        <f t="shared" si="44"/>
        <v>0</v>
      </c>
      <c r="DF128" s="563">
        <f t="shared" si="44"/>
        <v>0</v>
      </c>
      <c r="DG128" s="563">
        <f t="shared" si="44"/>
        <v>0</v>
      </c>
      <c r="DH128" s="563">
        <f t="shared" si="44"/>
        <v>0</v>
      </c>
      <c r="DI128" s="563">
        <f t="shared" si="44"/>
        <v>0</v>
      </c>
      <c r="DJ128" s="563">
        <f t="shared" si="44"/>
        <v>0</v>
      </c>
      <c r="DK128" s="563">
        <f t="shared" si="44"/>
        <v>0</v>
      </c>
      <c r="DL128" s="563">
        <f t="shared" si="44"/>
        <v>0</v>
      </c>
      <c r="DM128" s="563">
        <f t="shared" si="44"/>
        <v>0</v>
      </c>
      <c r="DN128" s="563">
        <f t="shared" si="44"/>
        <v>0</v>
      </c>
      <c r="DO128" s="563">
        <f t="shared" si="44"/>
        <v>0</v>
      </c>
      <c r="DP128" s="563">
        <f t="shared" ref="DP128:DW128" si="45">SUMIF($C:$C,"58.6x",DP:DP)</f>
        <v>0</v>
      </c>
      <c r="DQ128" s="563">
        <f t="shared" si="45"/>
        <v>0</v>
      </c>
      <c r="DR128" s="563">
        <f t="shared" si="45"/>
        <v>0</v>
      </c>
      <c r="DS128" s="563">
        <f t="shared" si="45"/>
        <v>0</v>
      </c>
      <c r="DT128" s="563">
        <f t="shared" si="45"/>
        <v>0</v>
      </c>
      <c r="DU128" s="563">
        <f t="shared" si="45"/>
        <v>0</v>
      </c>
      <c r="DV128" s="563">
        <f t="shared" si="45"/>
        <v>0</v>
      </c>
      <c r="DW128" s="618">
        <f t="shared" si="45"/>
        <v>0</v>
      </c>
    </row>
    <row r="129" spans="2:127" x14ac:dyDescent="0.2">
      <c r="B129" s="555" t="s">
        <v>515</v>
      </c>
      <c r="C129" s="556" t="s">
        <v>516</v>
      </c>
      <c r="D129" s="548"/>
      <c r="E129" s="549"/>
      <c r="F129" s="549"/>
      <c r="G129" s="549"/>
      <c r="H129" s="549"/>
      <c r="I129" s="549"/>
      <c r="J129" s="549"/>
      <c r="K129" s="549"/>
      <c r="L129" s="549"/>
      <c r="M129" s="549"/>
      <c r="N129" s="549"/>
      <c r="O129" s="549"/>
      <c r="P129" s="549"/>
      <c r="Q129" s="549"/>
      <c r="R129" s="551"/>
      <c r="S129" s="617"/>
      <c r="T129" s="551"/>
      <c r="U129" s="617"/>
      <c r="V129" s="549"/>
      <c r="W129" s="549"/>
      <c r="X129" s="547">
        <f t="shared" ref="X129:BC129" si="46">SUMIF($C:$C,"58.7x",X:X)</f>
        <v>0</v>
      </c>
      <c r="Y129" s="547">
        <f t="shared" si="46"/>
        <v>0</v>
      </c>
      <c r="Z129" s="547">
        <f t="shared" si="46"/>
        <v>0</v>
      </c>
      <c r="AA129" s="547">
        <f t="shared" si="46"/>
        <v>0</v>
      </c>
      <c r="AB129" s="547">
        <f t="shared" si="46"/>
        <v>0</v>
      </c>
      <c r="AC129" s="547">
        <f t="shared" si="46"/>
        <v>0</v>
      </c>
      <c r="AD129" s="547">
        <f t="shared" si="46"/>
        <v>0</v>
      </c>
      <c r="AE129" s="547">
        <f t="shared" si="46"/>
        <v>0</v>
      </c>
      <c r="AF129" s="547">
        <f t="shared" si="46"/>
        <v>0</v>
      </c>
      <c r="AG129" s="547">
        <f t="shared" si="46"/>
        <v>0</v>
      </c>
      <c r="AH129" s="547">
        <f t="shared" si="46"/>
        <v>0</v>
      </c>
      <c r="AI129" s="547">
        <f t="shared" si="46"/>
        <v>0</v>
      </c>
      <c r="AJ129" s="547">
        <f t="shared" si="46"/>
        <v>0</v>
      </c>
      <c r="AK129" s="547">
        <f t="shared" si="46"/>
        <v>0</v>
      </c>
      <c r="AL129" s="547">
        <f t="shared" si="46"/>
        <v>0</v>
      </c>
      <c r="AM129" s="547">
        <f t="shared" si="46"/>
        <v>0</v>
      </c>
      <c r="AN129" s="547">
        <f t="shared" si="46"/>
        <v>0</v>
      </c>
      <c r="AO129" s="547">
        <f t="shared" si="46"/>
        <v>0</v>
      </c>
      <c r="AP129" s="547">
        <f t="shared" si="46"/>
        <v>0</v>
      </c>
      <c r="AQ129" s="547">
        <f t="shared" si="46"/>
        <v>0</v>
      </c>
      <c r="AR129" s="547">
        <f t="shared" si="46"/>
        <v>0</v>
      </c>
      <c r="AS129" s="547">
        <f t="shared" si="46"/>
        <v>0</v>
      </c>
      <c r="AT129" s="547">
        <f t="shared" si="46"/>
        <v>0</v>
      </c>
      <c r="AU129" s="547">
        <f t="shared" si="46"/>
        <v>0</v>
      </c>
      <c r="AV129" s="547">
        <f t="shared" si="46"/>
        <v>0</v>
      </c>
      <c r="AW129" s="547">
        <f t="shared" si="46"/>
        <v>0</v>
      </c>
      <c r="AX129" s="547">
        <f t="shared" si="46"/>
        <v>0</v>
      </c>
      <c r="AY129" s="547">
        <f t="shared" si="46"/>
        <v>0</v>
      </c>
      <c r="AZ129" s="547">
        <f t="shared" si="46"/>
        <v>0</v>
      </c>
      <c r="BA129" s="547">
        <f t="shared" si="46"/>
        <v>0</v>
      </c>
      <c r="BB129" s="547">
        <f t="shared" si="46"/>
        <v>0</v>
      </c>
      <c r="BC129" s="547">
        <f t="shared" si="46"/>
        <v>0</v>
      </c>
      <c r="BD129" s="547">
        <f t="shared" ref="BD129:CI129" si="47">SUMIF($C:$C,"58.7x",BD:BD)</f>
        <v>0</v>
      </c>
      <c r="BE129" s="547">
        <f t="shared" si="47"/>
        <v>0</v>
      </c>
      <c r="BF129" s="547">
        <f t="shared" si="47"/>
        <v>0</v>
      </c>
      <c r="BG129" s="547">
        <f t="shared" si="47"/>
        <v>0</v>
      </c>
      <c r="BH129" s="547">
        <f t="shared" si="47"/>
        <v>0</v>
      </c>
      <c r="BI129" s="547">
        <f t="shared" si="47"/>
        <v>0</v>
      </c>
      <c r="BJ129" s="547">
        <f t="shared" si="47"/>
        <v>0</v>
      </c>
      <c r="BK129" s="547">
        <f t="shared" si="47"/>
        <v>0</v>
      </c>
      <c r="BL129" s="547">
        <f t="shared" si="47"/>
        <v>0</v>
      </c>
      <c r="BM129" s="547">
        <f t="shared" si="47"/>
        <v>0</v>
      </c>
      <c r="BN129" s="547">
        <f t="shared" si="47"/>
        <v>0</v>
      </c>
      <c r="BO129" s="547">
        <f t="shared" si="47"/>
        <v>0</v>
      </c>
      <c r="BP129" s="547">
        <f t="shared" si="47"/>
        <v>0</v>
      </c>
      <c r="BQ129" s="547">
        <f t="shared" si="47"/>
        <v>0</v>
      </c>
      <c r="BR129" s="547">
        <f t="shared" si="47"/>
        <v>0</v>
      </c>
      <c r="BS129" s="547">
        <f t="shared" si="47"/>
        <v>0</v>
      </c>
      <c r="BT129" s="547">
        <f t="shared" si="47"/>
        <v>0</v>
      </c>
      <c r="BU129" s="547">
        <f t="shared" si="47"/>
        <v>0</v>
      </c>
      <c r="BV129" s="547">
        <f t="shared" si="47"/>
        <v>0</v>
      </c>
      <c r="BW129" s="547">
        <f t="shared" si="47"/>
        <v>0</v>
      </c>
      <c r="BX129" s="547">
        <f t="shared" si="47"/>
        <v>0</v>
      </c>
      <c r="BY129" s="547">
        <f t="shared" si="47"/>
        <v>0</v>
      </c>
      <c r="BZ129" s="547">
        <f t="shared" si="47"/>
        <v>0</v>
      </c>
      <c r="CA129" s="547">
        <f t="shared" si="47"/>
        <v>0</v>
      </c>
      <c r="CB129" s="547">
        <f t="shared" si="47"/>
        <v>0</v>
      </c>
      <c r="CC129" s="547">
        <f t="shared" si="47"/>
        <v>0</v>
      </c>
      <c r="CD129" s="547">
        <f t="shared" si="47"/>
        <v>0</v>
      </c>
      <c r="CE129" s="547">
        <f t="shared" si="47"/>
        <v>0</v>
      </c>
      <c r="CF129" s="547">
        <f t="shared" si="47"/>
        <v>0</v>
      </c>
      <c r="CG129" s="547">
        <f t="shared" si="47"/>
        <v>0</v>
      </c>
      <c r="CH129" s="547">
        <f t="shared" si="47"/>
        <v>0</v>
      </c>
      <c r="CI129" s="547">
        <f t="shared" si="47"/>
        <v>0</v>
      </c>
      <c r="CJ129" s="547">
        <f t="shared" ref="CJ129:DO129" si="48">SUMIF($C:$C,"58.7x",CJ:CJ)</f>
        <v>0</v>
      </c>
      <c r="CK129" s="547">
        <f t="shared" si="48"/>
        <v>0</v>
      </c>
      <c r="CL129" s="547">
        <f t="shared" si="48"/>
        <v>0</v>
      </c>
      <c r="CM129" s="547">
        <f t="shared" si="48"/>
        <v>0</v>
      </c>
      <c r="CN129" s="547">
        <f t="shared" si="48"/>
        <v>0</v>
      </c>
      <c r="CO129" s="547">
        <f t="shared" si="48"/>
        <v>0</v>
      </c>
      <c r="CP129" s="547">
        <f t="shared" si="48"/>
        <v>0</v>
      </c>
      <c r="CQ129" s="547">
        <f t="shared" si="48"/>
        <v>0</v>
      </c>
      <c r="CR129" s="547">
        <f t="shared" si="48"/>
        <v>0</v>
      </c>
      <c r="CS129" s="547">
        <f t="shared" si="48"/>
        <v>0</v>
      </c>
      <c r="CT129" s="547">
        <f t="shared" si="48"/>
        <v>0</v>
      </c>
      <c r="CU129" s="547">
        <f t="shared" si="48"/>
        <v>0</v>
      </c>
      <c r="CV129" s="547">
        <f t="shared" si="48"/>
        <v>0</v>
      </c>
      <c r="CW129" s="547">
        <f t="shared" si="48"/>
        <v>0</v>
      </c>
      <c r="CX129" s="547">
        <f t="shared" si="48"/>
        <v>0</v>
      </c>
      <c r="CY129" s="562">
        <f t="shared" si="48"/>
        <v>0</v>
      </c>
      <c r="CZ129" s="563">
        <f t="shared" si="48"/>
        <v>0</v>
      </c>
      <c r="DA129" s="563">
        <f t="shared" si="48"/>
        <v>0</v>
      </c>
      <c r="DB129" s="563">
        <f t="shared" si="48"/>
        <v>0</v>
      </c>
      <c r="DC129" s="563">
        <f t="shared" si="48"/>
        <v>0</v>
      </c>
      <c r="DD129" s="563">
        <f t="shared" si="48"/>
        <v>0</v>
      </c>
      <c r="DE129" s="563">
        <f t="shared" si="48"/>
        <v>0</v>
      </c>
      <c r="DF129" s="563">
        <f t="shared" si="48"/>
        <v>0</v>
      </c>
      <c r="DG129" s="563">
        <f t="shared" si="48"/>
        <v>0</v>
      </c>
      <c r="DH129" s="563">
        <f t="shared" si="48"/>
        <v>0</v>
      </c>
      <c r="DI129" s="563">
        <f t="shared" si="48"/>
        <v>0</v>
      </c>
      <c r="DJ129" s="563">
        <f t="shared" si="48"/>
        <v>0</v>
      </c>
      <c r="DK129" s="563">
        <f t="shared" si="48"/>
        <v>0</v>
      </c>
      <c r="DL129" s="563">
        <f t="shared" si="48"/>
        <v>0</v>
      </c>
      <c r="DM129" s="563">
        <f t="shared" si="48"/>
        <v>0</v>
      </c>
      <c r="DN129" s="563">
        <f t="shared" si="48"/>
        <v>0</v>
      </c>
      <c r="DO129" s="563">
        <f t="shared" si="48"/>
        <v>0</v>
      </c>
      <c r="DP129" s="563">
        <f t="shared" ref="DP129:DW129" si="49">SUMIF($C:$C,"58.7x",DP:DP)</f>
        <v>0</v>
      </c>
      <c r="DQ129" s="563">
        <f t="shared" si="49"/>
        <v>0</v>
      </c>
      <c r="DR129" s="563">
        <f t="shared" si="49"/>
        <v>0</v>
      </c>
      <c r="DS129" s="563">
        <f t="shared" si="49"/>
        <v>0</v>
      </c>
      <c r="DT129" s="563">
        <f t="shared" si="49"/>
        <v>0</v>
      </c>
      <c r="DU129" s="563">
        <f t="shared" si="49"/>
        <v>0</v>
      </c>
      <c r="DV129" s="563">
        <f t="shared" si="49"/>
        <v>0</v>
      </c>
      <c r="DW129" s="618">
        <f t="shared" si="49"/>
        <v>0</v>
      </c>
    </row>
    <row r="130" spans="2:127" ht="25.5" x14ac:dyDescent="0.2">
      <c r="B130" s="565" t="s">
        <v>490</v>
      </c>
      <c r="C130" s="566" t="s">
        <v>870</v>
      </c>
      <c r="D130" s="567" t="s">
        <v>810</v>
      </c>
      <c r="E130" s="568" t="s">
        <v>562</v>
      </c>
      <c r="F130" s="569" t="s">
        <v>797</v>
      </c>
      <c r="G130" s="570" t="s">
        <v>59</v>
      </c>
      <c r="H130" s="385" t="s">
        <v>492</v>
      </c>
      <c r="I130" s="385">
        <f>MAX(X130:AV130)</f>
        <v>10</v>
      </c>
      <c r="J130" s="385">
        <f>SUMPRODUCT($X$2:$CY$2,$X130:$CY130)*365</f>
        <v>87077.825048217113</v>
      </c>
      <c r="K130" s="385">
        <f>SUMPRODUCT($X$2:$CY$2,$X131:$CY131)+SUMPRODUCT($X$2:$CY$2,$X132:$CY132)+SUMPRODUCT($X$2:$CY$2,$X133:$CY133)</f>
        <v>23224.648044332986</v>
      </c>
      <c r="L130" s="385">
        <f>SUMPRODUCT($X$2:$CY$2,$X134:$CY134) +SUMPRODUCT($X$2:$CY$2,$X135:$CY135)</f>
        <v>8373.7853676504656</v>
      </c>
      <c r="M130" s="385">
        <f>SUMPRODUCT($X$2:$CY$2,$X136:$CY136)</f>
        <v>0</v>
      </c>
      <c r="N130" s="385">
        <f>SUMPRODUCT($X$2:$CY$2,$X139:$CY139) +SUMPRODUCT($X$2:$CY$2,$X140:$CY140)</f>
        <v>514.59187982677747</v>
      </c>
      <c r="O130" s="385">
        <f>SUMPRODUCT($X$2:$CY$2,$X137:$CY137) +SUMPRODUCT($X$2:$CY$2,$X138:$CY138) +SUMPRODUCT($X$2:$CY$2,$X141:$CY141)</f>
        <v>0</v>
      </c>
      <c r="P130" s="385">
        <f>SUM(K130:O130)</f>
        <v>32113.025291810231</v>
      </c>
      <c r="Q130" s="385">
        <f>(SUM(K130:M130)*100000)/(J130*1000)</f>
        <v>36.287577686381837</v>
      </c>
      <c r="R130" s="386">
        <f>(P130*100000)/(J130*1000)</f>
        <v>36.878533971224549</v>
      </c>
      <c r="S130" s="571">
        <v>3</v>
      </c>
      <c r="T130" s="572">
        <v>3</v>
      </c>
      <c r="U130" s="573" t="s">
        <v>493</v>
      </c>
      <c r="V130" s="498" t="s">
        <v>124</v>
      </c>
      <c r="W130" s="499" t="s">
        <v>75</v>
      </c>
      <c r="X130" s="569">
        <v>0</v>
      </c>
      <c r="Y130" s="569">
        <v>0</v>
      </c>
      <c r="Z130" s="569">
        <v>0</v>
      </c>
      <c r="AA130" s="569">
        <v>0</v>
      </c>
      <c r="AB130" s="569">
        <v>0</v>
      </c>
      <c r="AC130" s="569">
        <v>10</v>
      </c>
      <c r="AD130" s="569">
        <v>10</v>
      </c>
      <c r="AE130" s="569">
        <v>10</v>
      </c>
      <c r="AF130" s="569">
        <v>10</v>
      </c>
      <c r="AG130" s="569">
        <v>10</v>
      </c>
      <c r="AH130" s="569">
        <v>10</v>
      </c>
      <c r="AI130" s="569">
        <v>10</v>
      </c>
      <c r="AJ130" s="569">
        <v>10</v>
      </c>
      <c r="AK130" s="569">
        <v>10</v>
      </c>
      <c r="AL130" s="569">
        <v>10</v>
      </c>
      <c r="AM130" s="569">
        <v>10</v>
      </c>
      <c r="AN130" s="569">
        <v>10</v>
      </c>
      <c r="AO130" s="569">
        <v>10</v>
      </c>
      <c r="AP130" s="569">
        <v>10</v>
      </c>
      <c r="AQ130" s="569">
        <v>10</v>
      </c>
      <c r="AR130" s="569">
        <v>10</v>
      </c>
      <c r="AS130" s="569">
        <v>10</v>
      </c>
      <c r="AT130" s="569">
        <v>10</v>
      </c>
      <c r="AU130" s="569">
        <v>10</v>
      </c>
      <c r="AV130" s="569">
        <v>10</v>
      </c>
      <c r="AW130" s="569">
        <v>10</v>
      </c>
      <c r="AX130" s="569">
        <v>10</v>
      </c>
      <c r="AY130" s="569">
        <v>10</v>
      </c>
      <c r="AZ130" s="569">
        <v>10</v>
      </c>
      <c r="BA130" s="569">
        <v>10</v>
      </c>
      <c r="BB130" s="569">
        <v>10</v>
      </c>
      <c r="BC130" s="569">
        <v>10</v>
      </c>
      <c r="BD130" s="569">
        <v>10</v>
      </c>
      <c r="BE130" s="569">
        <v>10</v>
      </c>
      <c r="BF130" s="569">
        <v>10</v>
      </c>
      <c r="BG130" s="569">
        <v>10</v>
      </c>
      <c r="BH130" s="569">
        <v>10</v>
      </c>
      <c r="BI130" s="569">
        <v>10</v>
      </c>
      <c r="BJ130" s="569">
        <v>10</v>
      </c>
      <c r="BK130" s="569">
        <v>10</v>
      </c>
      <c r="BL130" s="569">
        <v>10</v>
      </c>
      <c r="BM130" s="569">
        <v>10</v>
      </c>
      <c r="BN130" s="569">
        <v>10</v>
      </c>
      <c r="BO130" s="569">
        <v>10</v>
      </c>
      <c r="BP130" s="569">
        <v>10</v>
      </c>
      <c r="BQ130" s="569">
        <v>10</v>
      </c>
      <c r="BR130" s="569">
        <v>10</v>
      </c>
      <c r="BS130" s="569">
        <v>10</v>
      </c>
      <c r="BT130" s="569">
        <v>10</v>
      </c>
      <c r="BU130" s="569">
        <v>10</v>
      </c>
      <c r="BV130" s="569">
        <v>10</v>
      </c>
      <c r="BW130" s="569">
        <v>10</v>
      </c>
      <c r="BX130" s="569">
        <v>10</v>
      </c>
      <c r="BY130" s="569">
        <v>10</v>
      </c>
      <c r="BZ130" s="569">
        <v>10</v>
      </c>
      <c r="CA130" s="569">
        <v>10</v>
      </c>
      <c r="CB130" s="569">
        <v>10</v>
      </c>
      <c r="CC130" s="569">
        <v>10</v>
      </c>
      <c r="CD130" s="569">
        <v>10</v>
      </c>
      <c r="CE130" s="574">
        <v>10</v>
      </c>
      <c r="CF130" s="574">
        <v>10</v>
      </c>
      <c r="CG130" s="574">
        <v>10</v>
      </c>
      <c r="CH130" s="574">
        <v>10</v>
      </c>
      <c r="CI130" s="574">
        <v>10</v>
      </c>
      <c r="CJ130" s="574">
        <v>10</v>
      </c>
      <c r="CK130" s="574">
        <v>10</v>
      </c>
      <c r="CL130" s="574">
        <v>10</v>
      </c>
      <c r="CM130" s="574">
        <v>10</v>
      </c>
      <c r="CN130" s="574">
        <v>10</v>
      </c>
      <c r="CO130" s="574">
        <v>10</v>
      </c>
      <c r="CP130" s="574">
        <v>10</v>
      </c>
      <c r="CQ130" s="574">
        <v>10</v>
      </c>
      <c r="CR130" s="574">
        <v>10</v>
      </c>
      <c r="CS130" s="574">
        <v>10</v>
      </c>
      <c r="CT130" s="574">
        <v>10</v>
      </c>
      <c r="CU130" s="574">
        <v>10</v>
      </c>
      <c r="CV130" s="574">
        <v>10</v>
      </c>
      <c r="CW130" s="574">
        <v>10</v>
      </c>
      <c r="CX130" s="574">
        <v>10</v>
      </c>
      <c r="CY130" s="575">
        <v>10</v>
      </c>
      <c r="CZ130" s="576">
        <v>0</v>
      </c>
      <c r="DA130" s="577">
        <v>0</v>
      </c>
      <c r="DB130" s="577">
        <v>0</v>
      </c>
      <c r="DC130" s="577">
        <v>0</v>
      </c>
      <c r="DD130" s="577">
        <v>0</v>
      </c>
      <c r="DE130" s="577">
        <v>0</v>
      </c>
      <c r="DF130" s="577">
        <v>0</v>
      </c>
      <c r="DG130" s="577">
        <v>0</v>
      </c>
      <c r="DH130" s="577">
        <v>0</v>
      </c>
      <c r="DI130" s="577">
        <v>0</v>
      </c>
      <c r="DJ130" s="577">
        <v>0</v>
      </c>
      <c r="DK130" s="577">
        <v>0</v>
      </c>
      <c r="DL130" s="577">
        <v>0</v>
      </c>
      <c r="DM130" s="577">
        <v>0</v>
      </c>
      <c r="DN130" s="577">
        <v>0</v>
      </c>
      <c r="DO130" s="577">
        <v>0</v>
      </c>
      <c r="DP130" s="577">
        <v>0</v>
      </c>
      <c r="DQ130" s="577">
        <v>0</v>
      </c>
      <c r="DR130" s="577">
        <v>0</v>
      </c>
      <c r="DS130" s="577">
        <v>0</v>
      </c>
      <c r="DT130" s="577">
        <v>0</v>
      </c>
      <c r="DU130" s="577">
        <v>0</v>
      </c>
      <c r="DV130" s="577">
        <v>0</v>
      </c>
      <c r="DW130" s="578">
        <v>0</v>
      </c>
    </row>
    <row r="131" spans="2:127" x14ac:dyDescent="0.2">
      <c r="B131" s="579"/>
      <c r="C131" s="580"/>
      <c r="D131" s="581"/>
      <c r="E131" s="582"/>
      <c r="F131" s="582"/>
      <c r="G131" s="581"/>
      <c r="H131" s="582"/>
      <c r="I131" s="582"/>
      <c r="J131" s="582"/>
      <c r="K131" s="582"/>
      <c r="L131" s="582"/>
      <c r="M131" s="582"/>
      <c r="N131" s="582"/>
      <c r="O131" s="582"/>
      <c r="P131" s="582"/>
      <c r="Q131" s="582"/>
      <c r="R131" s="583"/>
      <c r="S131" s="582"/>
      <c r="T131" s="582"/>
      <c r="U131" s="497" t="s">
        <v>494</v>
      </c>
      <c r="V131" s="498" t="s">
        <v>124</v>
      </c>
      <c r="W131" s="499" t="s">
        <v>495</v>
      </c>
      <c r="X131" s="569">
        <v>1136.8</v>
      </c>
      <c r="Y131" s="569">
        <v>1299.2</v>
      </c>
      <c r="Z131" s="569">
        <v>1624</v>
      </c>
      <c r="AA131" s="569">
        <v>6496</v>
      </c>
      <c r="AB131" s="569">
        <v>5684</v>
      </c>
      <c r="AC131" s="569">
        <v>0</v>
      </c>
      <c r="AD131" s="569">
        <v>0</v>
      </c>
      <c r="AE131" s="569">
        <v>0</v>
      </c>
      <c r="AF131" s="569">
        <v>0</v>
      </c>
      <c r="AG131" s="569">
        <v>0</v>
      </c>
      <c r="AH131" s="569">
        <v>0</v>
      </c>
      <c r="AI131" s="569">
        <v>0</v>
      </c>
      <c r="AJ131" s="569">
        <v>0</v>
      </c>
      <c r="AK131" s="569">
        <v>0</v>
      </c>
      <c r="AL131" s="569">
        <v>0</v>
      </c>
      <c r="AM131" s="569">
        <v>0</v>
      </c>
      <c r="AN131" s="569">
        <v>0</v>
      </c>
      <c r="AO131" s="569">
        <v>0</v>
      </c>
      <c r="AP131" s="569">
        <v>0</v>
      </c>
      <c r="AQ131" s="569">
        <v>0</v>
      </c>
      <c r="AR131" s="569">
        <v>630</v>
      </c>
      <c r="AS131" s="569">
        <v>720</v>
      </c>
      <c r="AT131" s="569">
        <v>900</v>
      </c>
      <c r="AU131" s="569">
        <v>3600</v>
      </c>
      <c r="AV131" s="569">
        <v>3150</v>
      </c>
      <c r="AW131" s="569">
        <v>0</v>
      </c>
      <c r="AX131" s="569">
        <v>0</v>
      </c>
      <c r="AY131" s="569">
        <v>0</v>
      </c>
      <c r="AZ131" s="569">
        <v>0</v>
      </c>
      <c r="BA131" s="569">
        <v>0</v>
      </c>
      <c r="BB131" s="569">
        <v>0</v>
      </c>
      <c r="BC131" s="569">
        <v>0</v>
      </c>
      <c r="BD131" s="569">
        <v>0</v>
      </c>
      <c r="BE131" s="569">
        <v>0</v>
      </c>
      <c r="BF131" s="569">
        <v>0</v>
      </c>
      <c r="BG131" s="569">
        <v>0</v>
      </c>
      <c r="BH131" s="569">
        <v>0</v>
      </c>
      <c r="BI131" s="569">
        <v>0</v>
      </c>
      <c r="BJ131" s="569">
        <v>0</v>
      </c>
      <c r="BK131" s="569">
        <v>0</v>
      </c>
      <c r="BL131" s="569">
        <v>630</v>
      </c>
      <c r="BM131" s="569">
        <v>720</v>
      </c>
      <c r="BN131" s="569">
        <v>900</v>
      </c>
      <c r="BO131" s="569">
        <v>3600</v>
      </c>
      <c r="BP131" s="569">
        <v>3150</v>
      </c>
      <c r="BQ131" s="569">
        <v>0</v>
      </c>
      <c r="BR131" s="569">
        <v>0</v>
      </c>
      <c r="BS131" s="569">
        <v>0</v>
      </c>
      <c r="BT131" s="569">
        <v>0</v>
      </c>
      <c r="BU131" s="569">
        <v>0</v>
      </c>
      <c r="BV131" s="569">
        <v>0</v>
      </c>
      <c r="BW131" s="569">
        <v>0</v>
      </c>
      <c r="BX131" s="569">
        <v>0</v>
      </c>
      <c r="BY131" s="569">
        <v>0</v>
      </c>
      <c r="BZ131" s="569">
        <v>0</v>
      </c>
      <c r="CA131" s="569">
        <v>0</v>
      </c>
      <c r="CB131" s="569">
        <v>0</v>
      </c>
      <c r="CC131" s="569">
        <v>0</v>
      </c>
      <c r="CD131" s="569">
        <v>0</v>
      </c>
      <c r="CE131" s="574">
        <v>0</v>
      </c>
      <c r="CF131" s="574">
        <v>1136.8</v>
      </c>
      <c r="CG131" s="574">
        <v>1299.2</v>
      </c>
      <c r="CH131" s="574">
        <v>1624</v>
      </c>
      <c r="CI131" s="574">
        <v>6496</v>
      </c>
      <c r="CJ131" s="574">
        <v>5684</v>
      </c>
      <c r="CK131" s="574">
        <v>0</v>
      </c>
      <c r="CL131" s="574">
        <v>0</v>
      </c>
      <c r="CM131" s="574">
        <v>0</v>
      </c>
      <c r="CN131" s="574">
        <v>0</v>
      </c>
      <c r="CO131" s="574">
        <v>0</v>
      </c>
      <c r="CP131" s="574">
        <v>0</v>
      </c>
      <c r="CQ131" s="574">
        <v>0</v>
      </c>
      <c r="CR131" s="574">
        <v>0</v>
      </c>
      <c r="CS131" s="574">
        <v>0</v>
      </c>
      <c r="CT131" s="574">
        <v>0</v>
      </c>
      <c r="CU131" s="574">
        <v>0</v>
      </c>
      <c r="CV131" s="574">
        <v>0</v>
      </c>
      <c r="CW131" s="574">
        <v>0</v>
      </c>
      <c r="CX131" s="574">
        <v>0</v>
      </c>
      <c r="CY131" s="575">
        <v>0</v>
      </c>
      <c r="CZ131" s="576">
        <v>0</v>
      </c>
      <c r="DA131" s="577">
        <v>0</v>
      </c>
      <c r="DB131" s="577">
        <v>0</v>
      </c>
      <c r="DC131" s="577">
        <v>0</v>
      </c>
      <c r="DD131" s="577">
        <v>0</v>
      </c>
      <c r="DE131" s="577">
        <v>0</v>
      </c>
      <c r="DF131" s="577">
        <v>0</v>
      </c>
      <c r="DG131" s="577">
        <v>0</v>
      </c>
      <c r="DH131" s="577">
        <v>0</v>
      </c>
      <c r="DI131" s="577">
        <v>0</v>
      </c>
      <c r="DJ131" s="577">
        <v>0</v>
      </c>
      <c r="DK131" s="577">
        <v>0</v>
      </c>
      <c r="DL131" s="577">
        <v>0</v>
      </c>
      <c r="DM131" s="577">
        <v>0</v>
      </c>
      <c r="DN131" s="577">
        <v>0</v>
      </c>
      <c r="DO131" s="577">
        <v>0</v>
      </c>
      <c r="DP131" s="577">
        <v>0</v>
      </c>
      <c r="DQ131" s="577">
        <v>0</v>
      </c>
      <c r="DR131" s="577">
        <v>0</v>
      </c>
      <c r="DS131" s="577">
        <v>0</v>
      </c>
      <c r="DT131" s="577">
        <v>0</v>
      </c>
      <c r="DU131" s="577">
        <v>0</v>
      </c>
      <c r="DV131" s="577">
        <v>0</v>
      </c>
      <c r="DW131" s="578">
        <v>0</v>
      </c>
    </row>
    <row r="132" spans="2:127" x14ac:dyDescent="0.2">
      <c r="B132" s="584"/>
      <c r="C132" s="585"/>
      <c r="D132" s="586"/>
      <c r="E132" s="586"/>
      <c r="F132" s="586"/>
      <c r="G132" s="586"/>
      <c r="H132" s="586"/>
      <c r="I132" s="587"/>
      <c r="J132" s="587"/>
      <c r="K132" s="587"/>
      <c r="L132" s="587"/>
      <c r="M132" s="587"/>
      <c r="N132" s="587"/>
      <c r="O132" s="587"/>
      <c r="P132" s="587"/>
      <c r="Q132" s="587"/>
      <c r="R132" s="588"/>
      <c r="S132" s="587"/>
      <c r="T132" s="587"/>
      <c r="U132" s="497" t="s">
        <v>496</v>
      </c>
      <c r="V132" s="498" t="s">
        <v>124</v>
      </c>
      <c r="W132" s="499" t="s">
        <v>495</v>
      </c>
      <c r="X132" s="569">
        <v>0</v>
      </c>
      <c r="Y132" s="569">
        <v>0</v>
      </c>
      <c r="Z132" s="569">
        <v>0</v>
      </c>
      <c r="AA132" s="569">
        <v>0</v>
      </c>
      <c r="AB132" s="569">
        <v>0</v>
      </c>
      <c r="AC132" s="569">
        <v>0</v>
      </c>
      <c r="AD132" s="569">
        <v>0</v>
      </c>
      <c r="AE132" s="569">
        <v>0</v>
      </c>
      <c r="AF132" s="569">
        <v>0</v>
      </c>
      <c r="AG132" s="569">
        <v>0</v>
      </c>
      <c r="AH132" s="569">
        <v>0</v>
      </c>
      <c r="AI132" s="569">
        <v>0</v>
      </c>
      <c r="AJ132" s="569">
        <v>0</v>
      </c>
      <c r="AK132" s="569">
        <v>0</v>
      </c>
      <c r="AL132" s="569">
        <v>0</v>
      </c>
      <c r="AM132" s="569">
        <v>0</v>
      </c>
      <c r="AN132" s="569">
        <v>0</v>
      </c>
      <c r="AO132" s="569">
        <v>0</v>
      </c>
      <c r="AP132" s="569">
        <v>0</v>
      </c>
      <c r="AQ132" s="569">
        <v>0</v>
      </c>
      <c r="AR132" s="569">
        <v>0</v>
      </c>
      <c r="AS132" s="569">
        <v>0</v>
      </c>
      <c r="AT132" s="569">
        <v>0</v>
      </c>
      <c r="AU132" s="569">
        <v>0</v>
      </c>
      <c r="AV132" s="569">
        <v>0</v>
      </c>
      <c r="AW132" s="569">
        <v>0</v>
      </c>
      <c r="AX132" s="569">
        <v>0</v>
      </c>
      <c r="AY132" s="569">
        <v>0</v>
      </c>
      <c r="AZ132" s="569">
        <v>0</v>
      </c>
      <c r="BA132" s="569">
        <v>0</v>
      </c>
      <c r="BB132" s="569">
        <v>0</v>
      </c>
      <c r="BC132" s="569">
        <v>0</v>
      </c>
      <c r="BD132" s="569">
        <v>0</v>
      </c>
      <c r="BE132" s="569">
        <v>0</v>
      </c>
      <c r="BF132" s="569">
        <v>0</v>
      </c>
      <c r="BG132" s="569">
        <v>0</v>
      </c>
      <c r="BH132" s="569">
        <v>0</v>
      </c>
      <c r="BI132" s="569">
        <v>0</v>
      </c>
      <c r="BJ132" s="569">
        <v>0</v>
      </c>
      <c r="BK132" s="569">
        <v>0</v>
      </c>
      <c r="BL132" s="569">
        <v>0</v>
      </c>
      <c r="BM132" s="569">
        <v>0</v>
      </c>
      <c r="BN132" s="569">
        <v>0</v>
      </c>
      <c r="BO132" s="569">
        <v>0</v>
      </c>
      <c r="BP132" s="569">
        <v>0</v>
      </c>
      <c r="BQ132" s="569">
        <v>0</v>
      </c>
      <c r="BR132" s="569">
        <v>0</v>
      </c>
      <c r="BS132" s="569">
        <v>0</v>
      </c>
      <c r="BT132" s="569">
        <v>0</v>
      </c>
      <c r="BU132" s="569">
        <v>0</v>
      </c>
      <c r="BV132" s="569">
        <v>0</v>
      </c>
      <c r="BW132" s="569">
        <v>0</v>
      </c>
      <c r="BX132" s="569">
        <v>0</v>
      </c>
      <c r="BY132" s="569">
        <v>0</v>
      </c>
      <c r="BZ132" s="569">
        <v>0</v>
      </c>
      <c r="CA132" s="569">
        <v>0</v>
      </c>
      <c r="CB132" s="569">
        <v>0</v>
      </c>
      <c r="CC132" s="569">
        <v>0</v>
      </c>
      <c r="CD132" s="569">
        <v>0</v>
      </c>
      <c r="CE132" s="574">
        <v>0</v>
      </c>
      <c r="CF132" s="574">
        <v>0</v>
      </c>
      <c r="CG132" s="574">
        <v>0</v>
      </c>
      <c r="CH132" s="574">
        <v>0</v>
      </c>
      <c r="CI132" s="574">
        <v>0</v>
      </c>
      <c r="CJ132" s="574">
        <v>0</v>
      </c>
      <c r="CK132" s="574">
        <v>0</v>
      </c>
      <c r="CL132" s="574">
        <v>0</v>
      </c>
      <c r="CM132" s="574">
        <v>0</v>
      </c>
      <c r="CN132" s="574">
        <v>0</v>
      </c>
      <c r="CO132" s="574">
        <v>0</v>
      </c>
      <c r="CP132" s="574">
        <v>0</v>
      </c>
      <c r="CQ132" s="574">
        <v>0</v>
      </c>
      <c r="CR132" s="574">
        <v>0</v>
      </c>
      <c r="CS132" s="574">
        <v>0</v>
      </c>
      <c r="CT132" s="574">
        <v>0</v>
      </c>
      <c r="CU132" s="574">
        <v>0</v>
      </c>
      <c r="CV132" s="574">
        <v>0</v>
      </c>
      <c r="CW132" s="574">
        <v>0</v>
      </c>
      <c r="CX132" s="574">
        <v>0</v>
      </c>
      <c r="CY132" s="575">
        <v>0</v>
      </c>
      <c r="CZ132" s="576">
        <v>0</v>
      </c>
      <c r="DA132" s="577">
        <v>0</v>
      </c>
      <c r="DB132" s="577">
        <v>0</v>
      </c>
      <c r="DC132" s="577">
        <v>0</v>
      </c>
      <c r="DD132" s="577">
        <v>0</v>
      </c>
      <c r="DE132" s="577">
        <v>0</v>
      </c>
      <c r="DF132" s="577">
        <v>0</v>
      </c>
      <c r="DG132" s="577">
        <v>0</v>
      </c>
      <c r="DH132" s="577">
        <v>0</v>
      </c>
      <c r="DI132" s="577">
        <v>0</v>
      </c>
      <c r="DJ132" s="577">
        <v>0</v>
      </c>
      <c r="DK132" s="577">
        <v>0</v>
      </c>
      <c r="DL132" s="577">
        <v>0</v>
      </c>
      <c r="DM132" s="577">
        <v>0</v>
      </c>
      <c r="DN132" s="577">
        <v>0</v>
      </c>
      <c r="DO132" s="577">
        <v>0</v>
      </c>
      <c r="DP132" s="577">
        <v>0</v>
      </c>
      <c r="DQ132" s="577">
        <v>0</v>
      </c>
      <c r="DR132" s="577">
        <v>0</v>
      </c>
      <c r="DS132" s="577">
        <v>0</v>
      </c>
      <c r="DT132" s="577">
        <v>0</v>
      </c>
      <c r="DU132" s="577">
        <v>0</v>
      </c>
      <c r="DV132" s="577">
        <v>0</v>
      </c>
      <c r="DW132" s="578">
        <v>0</v>
      </c>
    </row>
    <row r="133" spans="2:127" x14ac:dyDescent="0.2">
      <c r="B133" s="584"/>
      <c r="C133" s="585"/>
      <c r="D133" s="586"/>
      <c r="E133" s="586"/>
      <c r="F133" s="586"/>
      <c r="G133" s="586"/>
      <c r="H133" s="586"/>
      <c r="I133" s="587"/>
      <c r="J133" s="587"/>
      <c r="K133" s="587"/>
      <c r="L133" s="587"/>
      <c r="M133" s="587"/>
      <c r="N133" s="587"/>
      <c r="O133" s="587"/>
      <c r="P133" s="587"/>
      <c r="Q133" s="587"/>
      <c r="R133" s="588"/>
      <c r="S133" s="587"/>
      <c r="T133" s="587"/>
      <c r="U133" s="497" t="s">
        <v>812</v>
      </c>
      <c r="V133" s="498" t="s">
        <v>124</v>
      </c>
      <c r="W133" s="499" t="s">
        <v>495</v>
      </c>
      <c r="X133" s="569">
        <v>0</v>
      </c>
      <c r="Y133" s="569">
        <v>0</v>
      </c>
      <c r="Z133" s="569">
        <v>0</v>
      </c>
      <c r="AA133" s="569">
        <v>0</v>
      </c>
      <c r="AB133" s="569">
        <v>0</v>
      </c>
      <c r="AC133" s="569">
        <v>0</v>
      </c>
      <c r="AD133" s="569">
        <v>0</v>
      </c>
      <c r="AE133" s="569">
        <v>0</v>
      </c>
      <c r="AF133" s="569">
        <v>0</v>
      </c>
      <c r="AG133" s="569">
        <v>0</v>
      </c>
      <c r="AH133" s="569">
        <v>0</v>
      </c>
      <c r="AI133" s="569">
        <v>0</v>
      </c>
      <c r="AJ133" s="569">
        <v>0</v>
      </c>
      <c r="AK133" s="569">
        <v>0</v>
      </c>
      <c r="AL133" s="569">
        <v>0</v>
      </c>
      <c r="AM133" s="569">
        <v>0</v>
      </c>
      <c r="AN133" s="569">
        <v>0</v>
      </c>
      <c r="AO133" s="569">
        <v>0</v>
      </c>
      <c r="AP133" s="569">
        <v>0</v>
      </c>
      <c r="AQ133" s="569">
        <v>0</v>
      </c>
      <c r="AR133" s="569">
        <v>0</v>
      </c>
      <c r="AS133" s="569">
        <v>0</v>
      </c>
      <c r="AT133" s="569">
        <v>0</v>
      </c>
      <c r="AU133" s="569">
        <v>0</v>
      </c>
      <c r="AV133" s="569">
        <v>0</v>
      </c>
      <c r="AW133" s="569">
        <v>0</v>
      </c>
      <c r="AX133" s="569">
        <v>0</v>
      </c>
      <c r="AY133" s="569">
        <v>0</v>
      </c>
      <c r="AZ133" s="569">
        <v>0</v>
      </c>
      <c r="BA133" s="569">
        <v>0</v>
      </c>
      <c r="BB133" s="569">
        <v>0</v>
      </c>
      <c r="BC133" s="569">
        <v>0</v>
      </c>
      <c r="BD133" s="569">
        <v>0</v>
      </c>
      <c r="BE133" s="569">
        <v>0</v>
      </c>
      <c r="BF133" s="569">
        <v>0</v>
      </c>
      <c r="BG133" s="569">
        <v>0</v>
      </c>
      <c r="BH133" s="569">
        <v>0</v>
      </c>
      <c r="BI133" s="569">
        <v>0</v>
      </c>
      <c r="BJ133" s="569">
        <v>0</v>
      </c>
      <c r="BK133" s="569">
        <v>0</v>
      </c>
      <c r="BL133" s="569">
        <v>0</v>
      </c>
      <c r="BM133" s="569">
        <v>0</v>
      </c>
      <c r="BN133" s="569">
        <v>0</v>
      </c>
      <c r="BO133" s="569">
        <v>0</v>
      </c>
      <c r="BP133" s="569">
        <v>0</v>
      </c>
      <c r="BQ133" s="569">
        <v>0</v>
      </c>
      <c r="BR133" s="569">
        <v>0</v>
      </c>
      <c r="BS133" s="569">
        <v>0</v>
      </c>
      <c r="BT133" s="569">
        <v>0</v>
      </c>
      <c r="BU133" s="569">
        <v>0</v>
      </c>
      <c r="BV133" s="569">
        <v>0</v>
      </c>
      <c r="BW133" s="569">
        <v>0</v>
      </c>
      <c r="BX133" s="569">
        <v>0</v>
      </c>
      <c r="BY133" s="569">
        <v>0</v>
      </c>
      <c r="BZ133" s="569">
        <v>0</v>
      </c>
      <c r="CA133" s="569">
        <v>0</v>
      </c>
      <c r="CB133" s="569">
        <v>0</v>
      </c>
      <c r="CC133" s="569">
        <v>0</v>
      </c>
      <c r="CD133" s="569">
        <v>0</v>
      </c>
      <c r="CE133" s="574">
        <v>0</v>
      </c>
      <c r="CF133" s="574">
        <v>0</v>
      </c>
      <c r="CG133" s="574">
        <v>0</v>
      </c>
      <c r="CH133" s="574">
        <v>0</v>
      </c>
      <c r="CI133" s="574">
        <v>0</v>
      </c>
      <c r="CJ133" s="574">
        <v>0</v>
      </c>
      <c r="CK133" s="574">
        <v>0</v>
      </c>
      <c r="CL133" s="574">
        <v>0</v>
      </c>
      <c r="CM133" s="574">
        <v>0</v>
      </c>
      <c r="CN133" s="574">
        <v>0</v>
      </c>
      <c r="CO133" s="574">
        <v>0</v>
      </c>
      <c r="CP133" s="574">
        <v>0</v>
      </c>
      <c r="CQ133" s="574">
        <v>0</v>
      </c>
      <c r="CR133" s="574">
        <v>0</v>
      </c>
      <c r="CS133" s="574">
        <v>0</v>
      </c>
      <c r="CT133" s="574">
        <v>0</v>
      </c>
      <c r="CU133" s="574">
        <v>0</v>
      </c>
      <c r="CV133" s="574">
        <v>0</v>
      </c>
      <c r="CW133" s="574">
        <v>0</v>
      </c>
      <c r="CX133" s="574">
        <v>0</v>
      </c>
      <c r="CY133" s="575">
        <v>0</v>
      </c>
      <c r="CZ133" s="576">
        <v>0</v>
      </c>
      <c r="DA133" s="577">
        <v>0</v>
      </c>
      <c r="DB133" s="577">
        <v>0</v>
      </c>
      <c r="DC133" s="577">
        <v>0</v>
      </c>
      <c r="DD133" s="577">
        <v>0</v>
      </c>
      <c r="DE133" s="577">
        <v>0</v>
      </c>
      <c r="DF133" s="577">
        <v>0</v>
      </c>
      <c r="DG133" s="577">
        <v>0</v>
      </c>
      <c r="DH133" s="577">
        <v>0</v>
      </c>
      <c r="DI133" s="577">
        <v>0</v>
      </c>
      <c r="DJ133" s="577">
        <v>0</v>
      </c>
      <c r="DK133" s="577">
        <v>0</v>
      </c>
      <c r="DL133" s="577">
        <v>0</v>
      </c>
      <c r="DM133" s="577">
        <v>0</v>
      </c>
      <c r="DN133" s="577">
        <v>0</v>
      </c>
      <c r="DO133" s="577">
        <v>0</v>
      </c>
      <c r="DP133" s="577">
        <v>0</v>
      </c>
      <c r="DQ133" s="577">
        <v>0</v>
      </c>
      <c r="DR133" s="577">
        <v>0</v>
      </c>
      <c r="DS133" s="577">
        <v>0</v>
      </c>
      <c r="DT133" s="577">
        <v>0</v>
      </c>
      <c r="DU133" s="577">
        <v>0</v>
      </c>
      <c r="DV133" s="577">
        <v>0</v>
      </c>
      <c r="DW133" s="578">
        <v>0</v>
      </c>
    </row>
    <row r="134" spans="2:127" x14ac:dyDescent="0.2">
      <c r="B134" s="590"/>
      <c r="C134" s="591"/>
      <c r="D134" s="592"/>
      <c r="E134" s="592"/>
      <c r="F134" s="592"/>
      <c r="G134" s="592"/>
      <c r="H134" s="592"/>
      <c r="I134" s="593"/>
      <c r="J134" s="593"/>
      <c r="K134" s="593"/>
      <c r="L134" s="593"/>
      <c r="M134" s="593"/>
      <c r="N134" s="593"/>
      <c r="O134" s="593"/>
      <c r="P134" s="593"/>
      <c r="Q134" s="593"/>
      <c r="R134" s="594"/>
      <c r="S134" s="593"/>
      <c r="T134" s="593"/>
      <c r="U134" s="497" t="s">
        <v>497</v>
      </c>
      <c r="V134" s="498" t="s">
        <v>124</v>
      </c>
      <c r="W134" s="595" t="s">
        <v>495</v>
      </c>
      <c r="X134" s="569">
        <v>0</v>
      </c>
      <c r="Y134" s="569">
        <v>0</v>
      </c>
      <c r="Z134" s="569">
        <v>0</v>
      </c>
      <c r="AA134" s="569">
        <v>0</v>
      </c>
      <c r="AB134" s="569">
        <v>0</v>
      </c>
      <c r="AC134" s="569">
        <v>158</v>
      </c>
      <c r="AD134" s="569">
        <v>158</v>
      </c>
      <c r="AE134" s="569">
        <v>158</v>
      </c>
      <c r="AF134" s="569">
        <v>158</v>
      </c>
      <c r="AG134" s="569">
        <v>158</v>
      </c>
      <c r="AH134" s="569">
        <v>158</v>
      </c>
      <c r="AI134" s="569">
        <v>158</v>
      </c>
      <c r="AJ134" s="569">
        <v>158</v>
      </c>
      <c r="AK134" s="569">
        <v>158</v>
      </c>
      <c r="AL134" s="569">
        <v>158</v>
      </c>
      <c r="AM134" s="569">
        <v>158</v>
      </c>
      <c r="AN134" s="569">
        <v>158</v>
      </c>
      <c r="AO134" s="569">
        <v>158</v>
      </c>
      <c r="AP134" s="569">
        <v>158</v>
      </c>
      <c r="AQ134" s="569">
        <v>158</v>
      </c>
      <c r="AR134" s="569">
        <v>158</v>
      </c>
      <c r="AS134" s="569">
        <v>158</v>
      </c>
      <c r="AT134" s="569">
        <v>158</v>
      </c>
      <c r="AU134" s="569">
        <v>158</v>
      </c>
      <c r="AV134" s="569">
        <v>158</v>
      </c>
      <c r="AW134" s="569">
        <v>158</v>
      </c>
      <c r="AX134" s="569">
        <v>158</v>
      </c>
      <c r="AY134" s="569">
        <v>158</v>
      </c>
      <c r="AZ134" s="569">
        <v>158</v>
      </c>
      <c r="BA134" s="569">
        <v>158</v>
      </c>
      <c r="BB134" s="569">
        <v>158</v>
      </c>
      <c r="BC134" s="569">
        <v>158</v>
      </c>
      <c r="BD134" s="569">
        <v>158</v>
      </c>
      <c r="BE134" s="569">
        <v>158</v>
      </c>
      <c r="BF134" s="569">
        <v>158</v>
      </c>
      <c r="BG134" s="569">
        <v>158</v>
      </c>
      <c r="BH134" s="569">
        <v>158</v>
      </c>
      <c r="BI134" s="569">
        <v>158</v>
      </c>
      <c r="BJ134" s="569">
        <v>158</v>
      </c>
      <c r="BK134" s="569">
        <v>158</v>
      </c>
      <c r="BL134" s="569">
        <v>158</v>
      </c>
      <c r="BM134" s="569">
        <v>158</v>
      </c>
      <c r="BN134" s="569">
        <v>158</v>
      </c>
      <c r="BO134" s="569">
        <v>158</v>
      </c>
      <c r="BP134" s="569">
        <v>158</v>
      </c>
      <c r="BQ134" s="569">
        <v>158</v>
      </c>
      <c r="BR134" s="569">
        <v>158</v>
      </c>
      <c r="BS134" s="569">
        <v>158</v>
      </c>
      <c r="BT134" s="569">
        <v>158</v>
      </c>
      <c r="BU134" s="569">
        <v>158</v>
      </c>
      <c r="BV134" s="569">
        <v>158</v>
      </c>
      <c r="BW134" s="569">
        <v>158</v>
      </c>
      <c r="BX134" s="569">
        <v>158</v>
      </c>
      <c r="BY134" s="569">
        <v>158</v>
      </c>
      <c r="BZ134" s="569">
        <v>158</v>
      </c>
      <c r="CA134" s="569">
        <v>158</v>
      </c>
      <c r="CB134" s="569">
        <v>158</v>
      </c>
      <c r="CC134" s="569">
        <v>158</v>
      </c>
      <c r="CD134" s="569">
        <v>158</v>
      </c>
      <c r="CE134" s="574">
        <v>158</v>
      </c>
      <c r="CF134" s="574">
        <v>158</v>
      </c>
      <c r="CG134" s="574">
        <v>158</v>
      </c>
      <c r="CH134" s="574">
        <v>158</v>
      </c>
      <c r="CI134" s="574">
        <v>158</v>
      </c>
      <c r="CJ134" s="574">
        <v>158</v>
      </c>
      <c r="CK134" s="574">
        <v>158</v>
      </c>
      <c r="CL134" s="574">
        <v>158</v>
      </c>
      <c r="CM134" s="574">
        <v>158</v>
      </c>
      <c r="CN134" s="574">
        <v>158</v>
      </c>
      <c r="CO134" s="574">
        <v>158</v>
      </c>
      <c r="CP134" s="574">
        <v>158</v>
      </c>
      <c r="CQ134" s="574">
        <v>158</v>
      </c>
      <c r="CR134" s="574">
        <v>158</v>
      </c>
      <c r="CS134" s="574">
        <v>158</v>
      </c>
      <c r="CT134" s="574">
        <v>158</v>
      </c>
      <c r="CU134" s="574">
        <v>158</v>
      </c>
      <c r="CV134" s="574">
        <v>158</v>
      </c>
      <c r="CW134" s="574">
        <v>158</v>
      </c>
      <c r="CX134" s="574">
        <v>158</v>
      </c>
      <c r="CY134" s="575">
        <v>158</v>
      </c>
      <c r="CZ134" s="576">
        <v>0</v>
      </c>
      <c r="DA134" s="577">
        <v>0</v>
      </c>
      <c r="DB134" s="577">
        <v>0</v>
      </c>
      <c r="DC134" s="577">
        <v>0</v>
      </c>
      <c r="DD134" s="577">
        <v>0</v>
      </c>
      <c r="DE134" s="577">
        <v>0</v>
      </c>
      <c r="DF134" s="577">
        <v>0</v>
      </c>
      <c r="DG134" s="577">
        <v>0</v>
      </c>
      <c r="DH134" s="577">
        <v>0</v>
      </c>
      <c r="DI134" s="577">
        <v>0</v>
      </c>
      <c r="DJ134" s="577">
        <v>0</v>
      </c>
      <c r="DK134" s="577">
        <v>0</v>
      </c>
      <c r="DL134" s="577">
        <v>0</v>
      </c>
      <c r="DM134" s="577">
        <v>0</v>
      </c>
      <c r="DN134" s="577">
        <v>0</v>
      </c>
      <c r="DO134" s="577">
        <v>0</v>
      </c>
      <c r="DP134" s="577">
        <v>0</v>
      </c>
      <c r="DQ134" s="577">
        <v>0</v>
      </c>
      <c r="DR134" s="577">
        <v>0</v>
      </c>
      <c r="DS134" s="577">
        <v>0</v>
      </c>
      <c r="DT134" s="577">
        <v>0</v>
      </c>
      <c r="DU134" s="577">
        <v>0</v>
      </c>
      <c r="DV134" s="577">
        <v>0</v>
      </c>
      <c r="DW134" s="578">
        <v>0</v>
      </c>
    </row>
    <row r="135" spans="2:127" x14ac:dyDescent="0.2">
      <c r="B135" s="596"/>
      <c r="C135" s="597"/>
      <c r="D135" s="384"/>
      <c r="E135" s="384"/>
      <c r="F135" s="384"/>
      <c r="G135" s="384"/>
      <c r="H135" s="384"/>
      <c r="I135" s="598"/>
      <c r="J135" s="598"/>
      <c r="K135" s="598"/>
      <c r="L135" s="598"/>
      <c r="M135" s="598"/>
      <c r="N135" s="598"/>
      <c r="O135" s="598"/>
      <c r="P135" s="598"/>
      <c r="Q135" s="598"/>
      <c r="R135" s="599"/>
      <c r="S135" s="598"/>
      <c r="T135" s="598"/>
      <c r="U135" s="497" t="s">
        <v>498</v>
      </c>
      <c r="V135" s="498" t="s">
        <v>124</v>
      </c>
      <c r="W135" s="595" t="s">
        <v>495</v>
      </c>
      <c r="X135" s="569">
        <v>0</v>
      </c>
      <c r="Y135" s="569">
        <v>0</v>
      </c>
      <c r="Z135" s="569">
        <v>0</v>
      </c>
      <c r="AA135" s="569">
        <v>0</v>
      </c>
      <c r="AB135" s="569">
        <v>0</v>
      </c>
      <c r="AC135" s="569">
        <v>193</v>
      </c>
      <c r="AD135" s="569">
        <v>193</v>
      </c>
      <c r="AE135" s="569">
        <v>193</v>
      </c>
      <c r="AF135" s="569">
        <v>193</v>
      </c>
      <c r="AG135" s="569">
        <v>193</v>
      </c>
      <c r="AH135" s="569">
        <v>193</v>
      </c>
      <c r="AI135" s="569">
        <v>193</v>
      </c>
      <c r="AJ135" s="569">
        <v>193</v>
      </c>
      <c r="AK135" s="569">
        <v>193</v>
      </c>
      <c r="AL135" s="569">
        <v>193</v>
      </c>
      <c r="AM135" s="569">
        <v>193</v>
      </c>
      <c r="AN135" s="569">
        <v>193</v>
      </c>
      <c r="AO135" s="569">
        <v>193</v>
      </c>
      <c r="AP135" s="569">
        <v>193</v>
      </c>
      <c r="AQ135" s="569">
        <v>193</v>
      </c>
      <c r="AR135" s="569">
        <v>193</v>
      </c>
      <c r="AS135" s="569">
        <v>193</v>
      </c>
      <c r="AT135" s="569">
        <v>193</v>
      </c>
      <c r="AU135" s="569">
        <v>193</v>
      </c>
      <c r="AV135" s="569">
        <v>193</v>
      </c>
      <c r="AW135" s="569">
        <v>193</v>
      </c>
      <c r="AX135" s="569">
        <v>193</v>
      </c>
      <c r="AY135" s="569">
        <v>193</v>
      </c>
      <c r="AZ135" s="569">
        <v>193</v>
      </c>
      <c r="BA135" s="569">
        <v>193</v>
      </c>
      <c r="BB135" s="569">
        <v>193</v>
      </c>
      <c r="BC135" s="569">
        <v>193</v>
      </c>
      <c r="BD135" s="569">
        <v>193</v>
      </c>
      <c r="BE135" s="569">
        <v>193</v>
      </c>
      <c r="BF135" s="569">
        <v>193</v>
      </c>
      <c r="BG135" s="569">
        <v>193</v>
      </c>
      <c r="BH135" s="569">
        <v>193</v>
      </c>
      <c r="BI135" s="569">
        <v>193</v>
      </c>
      <c r="BJ135" s="569">
        <v>193</v>
      </c>
      <c r="BK135" s="569">
        <v>193</v>
      </c>
      <c r="BL135" s="569">
        <v>193</v>
      </c>
      <c r="BM135" s="569">
        <v>193</v>
      </c>
      <c r="BN135" s="569">
        <v>193</v>
      </c>
      <c r="BO135" s="569">
        <v>193</v>
      </c>
      <c r="BP135" s="569">
        <v>193</v>
      </c>
      <c r="BQ135" s="569">
        <v>193</v>
      </c>
      <c r="BR135" s="569">
        <v>193</v>
      </c>
      <c r="BS135" s="569">
        <v>193</v>
      </c>
      <c r="BT135" s="569">
        <v>193</v>
      </c>
      <c r="BU135" s="569">
        <v>193</v>
      </c>
      <c r="BV135" s="569">
        <v>193</v>
      </c>
      <c r="BW135" s="569">
        <v>193</v>
      </c>
      <c r="BX135" s="569">
        <v>193</v>
      </c>
      <c r="BY135" s="569">
        <v>193</v>
      </c>
      <c r="BZ135" s="569">
        <v>193</v>
      </c>
      <c r="CA135" s="569">
        <v>193</v>
      </c>
      <c r="CB135" s="569">
        <v>193</v>
      </c>
      <c r="CC135" s="569">
        <v>193</v>
      </c>
      <c r="CD135" s="569">
        <v>193</v>
      </c>
      <c r="CE135" s="574">
        <v>193</v>
      </c>
      <c r="CF135" s="574">
        <v>193</v>
      </c>
      <c r="CG135" s="574">
        <v>193</v>
      </c>
      <c r="CH135" s="574">
        <v>193</v>
      </c>
      <c r="CI135" s="574">
        <v>193</v>
      </c>
      <c r="CJ135" s="574">
        <v>193</v>
      </c>
      <c r="CK135" s="574">
        <v>193</v>
      </c>
      <c r="CL135" s="574">
        <v>193</v>
      </c>
      <c r="CM135" s="574">
        <v>193</v>
      </c>
      <c r="CN135" s="574">
        <v>193</v>
      </c>
      <c r="CO135" s="574">
        <v>193</v>
      </c>
      <c r="CP135" s="574">
        <v>193</v>
      </c>
      <c r="CQ135" s="574">
        <v>193</v>
      </c>
      <c r="CR135" s="574">
        <v>193</v>
      </c>
      <c r="CS135" s="574">
        <v>193</v>
      </c>
      <c r="CT135" s="574">
        <v>193</v>
      </c>
      <c r="CU135" s="574">
        <v>193</v>
      </c>
      <c r="CV135" s="574">
        <v>193</v>
      </c>
      <c r="CW135" s="574">
        <v>193</v>
      </c>
      <c r="CX135" s="574">
        <v>193</v>
      </c>
      <c r="CY135" s="575">
        <v>193</v>
      </c>
      <c r="CZ135" s="576">
        <v>0</v>
      </c>
      <c r="DA135" s="577">
        <v>0</v>
      </c>
      <c r="DB135" s="577">
        <v>0</v>
      </c>
      <c r="DC135" s="577">
        <v>0</v>
      </c>
      <c r="DD135" s="577">
        <v>0</v>
      </c>
      <c r="DE135" s="577">
        <v>0</v>
      </c>
      <c r="DF135" s="577">
        <v>0</v>
      </c>
      <c r="DG135" s="577">
        <v>0</v>
      </c>
      <c r="DH135" s="577">
        <v>0</v>
      </c>
      <c r="DI135" s="577">
        <v>0</v>
      </c>
      <c r="DJ135" s="577">
        <v>0</v>
      </c>
      <c r="DK135" s="577">
        <v>0</v>
      </c>
      <c r="DL135" s="577">
        <v>0</v>
      </c>
      <c r="DM135" s="577">
        <v>0</v>
      </c>
      <c r="DN135" s="577">
        <v>0</v>
      </c>
      <c r="DO135" s="577">
        <v>0</v>
      </c>
      <c r="DP135" s="577">
        <v>0</v>
      </c>
      <c r="DQ135" s="577">
        <v>0</v>
      </c>
      <c r="DR135" s="577">
        <v>0</v>
      </c>
      <c r="DS135" s="577">
        <v>0</v>
      </c>
      <c r="DT135" s="577">
        <v>0</v>
      </c>
      <c r="DU135" s="577">
        <v>0</v>
      </c>
      <c r="DV135" s="577">
        <v>0</v>
      </c>
      <c r="DW135" s="578">
        <v>0</v>
      </c>
    </row>
    <row r="136" spans="2:127" x14ac:dyDescent="0.2">
      <c r="B136" s="596"/>
      <c r="C136" s="597"/>
      <c r="D136" s="384"/>
      <c r="E136" s="384"/>
      <c r="F136" s="384"/>
      <c r="G136" s="384"/>
      <c r="H136" s="384"/>
      <c r="I136" s="598"/>
      <c r="J136" s="598"/>
      <c r="K136" s="598"/>
      <c r="L136" s="598"/>
      <c r="M136" s="598"/>
      <c r="N136" s="598"/>
      <c r="O136" s="598"/>
      <c r="P136" s="598"/>
      <c r="Q136" s="598"/>
      <c r="R136" s="599"/>
      <c r="S136" s="598"/>
      <c r="T136" s="598"/>
      <c r="U136" s="600" t="s">
        <v>499</v>
      </c>
      <c r="V136" s="601" t="s">
        <v>124</v>
      </c>
      <c r="W136" s="595" t="s">
        <v>495</v>
      </c>
      <c r="X136" s="569">
        <v>0</v>
      </c>
      <c r="Y136" s="569">
        <v>0</v>
      </c>
      <c r="Z136" s="569">
        <v>0</v>
      </c>
      <c r="AA136" s="569">
        <v>0</v>
      </c>
      <c r="AB136" s="569">
        <v>0</v>
      </c>
      <c r="AC136" s="569">
        <v>0</v>
      </c>
      <c r="AD136" s="569">
        <v>0</v>
      </c>
      <c r="AE136" s="569">
        <v>0</v>
      </c>
      <c r="AF136" s="569">
        <v>0</v>
      </c>
      <c r="AG136" s="569">
        <v>0</v>
      </c>
      <c r="AH136" s="569">
        <v>0</v>
      </c>
      <c r="AI136" s="569">
        <v>0</v>
      </c>
      <c r="AJ136" s="569">
        <v>0</v>
      </c>
      <c r="AK136" s="569">
        <v>0</v>
      </c>
      <c r="AL136" s="569">
        <v>0</v>
      </c>
      <c r="AM136" s="569">
        <v>0</v>
      </c>
      <c r="AN136" s="569">
        <v>0</v>
      </c>
      <c r="AO136" s="569">
        <v>0</v>
      </c>
      <c r="AP136" s="569">
        <v>0</v>
      </c>
      <c r="AQ136" s="569">
        <v>0</v>
      </c>
      <c r="AR136" s="569">
        <v>0</v>
      </c>
      <c r="AS136" s="569">
        <v>0</v>
      </c>
      <c r="AT136" s="569">
        <v>0</v>
      </c>
      <c r="AU136" s="569">
        <v>0</v>
      </c>
      <c r="AV136" s="569">
        <v>0</v>
      </c>
      <c r="AW136" s="569">
        <v>0</v>
      </c>
      <c r="AX136" s="569">
        <v>0</v>
      </c>
      <c r="AY136" s="569">
        <v>0</v>
      </c>
      <c r="AZ136" s="569">
        <v>0</v>
      </c>
      <c r="BA136" s="569">
        <v>0</v>
      </c>
      <c r="BB136" s="569">
        <v>0</v>
      </c>
      <c r="BC136" s="569">
        <v>0</v>
      </c>
      <c r="BD136" s="569">
        <v>0</v>
      </c>
      <c r="BE136" s="569">
        <v>0</v>
      </c>
      <c r="BF136" s="569">
        <v>0</v>
      </c>
      <c r="BG136" s="569">
        <v>0</v>
      </c>
      <c r="BH136" s="569">
        <v>0</v>
      </c>
      <c r="BI136" s="569">
        <v>0</v>
      </c>
      <c r="BJ136" s="569">
        <v>0</v>
      </c>
      <c r="BK136" s="569">
        <v>0</v>
      </c>
      <c r="BL136" s="569">
        <v>0</v>
      </c>
      <c r="BM136" s="569">
        <v>0</v>
      </c>
      <c r="BN136" s="569">
        <v>0</v>
      </c>
      <c r="BO136" s="569">
        <v>0</v>
      </c>
      <c r="BP136" s="569">
        <v>0</v>
      </c>
      <c r="BQ136" s="569">
        <v>0</v>
      </c>
      <c r="BR136" s="569">
        <v>0</v>
      </c>
      <c r="BS136" s="569">
        <v>0</v>
      </c>
      <c r="BT136" s="569">
        <v>0</v>
      </c>
      <c r="BU136" s="569">
        <v>0</v>
      </c>
      <c r="BV136" s="569">
        <v>0</v>
      </c>
      <c r="BW136" s="569">
        <v>0</v>
      </c>
      <c r="BX136" s="569">
        <v>0</v>
      </c>
      <c r="BY136" s="569">
        <v>0</v>
      </c>
      <c r="BZ136" s="569">
        <v>0</v>
      </c>
      <c r="CA136" s="569">
        <v>0</v>
      </c>
      <c r="CB136" s="569">
        <v>0</v>
      </c>
      <c r="CC136" s="569">
        <v>0</v>
      </c>
      <c r="CD136" s="569">
        <v>0</v>
      </c>
      <c r="CE136" s="574">
        <v>0</v>
      </c>
      <c r="CF136" s="574">
        <v>0</v>
      </c>
      <c r="CG136" s="574">
        <v>0</v>
      </c>
      <c r="CH136" s="574">
        <v>0</v>
      </c>
      <c r="CI136" s="574">
        <v>0</v>
      </c>
      <c r="CJ136" s="574">
        <v>0</v>
      </c>
      <c r="CK136" s="574">
        <v>0</v>
      </c>
      <c r="CL136" s="574">
        <v>0</v>
      </c>
      <c r="CM136" s="574">
        <v>0</v>
      </c>
      <c r="CN136" s="574">
        <v>0</v>
      </c>
      <c r="CO136" s="574">
        <v>0</v>
      </c>
      <c r="CP136" s="574">
        <v>0</v>
      </c>
      <c r="CQ136" s="574">
        <v>0</v>
      </c>
      <c r="CR136" s="574">
        <v>0</v>
      </c>
      <c r="CS136" s="574">
        <v>0</v>
      </c>
      <c r="CT136" s="574">
        <v>0</v>
      </c>
      <c r="CU136" s="574">
        <v>0</v>
      </c>
      <c r="CV136" s="574">
        <v>0</v>
      </c>
      <c r="CW136" s="574">
        <v>0</v>
      </c>
      <c r="CX136" s="574">
        <v>0</v>
      </c>
      <c r="CY136" s="575">
        <v>0</v>
      </c>
      <c r="CZ136" s="576">
        <v>0</v>
      </c>
      <c r="DA136" s="577">
        <v>0</v>
      </c>
      <c r="DB136" s="577">
        <v>0</v>
      </c>
      <c r="DC136" s="577">
        <v>0</v>
      </c>
      <c r="DD136" s="577">
        <v>0</v>
      </c>
      <c r="DE136" s="577">
        <v>0</v>
      </c>
      <c r="DF136" s="577">
        <v>0</v>
      </c>
      <c r="DG136" s="577">
        <v>0</v>
      </c>
      <c r="DH136" s="577">
        <v>0</v>
      </c>
      <c r="DI136" s="577">
        <v>0</v>
      </c>
      <c r="DJ136" s="577">
        <v>0</v>
      </c>
      <c r="DK136" s="577">
        <v>0</v>
      </c>
      <c r="DL136" s="577">
        <v>0</v>
      </c>
      <c r="DM136" s="577">
        <v>0</v>
      </c>
      <c r="DN136" s="577">
        <v>0</v>
      </c>
      <c r="DO136" s="577">
        <v>0</v>
      </c>
      <c r="DP136" s="577">
        <v>0</v>
      </c>
      <c r="DQ136" s="577">
        <v>0</v>
      </c>
      <c r="DR136" s="577">
        <v>0</v>
      </c>
      <c r="DS136" s="577">
        <v>0</v>
      </c>
      <c r="DT136" s="577">
        <v>0</v>
      </c>
      <c r="DU136" s="577">
        <v>0</v>
      </c>
      <c r="DV136" s="577">
        <v>0</v>
      </c>
      <c r="DW136" s="578">
        <v>0</v>
      </c>
    </row>
    <row r="137" spans="2:127" x14ac:dyDescent="0.2">
      <c r="B137" s="596"/>
      <c r="C137" s="597"/>
      <c r="D137" s="384"/>
      <c r="E137" s="384"/>
      <c r="F137" s="384"/>
      <c r="G137" s="384"/>
      <c r="H137" s="384"/>
      <c r="I137" s="598"/>
      <c r="J137" s="598"/>
      <c r="K137" s="598"/>
      <c r="L137" s="598"/>
      <c r="M137" s="598"/>
      <c r="N137" s="598"/>
      <c r="O137" s="598"/>
      <c r="P137" s="598"/>
      <c r="Q137" s="598"/>
      <c r="R137" s="599"/>
      <c r="S137" s="598"/>
      <c r="T137" s="598"/>
      <c r="U137" s="497" t="s">
        <v>500</v>
      </c>
      <c r="V137" s="498" t="s">
        <v>124</v>
      </c>
      <c r="W137" s="595" t="s">
        <v>495</v>
      </c>
      <c r="X137" s="569">
        <v>0</v>
      </c>
      <c r="Y137" s="569">
        <v>0</v>
      </c>
      <c r="Z137" s="569">
        <v>0</v>
      </c>
      <c r="AA137" s="569">
        <v>0</v>
      </c>
      <c r="AB137" s="569">
        <v>0</v>
      </c>
      <c r="AC137" s="569">
        <v>0</v>
      </c>
      <c r="AD137" s="569">
        <v>0</v>
      </c>
      <c r="AE137" s="569">
        <v>0</v>
      </c>
      <c r="AF137" s="569">
        <v>0</v>
      </c>
      <c r="AG137" s="569">
        <v>0</v>
      </c>
      <c r="AH137" s="569">
        <v>0</v>
      </c>
      <c r="AI137" s="569">
        <v>0</v>
      </c>
      <c r="AJ137" s="569">
        <v>0</v>
      </c>
      <c r="AK137" s="569">
        <v>0</v>
      </c>
      <c r="AL137" s="569">
        <v>0</v>
      </c>
      <c r="AM137" s="569">
        <v>0</v>
      </c>
      <c r="AN137" s="569">
        <v>0</v>
      </c>
      <c r="AO137" s="569">
        <v>0</v>
      </c>
      <c r="AP137" s="569">
        <v>0</v>
      </c>
      <c r="AQ137" s="569">
        <v>0</v>
      </c>
      <c r="AR137" s="569">
        <v>0</v>
      </c>
      <c r="AS137" s="569">
        <v>0</v>
      </c>
      <c r="AT137" s="569">
        <v>0</v>
      </c>
      <c r="AU137" s="569">
        <v>0</v>
      </c>
      <c r="AV137" s="569">
        <v>0</v>
      </c>
      <c r="AW137" s="569">
        <v>0</v>
      </c>
      <c r="AX137" s="569">
        <v>0</v>
      </c>
      <c r="AY137" s="569">
        <v>0</v>
      </c>
      <c r="AZ137" s="569">
        <v>0</v>
      </c>
      <c r="BA137" s="569">
        <v>0</v>
      </c>
      <c r="BB137" s="569">
        <v>0</v>
      </c>
      <c r="BC137" s="569">
        <v>0</v>
      </c>
      <c r="BD137" s="569">
        <v>0</v>
      </c>
      <c r="BE137" s="569">
        <v>0</v>
      </c>
      <c r="BF137" s="569">
        <v>0</v>
      </c>
      <c r="BG137" s="569">
        <v>0</v>
      </c>
      <c r="BH137" s="569">
        <v>0</v>
      </c>
      <c r="BI137" s="569">
        <v>0</v>
      </c>
      <c r="BJ137" s="569">
        <v>0</v>
      </c>
      <c r="BK137" s="569">
        <v>0</v>
      </c>
      <c r="BL137" s="569">
        <v>0</v>
      </c>
      <c r="BM137" s="569">
        <v>0</v>
      </c>
      <c r="BN137" s="569">
        <v>0</v>
      </c>
      <c r="BO137" s="569">
        <v>0</v>
      </c>
      <c r="BP137" s="569">
        <v>0</v>
      </c>
      <c r="BQ137" s="569">
        <v>0</v>
      </c>
      <c r="BR137" s="569">
        <v>0</v>
      </c>
      <c r="BS137" s="569">
        <v>0</v>
      </c>
      <c r="BT137" s="569">
        <v>0</v>
      </c>
      <c r="BU137" s="569">
        <v>0</v>
      </c>
      <c r="BV137" s="569">
        <v>0</v>
      </c>
      <c r="BW137" s="569">
        <v>0</v>
      </c>
      <c r="BX137" s="569">
        <v>0</v>
      </c>
      <c r="BY137" s="569">
        <v>0</v>
      </c>
      <c r="BZ137" s="569">
        <v>0</v>
      </c>
      <c r="CA137" s="569">
        <v>0</v>
      </c>
      <c r="CB137" s="569">
        <v>0</v>
      </c>
      <c r="CC137" s="569">
        <v>0</v>
      </c>
      <c r="CD137" s="569">
        <v>0</v>
      </c>
      <c r="CE137" s="574">
        <v>0</v>
      </c>
      <c r="CF137" s="574">
        <v>0</v>
      </c>
      <c r="CG137" s="574">
        <v>0</v>
      </c>
      <c r="CH137" s="574">
        <v>0</v>
      </c>
      <c r="CI137" s="574">
        <v>0</v>
      </c>
      <c r="CJ137" s="574">
        <v>0</v>
      </c>
      <c r="CK137" s="574">
        <v>0</v>
      </c>
      <c r="CL137" s="574">
        <v>0</v>
      </c>
      <c r="CM137" s="574">
        <v>0</v>
      </c>
      <c r="CN137" s="574">
        <v>0</v>
      </c>
      <c r="CO137" s="574">
        <v>0</v>
      </c>
      <c r="CP137" s="574">
        <v>0</v>
      </c>
      <c r="CQ137" s="574">
        <v>0</v>
      </c>
      <c r="CR137" s="574">
        <v>0</v>
      </c>
      <c r="CS137" s="574">
        <v>0</v>
      </c>
      <c r="CT137" s="574">
        <v>0</v>
      </c>
      <c r="CU137" s="574">
        <v>0</v>
      </c>
      <c r="CV137" s="574">
        <v>0</v>
      </c>
      <c r="CW137" s="574">
        <v>0</v>
      </c>
      <c r="CX137" s="574">
        <v>0</v>
      </c>
      <c r="CY137" s="575">
        <v>0</v>
      </c>
      <c r="CZ137" s="576">
        <v>0</v>
      </c>
      <c r="DA137" s="577">
        <v>0</v>
      </c>
      <c r="DB137" s="577">
        <v>0</v>
      </c>
      <c r="DC137" s="577">
        <v>0</v>
      </c>
      <c r="DD137" s="577">
        <v>0</v>
      </c>
      <c r="DE137" s="577">
        <v>0</v>
      </c>
      <c r="DF137" s="577">
        <v>0</v>
      </c>
      <c r="DG137" s="577">
        <v>0</v>
      </c>
      <c r="DH137" s="577">
        <v>0</v>
      </c>
      <c r="DI137" s="577">
        <v>0</v>
      </c>
      <c r="DJ137" s="577">
        <v>0</v>
      </c>
      <c r="DK137" s="577">
        <v>0</v>
      </c>
      <c r="DL137" s="577">
        <v>0</v>
      </c>
      <c r="DM137" s="577">
        <v>0</v>
      </c>
      <c r="DN137" s="577">
        <v>0</v>
      </c>
      <c r="DO137" s="577">
        <v>0</v>
      </c>
      <c r="DP137" s="577">
        <v>0</v>
      </c>
      <c r="DQ137" s="577">
        <v>0</v>
      </c>
      <c r="DR137" s="577">
        <v>0</v>
      </c>
      <c r="DS137" s="577">
        <v>0</v>
      </c>
      <c r="DT137" s="577">
        <v>0</v>
      </c>
      <c r="DU137" s="577">
        <v>0</v>
      </c>
      <c r="DV137" s="577">
        <v>0</v>
      </c>
      <c r="DW137" s="578">
        <v>0</v>
      </c>
    </row>
    <row r="138" spans="2:127" x14ac:dyDescent="0.2">
      <c r="B138" s="602"/>
      <c r="C138" s="597"/>
      <c r="D138" s="384"/>
      <c r="E138" s="384"/>
      <c r="F138" s="384"/>
      <c r="G138" s="384"/>
      <c r="H138" s="384"/>
      <c r="I138" s="598"/>
      <c r="J138" s="598"/>
      <c r="K138" s="598"/>
      <c r="L138" s="598"/>
      <c r="M138" s="598"/>
      <c r="N138" s="598"/>
      <c r="O138" s="598"/>
      <c r="P138" s="598"/>
      <c r="Q138" s="598"/>
      <c r="R138" s="599"/>
      <c r="S138" s="598"/>
      <c r="T138" s="598"/>
      <c r="U138" s="497" t="s">
        <v>501</v>
      </c>
      <c r="V138" s="498" t="s">
        <v>124</v>
      </c>
      <c r="W138" s="595" t="s">
        <v>495</v>
      </c>
      <c r="X138" s="569">
        <v>0</v>
      </c>
      <c r="Y138" s="569">
        <v>0</v>
      </c>
      <c r="Z138" s="569">
        <v>0</v>
      </c>
      <c r="AA138" s="569">
        <v>0</v>
      </c>
      <c r="AB138" s="569">
        <v>0</v>
      </c>
      <c r="AC138" s="569">
        <v>0</v>
      </c>
      <c r="AD138" s="569">
        <v>0</v>
      </c>
      <c r="AE138" s="569">
        <v>0</v>
      </c>
      <c r="AF138" s="569">
        <v>0</v>
      </c>
      <c r="AG138" s="569">
        <v>0</v>
      </c>
      <c r="AH138" s="569">
        <v>0</v>
      </c>
      <c r="AI138" s="569">
        <v>0</v>
      </c>
      <c r="AJ138" s="569">
        <v>0</v>
      </c>
      <c r="AK138" s="569">
        <v>0</v>
      </c>
      <c r="AL138" s="569">
        <v>0</v>
      </c>
      <c r="AM138" s="569">
        <v>0</v>
      </c>
      <c r="AN138" s="569">
        <v>0</v>
      </c>
      <c r="AO138" s="569">
        <v>0</v>
      </c>
      <c r="AP138" s="569">
        <v>0</v>
      </c>
      <c r="AQ138" s="569">
        <v>0</v>
      </c>
      <c r="AR138" s="569">
        <v>0</v>
      </c>
      <c r="AS138" s="569">
        <v>0</v>
      </c>
      <c r="AT138" s="569">
        <v>0</v>
      </c>
      <c r="AU138" s="569">
        <v>0</v>
      </c>
      <c r="AV138" s="569">
        <v>0</v>
      </c>
      <c r="AW138" s="569">
        <v>0</v>
      </c>
      <c r="AX138" s="569">
        <v>0</v>
      </c>
      <c r="AY138" s="569">
        <v>0</v>
      </c>
      <c r="AZ138" s="569">
        <v>0</v>
      </c>
      <c r="BA138" s="569">
        <v>0</v>
      </c>
      <c r="BB138" s="569">
        <v>0</v>
      </c>
      <c r="BC138" s="569">
        <v>0</v>
      </c>
      <c r="BD138" s="569">
        <v>0</v>
      </c>
      <c r="BE138" s="569">
        <v>0</v>
      </c>
      <c r="BF138" s="569">
        <v>0</v>
      </c>
      <c r="BG138" s="569">
        <v>0</v>
      </c>
      <c r="BH138" s="569">
        <v>0</v>
      </c>
      <c r="BI138" s="569">
        <v>0</v>
      </c>
      <c r="BJ138" s="569">
        <v>0</v>
      </c>
      <c r="BK138" s="569">
        <v>0</v>
      </c>
      <c r="BL138" s="569">
        <v>0</v>
      </c>
      <c r="BM138" s="569">
        <v>0</v>
      </c>
      <c r="BN138" s="569">
        <v>0</v>
      </c>
      <c r="BO138" s="569">
        <v>0</v>
      </c>
      <c r="BP138" s="569">
        <v>0</v>
      </c>
      <c r="BQ138" s="569">
        <v>0</v>
      </c>
      <c r="BR138" s="569">
        <v>0</v>
      </c>
      <c r="BS138" s="569">
        <v>0</v>
      </c>
      <c r="BT138" s="569">
        <v>0</v>
      </c>
      <c r="BU138" s="569">
        <v>0</v>
      </c>
      <c r="BV138" s="569">
        <v>0</v>
      </c>
      <c r="BW138" s="569">
        <v>0</v>
      </c>
      <c r="BX138" s="569">
        <v>0</v>
      </c>
      <c r="BY138" s="569">
        <v>0</v>
      </c>
      <c r="BZ138" s="569">
        <v>0</v>
      </c>
      <c r="CA138" s="569">
        <v>0</v>
      </c>
      <c r="CB138" s="569">
        <v>0</v>
      </c>
      <c r="CC138" s="569">
        <v>0</v>
      </c>
      <c r="CD138" s="569">
        <v>0</v>
      </c>
      <c r="CE138" s="574">
        <v>0</v>
      </c>
      <c r="CF138" s="574">
        <v>0</v>
      </c>
      <c r="CG138" s="574">
        <v>0</v>
      </c>
      <c r="CH138" s="574">
        <v>0</v>
      </c>
      <c r="CI138" s="574">
        <v>0</v>
      </c>
      <c r="CJ138" s="574">
        <v>0</v>
      </c>
      <c r="CK138" s="574">
        <v>0</v>
      </c>
      <c r="CL138" s="574">
        <v>0</v>
      </c>
      <c r="CM138" s="574">
        <v>0</v>
      </c>
      <c r="CN138" s="574">
        <v>0</v>
      </c>
      <c r="CO138" s="574">
        <v>0</v>
      </c>
      <c r="CP138" s="574">
        <v>0</v>
      </c>
      <c r="CQ138" s="574">
        <v>0</v>
      </c>
      <c r="CR138" s="574">
        <v>0</v>
      </c>
      <c r="CS138" s="574">
        <v>0</v>
      </c>
      <c r="CT138" s="574">
        <v>0</v>
      </c>
      <c r="CU138" s="574">
        <v>0</v>
      </c>
      <c r="CV138" s="574">
        <v>0</v>
      </c>
      <c r="CW138" s="574">
        <v>0</v>
      </c>
      <c r="CX138" s="574">
        <v>0</v>
      </c>
      <c r="CY138" s="575">
        <v>0</v>
      </c>
      <c r="CZ138" s="576">
        <v>0</v>
      </c>
      <c r="DA138" s="577">
        <v>0</v>
      </c>
      <c r="DB138" s="577">
        <v>0</v>
      </c>
      <c r="DC138" s="577">
        <v>0</v>
      </c>
      <c r="DD138" s="577">
        <v>0</v>
      </c>
      <c r="DE138" s="577">
        <v>0</v>
      </c>
      <c r="DF138" s="577">
        <v>0</v>
      </c>
      <c r="DG138" s="577">
        <v>0</v>
      </c>
      <c r="DH138" s="577">
        <v>0</v>
      </c>
      <c r="DI138" s="577">
        <v>0</v>
      </c>
      <c r="DJ138" s="577">
        <v>0</v>
      </c>
      <c r="DK138" s="577">
        <v>0</v>
      </c>
      <c r="DL138" s="577">
        <v>0</v>
      </c>
      <c r="DM138" s="577">
        <v>0</v>
      </c>
      <c r="DN138" s="577">
        <v>0</v>
      </c>
      <c r="DO138" s="577">
        <v>0</v>
      </c>
      <c r="DP138" s="577">
        <v>0</v>
      </c>
      <c r="DQ138" s="577">
        <v>0</v>
      </c>
      <c r="DR138" s="577">
        <v>0</v>
      </c>
      <c r="DS138" s="577">
        <v>0</v>
      </c>
      <c r="DT138" s="577">
        <v>0</v>
      </c>
      <c r="DU138" s="577">
        <v>0</v>
      </c>
      <c r="DV138" s="577">
        <v>0</v>
      </c>
      <c r="DW138" s="578">
        <v>0</v>
      </c>
    </row>
    <row r="139" spans="2:127" x14ac:dyDescent="0.2">
      <c r="B139" s="602"/>
      <c r="C139" s="597"/>
      <c r="D139" s="384"/>
      <c r="E139" s="384"/>
      <c r="F139" s="384"/>
      <c r="G139" s="384"/>
      <c r="H139" s="384"/>
      <c r="I139" s="598"/>
      <c r="J139" s="598"/>
      <c r="K139" s="598"/>
      <c r="L139" s="598"/>
      <c r="M139" s="598"/>
      <c r="N139" s="598"/>
      <c r="O139" s="598"/>
      <c r="P139" s="598"/>
      <c r="Q139" s="598"/>
      <c r="R139" s="599"/>
      <c r="S139" s="598"/>
      <c r="T139" s="598"/>
      <c r="U139" s="497" t="s">
        <v>502</v>
      </c>
      <c r="V139" s="498" t="s">
        <v>124</v>
      </c>
      <c r="W139" s="595" t="s">
        <v>495</v>
      </c>
      <c r="X139" s="569">
        <v>10.751580000000002</v>
      </c>
      <c r="Y139" s="569">
        <v>12.287520000000001</v>
      </c>
      <c r="Z139" s="569">
        <v>15.359400000000001</v>
      </c>
      <c r="AA139" s="569">
        <v>61.437600000000003</v>
      </c>
      <c r="AB139" s="569">
        <v>53.757899999999992</v>
      </c>
      <c r="AC139" s="569">
        <v>0</v>
      </c>
      <c r="AD139" s="569">
        <v>0</v>
      </c>
      <c r="AE139" s="569">
        <v>0</v>
      </c>
      <c r="AF139" s="569">
        <v>0</v>
      </c>
      <c r="AG139" s="569">
        <v>0</v>
      </c>
      <c r="AH139" s="569">
        <v>0</v>
      </c>
      <c r="AI139" s="569">
        <v>0</v>
      </c>
      <c r="AJ139" s="569">
        <v>0</v>
      </c>
      <c r="AK139" s="569">
        <v>0</v>
      </c>
      <c r="AL139" s="569">
        <v>0</v>
      </c>
      <c r="AM139" s="569">
        <v>0</v>
      </c>
      <c r="AN139" s="569">
        <v>0</v>
      </c>
      <c r="AO139" s="569">
        <v>0</v>
      </c>
      <c r="AP139" s="569">
        <v>0</v>
      </c>
      <c r="AQ139" s="569">
        <v>0</v>
      </c>
      <c r="AR139" s="569">
        <v>5.9583879310344825</v>
      </c>
      <c r="AS139" s="569">
        <v>6.8095862068965518</v>
      </c>
      <c r="AT139" s="569">
        <v>8.5119827586206895</v>
      </c>
      <c r="AU139" s="569">
        <v>34.047931034482758</v>
      </c>
      <c r="AV139" s="569">
        <v>29.791939655172413</v>
      </c>
      <c r="AW139" s="569">
        <v>0</v>
      </c>
      <c r="AX139" s="569">
        <v>0</v>
      </c>
      <c r="AY139" s="569">
        <v>0</v>
      </c>
      <c r="AZ139" s="569">
        <v>0</v>
      </c>
      <c r="BA139" s="569">
        <v>0</v>
      </c>
      <c r="BB139" s="569">
        <v>0</v>
      </c>
      <c r="BC139" s="569">
        <v>0</v>
      </c>
      <c r="BD139" s="569">
        <v>0</v>
      </c>
      <c r="BE139" s="569">
        <v>0</v>
      </c>
      <c r="BF139" s="569">
        <v>0</v>
      </c>
      <c r="BG139" s="569">
        <v>0</v>
      </c>
      <c r="BH139" s="569">
        <v>0</v>
      </c>
      <c r="BI139" s="569">
        <v>0</v>
      </c>
      <c r="BJ139" s="569">
        <v>0</v>
      </c>
      <c r="BK139" s="569">
        <v>0</v>
      </c>
      <c r="BL139" s="569">
        <v>5.9583879310344825</v>
      </c>
      <c r="BM139" s="569">
        <v>6.8095862068965518</v>
      </c>
      <c r="BN139" s="569">
        <v>8.5119827586206895</v>
      </c>
      <c r="BO139" s="569">
        <v>34.047931034482758</v>
      </c>
      <c r="BP139" s="569">
        <v>29.791939655172413</v>
      </c>
      <c r="BQ139" s="569">
        <v>0</v>
      </c>
      <c r="BR139" s="569">
        <v>0</v>
      </c>
      <c r="BS139" s="569">
        <v>0</v>
      </c>
      <c r="BT139" s="569">
        <v>0</v>
      </c>
      <c r="BU139" s="569">
        <v>0</v>
      </c>
      <c r="BV139" s="569">
        <v>0</v>
      </c>
      <c r="BW139" s="569">
        <v>0</v>
      </c>
      <c r="BX139" s="569">
        <v>0</v>
      </c>
      <c r="BY139" s="569">
        <v>0</v>
      </c>
      <c r="BZ139" s="569">
        <v>0</v>
      </c>
      <c r="CA139" s="569">
        <v>0</v>
      </c>
      <c r="CB139" s="569">
        <v>0</v>
      </c>
      <c r="CC139" s="569">
        <v>0</v>
      </c>
      <c r="CD139" s="569">
        <v>0</v>
      </c>
      <c r="CE139" s="574">
        <v>0</v>
      </c>
      <c r="CF139" s="574">
        <v>10.751580000000002</v>
      </c>
      <c r="CG139" s="574">
        <v>12.287520000000001</v>
      </c>
      <c r="CH139" s="574">
        <v>15.359400000000001</v>
      </c>
      <c r="CI139" s="574">
        <v>61.437600000000003</v>
      </c>
      <c r="CJ139" s="574">
        <v>53.757899999999992</v>
      </c>
      <c r="CK139" s="574">
        <v>0</v>
      </c>
      <c r="CL139" s="574">
        <v>0</v>
      </c>
      <c r="CM139" s="574">
        <v>0</v>
      </c>
      <c r="CN139" s="574">
        <v>0</v>
      </c>
      <c r="CO139" s="574">
        <v>0</v>
      </c>
      <c r="CP139" s="574">
        <v>0</v>
      </c>
      <c r="CQ139" s="574">
        <v>0</v>
      </c>
      <c r="CR139" s="574">
        <v>0</v>
      </c>
      <c r="CS139" s="574">
        <v>0</v>
      </c>
      <c r="CT139" s="574">
        <v>0</v>
      </c>
      <c r="CU139" s="574">
        <v>0</v>
      </c>
      <c r="CV139" s="574">
        <v>0</v>
      </c>
      <c r="CW139" s="574">
        <v>0</v>
      </c>
      <c r="CX139" s="574">
        <v>0</v>
      </c>
      <c r="CY139" s="575">
        <v>0</v>
      </c>
      <c r="CZ139" s="576">
        <v>0</v>
      </c>
      <c r="DA139" s="577">
        <v>0</v>
      </c>
      <c r="DB139" s="577">
        <v>0</v>
      </c>
      <c r="DC139" s="577">
        <v>0</v>
      </c>
      <c r="DD139" s="577">
        <v>0</v>
      </c>
      <c r="DE139" s="577">
        <v>0</v>
      </c>
      <c r="DF139" s="577">
        <v>0</v>
      </c>
      <c r="DG139" s="577">
        <v>0</v>
      </c>
      <c r="DH139" s="577">
        <v>0</v>
      </c>
      <c r="DI139" s="577">
        <v>0</v>
      </c>
      <c r="DJ139" s="577">
        <v>0</v>
      </c>
      <c r="DK139" s="577">
        <v>0</v>
      </c>
      <c r="DL139" s="577">
        <v>0</v>
      </c>
      <c r="DM139" s="577">
        <v>0</v>
      </c>
      <c r="DN139" s="577">
        <v>0</v>
      </c>
      <c r="DO139" s="577">
        <v>0</v>
      </c>
      <c r="DP139" s="577">
        <v>0</v>
      </c>
      <c r="DQ139" s="577">
        <v>0</v>
      </c>
      <c r="DR139" s="577">
        <v>0</v>
      </c>
      <c r="DS139" s="577">
        <v>0</v>
      </c>
      <c r="DT139" s="577">
        <v>0</v>
      </c>
      <c r="DU139" s="577">
        <v>0</v>
      </c>
      <c r="DV139" s="577">
        <v>0</v>
      </c>
      <c r="DW139" s="578">
        <v>0</v>
      </c>
    </row>
    <row r="140" spans="2:127" x14ac:dyDescent="0.2">
      <c r="B140" s="602"/>
      <c r="C140" s="597"/>
      <c r="D140" s="384"/>
      <c r="E140" s="384"/>
      <c r="F140" s="384"/>
      <c r="G140" s="384"/>
      <c r="H140" s="384"/>
      <c r="I140" s="598"/>
      <c r="J140" s="598"/>
      <c r="K140" s="598"/>
      <c r="L140" s="598"/>
      <c r="M140" s="598"/>
      <c r="N140" s="598"/>
      <c r="O140" s="598"/>
      <c r="P140" s="598"/>
      <c r="Q140" s="598"/>
      <c r="R140" s="599"/>
      <c r="S140" s="598"/>
      <c r="T140" s="598"/>
      <c r="U140" s="497" t="s">
        <v>503</v>
      </c>
      <c r="V140" s="498" t="s">
        <v>124</v>
      </c>
      <c r="W140" s="595" t="s">
        <v>495</v>
      </c>
      <c r="X140" s="569">
        <v>0</v>
      </c>
      <c r="Y140" s="569">
        <v>0</v>
      </c>
      <c r="Z140" s="569">
        <v>0</v>
      </c>
      <c r="AA140" s="569">
        <v>0</v>
      </c>
      <c r="AB140" s="569">
        <v>0</v>
      </c>
      <c r="AC140" s="569">
        <v>32.710295006980026</v>
      </c>
      <c r="AD140" s="569">
        <v>30.301757227820811</v>
      </c>
      <c r="AE140" s="569">
        <v>28.800596897914385</v>
      </c>
      <c r="AF140" s="569">
        <v>28.289102954999912</v>
      </c>
      <c r="AG140" s="569">
        <v>26.36124208517786</v>
      </c>
      <c r="AH140" s="569">
        <v>24.884820373362203</v>
      </c>
      <c r="AI140" s="569">
        <v>23.408398661546542</v>
      </c>
      <c r="AJ140" s="569">
        <v>21.931976949730885</v>
      </c>
      <c r="AK140" s="569">
        <v>20.455555237915227</v>
      </c>
      <c r="AL140" s="569">
        <v>18.97913352609957</v>
      </c>
      <c r="AM140" s="569">
        <v>17.502711814283913</v>
      </c>
      <c r="AN140" s="569">
        <v>16.026290102468252</v>
      </c>
      <c r="AO140" s="569">
        <v>14.549868390652593</v>
      </c>
      <c r="AP140" s="569">
        <v>13.073446678836939</v>
      </c>
      <c r="AQ140" s="569">
        <v>11.597024967021282</v>
      </c>
      <c r="AR140" s="569">
        <v>10.120603255205625</v>
      </c>
      <c r="AS140" s="569">
        <v>8.6441815433899691</v>
      </c>
      <c r="AT140" s="569">
        <v>7.1677598315743101</v>
      </c>
      <c r="AU140" s="569">
        <v>5.6913381197586519</v>
      </c>
      <c r="AV140" s="569">
        <v>4.2149164079429955</v>
      </c>
      <c r="AW140" s="569">
        <v>4.2149164079429955</v>
      </c>
      <c r="AX140" s="569">
        <v>4.2149164079429955</v>
      </c>
      <c r="AY140" s="569">
        <v>4.2149164079429955</v>
      </c>
      <c r="AZ140" s="569">
        <v>4.2149164079429955</v>
      </c>
      <c r="BA140" s="569">
        <v>4.2149164079429955</v>
      </c>
      <c r="BB140" s="569">
        <v>4.2149164079429955</v>
      </c>
      <c r="BC140" s="569">
        <v>4.2149164079429955</v>
      </c>
      <c r="BD140" s="569">
        <v>4.2149164079429955</v>
      </c>
      <c r="BE140" s="569">
        <v>4.2149164079429955</v>
      </c>
      <c r="BF140" s="569">
        <v>4.2149164079429955</v>
      </c>
      <c r="BG140" s="569">
        <v>4.2149164079429955</v>
      </c>
      <c r="BH140" s="569">
        <v>4.2149164079429955</v>
      </c>
      <c r="BI140" s="569">
        <v>4.2149164079429955</v>
      </c>
      <c r="BJ140" s="569">
        <v>4.2149164079429955</v>
      </c>
      <c r="BK140" s="569">
        <v>4.2149164079429955</v>
      </c>
      <c r="BL140" s="569">
        <v>4.2149164079429955</v>
      </c>
      <c r="BM140" s="569">
        <v>4.2149164079429955</v>
      </c>
      <c r="BN140" s="569">
        <v>4.2149164079429955</v>
      </c>
      <c r="BO140" s="569">
        <v>4.2149164079429955</v>
      </c>
      <c r="BP140" s="569">
        <v>4.2149164079429955</v>
      </c>
      <c r="BQ140" s="569">
        <v>4.2149164079429955</v>
      </c>
      <c r="BR140" s="569">
        <v>4.2149164079429955</v>
      </c>
      <c r="BS140" s="569">
        <v>4.2149164079429955</v>
      </c>
      <c r="BT140" s="569">
        <v>4.2149164079429955</v>
      </c>
      <c r="BU140" s="569">
        <v>4.2149164079429955</v>
      </c>
      <c r="BV140" s="569">
        <v>4.2149164079429955</v>
      </c>
      <c r="BW140" s="569">
        <v>4.2149164079429955</v>
      </c>
      <c r="BX140" s="569">
        <v>4.2149164079429955</v>
      </c>
      <c r="BY140" s="569">
        <v>4.2149164079429955</v>
      </c>
      <c r="BZ140" s="569">
        <v>4.2149164079429955</v>
      </c>
      <c r="CA140" s="569">
        <v>4.2149164079429955</v>
      </c>
      <c r="CB140" s="569">
        <v>4.2149164079429955</v>
      </c>
      <c r="CC140" s="569">
        <v>4.2149164079429955</v>
      </c>
      <c r="CD140" s="569">
        <v>4.2149164079429955</v>
      </c>
      <c r="CE140" s="574">
        <v>4.2149164079429955</v>
      </c>
      <c r="CF140" s="574">
        <v>4.2149164079429955</v>
      </c>
      <c r="CG140" s="574">
        <v>4.2149164079429955</v>
      </c>
      <c r="CH140" s="574">
        <v>4.2149164079429955</v>
      </c>
      <c r="CI140" s="574">
        <v>4.2149164079429955</v>
      </c>
      <c r="CJ140" s="574">
        <v>4.2149164079429955</v>
      </c>
      <c r="CK140" s="574">
        <v>4.2149164079429955</v>
      </c>
      <c r="CL140" s="574">
        <v>4.2149164079429955</v>
      </c>
      <c r="CM140" s="574">
        <v>4.2149164079429955</v>
      </c>
      <c r="CN140" s="574">
        <v>4.2149164079429955</v>
      </c>
      <c r="CO140" s="574">
        <v>4.2149164079429955</v>
      </c>
      <c r="CP140" s="574">
        <v>4.2149164079429955</v>
      </c>
      <c r="CQ140" s="574">
        <v>4.2149164079429955</v>
      </c>
      <c r="CR140" s="574">
        <v>4.2149164079429955</v>
      </c>
      <c r="CS140" s="574">
        <v>4.2149164079429955</v>
      </c>
      <c r="CT140" s="574">
        <v>4.2149164079429955</v>
      </c>
      <c r="CU140" s="574">
        <v>4.2149164079429955</v>
      </c>
      <c r="CV140" s="574">
        <v>4.2149164079429955</v>
      </c>
      <c r="CW140" s="574">
        <v>4.2149164079429955</v>
      </c>
      <c r="CX140" s="574">
        <v>4.2149164079429955</v>
      </c>
      <c r="CY140" s="575">
        <v>4.2149164079429955</v>
      </c>
      <c r="CZ140" s="576">
        <v>0</v>
      </c>
      <c r="DA140" s="577">
        <v>0</v>
      </c>
      <c r="DB140" s="577">
        <v>0</v>
      </c>
      <c r="DC140" s="577">
        <v>0</v>
      </c>
      <c r="DD140" s="577">
        <v>0</v>
      </c>
      <c r="DE140" s="577">
        <v>0</v>
      </c>
      <c r="DF140" s="577">
        <v>0</v>
      </c>
      <c r="DG140" s="577">
        <v>0</v>
      </c>
      <c r="DH140" s="577">
        <v>0</v>
      </c>
      <c r="DI140" s="577">
        <v>0</v>
      </c>
      <c r="DJ140" s="577">
        <v>0</v>
      </c>
      <c r="DK140" s="577">
        <v>0</v>
      </c>
      <c r="DL140" s="577">
        <v>0</v>
      </c>
      <c r="DM140" s="577">
        <v>0</v>
      </c>
      <c r="DN140" s="577">
        <v>0</v>
      </c>
      <c r="DO140" s="577">
        <v>0</v>
      </c>
      <c r="DP140" s="577">
        <v>0</v>
      </c>
      <c r="DQ140" s="577">
        <v>0</v>
      </c>
      <c r="DR140" s="577">
        <v>0</v>
      </c>
      <c r="DS140" s="577">
        <v>0</v>
      </c>
      <c r="DT140" s="577">
        <v>0</v>
      </c>
      <c r="DU140" s="577">
        <v>0</v>
      </c>
      <c r="DV140" s="577">
        <v>0</v>
      </c>
      <c r="DW140" s="578">
        <v>0</v>
      </c>
    </row>
    <row r="141" spans="2:127" x14ac:dyDescent="0.2">
      <c r="B141" s="602"/>
      <c r="C141" s="597"/>
      <c r="D141" s="384"/>
      <c r="E141" s="384"/>
      <c r="F141" s="384"/>
      <c r="G141" s="384"/>
      <c r="H141" s="384"/>
      <c r="I141" s="598"/>
      <c r="J141" s="598"/>
      <c r="K141" s="598"/>
      <c r="L141" s="598"/>
      <c r="M141" s="598"/>
      <c r="N141" s="598"/>
      <c r="O141" s="598"/>
      <c r="P141" s="598"/>
      <c r="Q141" s="598"/>
      <c r="R141" s="599"/>
      <c r="S141" s="598"/>
      <c r="T141" s="598"/>
      <c r="U141" s="603" t="s">
        <v>504</v>
      </c>
      <c r="V141" s="498" t="s">
        <v>124</v>
      </c>
      <c r="W141" s="595" t="s">
        <v>495</v>
      </c>
      <c r="X141" s="569">
        <v>0</v>
      </c>
      <c r="Y141" s="569">
        <v>0</v>
      </c>
      <c r="Z141" s="569">
        <v>0</v>
      </c>
      <c r="AA141" s="569">
        <v>0</v>
      </c>
      <c r="AB141" s="569">
        <v>0</v>
      </c>
      <c r="AC141" s="569">
        <v>0</v>
      </c>
      <c r="AD141" s="569">
        <v>0</v>
      </c>
      <c r="AE141" s="569">
        <v>0</v>
      </c>
      <c r="AF141" s="569">
        <v>0</v>
      </c>
      <c r="AG141" s="569">
        <v>0</v>
      </c>
      <c r="AH141" s="569">
        <v>0</v>
      </c>
      <c r="AI141" s="569">
        <v>0</v>
      </c>
      <c r="AJ141" s="569">
        <v>0</v>
      </c>
      <c r="AK141" s="569">
        <v>0</v>
      </c>
      <c r="AL141" s="569">
        <v>0</v>
      </c>
      <c r="AM141" s="569">
        <v>0</v>
      </c>
      <c r="AN141" s="569">
        <v>0</v>
      </c>
      <c r="AO141" s="569">
        <v>0</v>
      </c>
      <c r="AP141" s="569">
        <v>0</v>
      </c>
      <c r="AQ141" s="569">
        <v>0</v>
      </c>
      <c r="AR141" s="569">
        <v>0</v>
      </c>
      <c r="AS141" s="569">
        <v>0</v>
      </c>
      <c r="AT141" s="569">
        <v>0</v>
      </c>
      <c r="AU141" s="569">
        <v>0</v>
      </c>
      <c r="AV141" s="569">
        <v>0</v>
      </c>
      <c r="AW141" s="569">
        <v>0</v>
      </c>
      <c r="AX141" s="569">
        <v>0</v>
      </c>
      <c r="AY141" s="569">
        <v>0</v>
      </c>
      <c r="AZ141" s="569">
        <v>0</v>
      </c>
      <c r="BA141" s="569">
        <v>0</v>
      </c>
      <c r="BB141" s="569">
        <v>0</v>
      </c>
      <c r="BC141" s="569">
        <v>0</v>
      </c>
      <c r="BD141" s="569">
        <v>0</v>
      </c>
      <c r="BE141" s="569">
        <v>0</v>
      </c>
      <c r="BF141" s="569">
        <v>0</v>
      </c>
      <c r="BG141" s="569">
        <v>0</v>
      </c>
      <c r="BH141" s="569">
        <v>0</v>
      </c>
      <c r="BI141" s="569">
        <v>0</v>
      </c>
      <c r="BJ141" s="569">
        <v>0</v>
      </c>
      <c r="BK141" s="569">
        <v>0</v>
      </c>
      <c r="BL141" s="569">
        <v>0</v>
      </c>
      <c r="BM141" s="569">
        <v>0</v>
      </c>
      <c r="BN141" s="569">
        <v>0</v>
      </c>
      <c r="BO141" s="569">
        <v>0</v>
      </c>
      <c r="BP141" s="569">
        <v>0</v>
      </c>
      <c r="BQ141" s="569">
        <v>0</v>
      </c>
      <c r="BR141" s="569">
        <v>0</v>
      </c>
      <c r="BS141" s="569">
        <v>0</v>
      </c>
      <c r="BT141" s="569">
        <v>0</v>
      </c>
      <c r="BU141" s="569">
        <v>0</v>
      </c>
      <c r="BV141" s="569">
        <v>0</v>
      </c>
      <c r="BW141" s="569">
        <v>0</v>
      </c>
      <c r="BX141" s="569">
        <v>0</v>
      </c>
      <c r="BY141" s="569">
        <v>0</v>
      </c>
      <c r="BZ141" s="569">
        <v>0</v>
      </c>
      <c r="CA141" s="569">
        <v>0</v>
      </c>
      <c r="CB141" s="569">
        <v>0</v>
      </c>
      <c r="CC141" s="569">
        <v>0</v>
      </c>
      <c r="CD141" s="569">
        <v>0</v>
      </c>
      <c r="CE141" s="569">
        <v>0</v>
      </c>
      <c r="CF141" s="569">
        <v>0</v>
      </c>
      <c r="CG141" s="569">
        <v>0</v>
      </c>
      <c r="CH141" s="569">
        <v>0</v>
      </c>
      <c r="CI141" s="569">
        <v>0</v>
      </c>
      <c r="CJ141" s="569">
        <v>0</v>
      </c>
      <c r="CK141" s="569">
        <v>0</v>
      </c>
      <c r="CL141" s="569">
        <v>0</v>
      </c>
      <c r="CM141" s="569">
        <v>0</v>
      </c>
      <c r="CN141" s="569">
        <v>0</v>
      </c>
      <c r="CO141" s="569">
        <v>0</v>
      </c>
      <c r="CP141" s="569">
        <v>0</v>
      </c>
      <c r="CQ141" s="569">
        <v>0</v>
      </c>
      <c r="CR141" s="569">
        <v>0</v>
      </c>
      <c r="CS141" s="569">
        <v>0</v>
      </c>
      <c r="CT141" s="569">
        <v>0</v>
      </c>
      <c r="CU141" s="569">
        <v>0</v>
      </c>
      <c r="CV141" s="569">
        <v>0</v>
      </c>
      <c r="CW141" s="569">
        <v>0</v>
      </c>
      <c r="CX141" s="569">
        <v>0</v>
      </c>
      <c r="CY141" s="569">
        <v>0</v>
      </c>
      <c r="CZ141" s="576">
        <v>0</v>
      </c>
      <c r="DA141" s="577">
        <v>0</v>
      </c>
      <c r="DB141" s="577">
        <v>0</v>
      </c>
      <c r="DC141" s="577">
        <v>0</v>
      </c>
      <c r="DD141" s="577">
        <v>0</v>
      </c>
      <c r="DE141" s="577">
        <v>0</v>
      </c>
      <c r="DF141" s="577">
        <v>0</v>
      </c>
      <c r="DG141" s="577">
        <v>0</v>
      </c>
      <c r="DH141" s="577">
        <v>0</v>
      </c>
      <c r="DI141" s="577">
        <v>0</v>
      </c>
      <c r="DJ141" s="577">
        <v>0</v>
      </c>
      <c r="DK141" s="577">
        <v>0</v>
      </c>
      <c r="DL141" s="577">
        <v>0</v>
      </c>
      <c r="DM141" s="577">
        <v>0</v>
      </c>
      <c r="DN141" s="577">
        <v>0</v>
      </c>
      <c r="DO141" s="577">
        <v>0</v>
      </c>
      <c r="DP141" s="577">
        <v>0</v>
      </c>
      <c r="DQ141" s="577">
        <v>0</v>
      </c>
      <c r="DR141" s="577">
        <v>0</v>
      </c>
      <c r="DS141" s="577">
        <v>0</v>
      </c>
      <c r="DT141" s="577">
        <v>0</v>
      </c>
      <c r="DU141" s="577">
        <v>0</v>
      </c>
      <c r="DV141" s="577">
        <v>0</v>
      </c>
      <c r="DW141" s="578">
        <v>0</v>
      </c>
    </row>
    <row r="142" spans="2:127" ht="15.75" thickBot="1" x14ac:dyDescent="0.25">
      <c r="B142" s="604"/>
      <c r="C142" s="605"/>
      <c r="D142" s="606"/>
      <c r="E142" s="606"/>
      <c r="F142" s="606"/>
      <c r="G142" s="606"/>
      <c r="H142" s="606"/>
      <c r="I142" s="607"/>
      <c r="J142" s="607"/>
      <c r="K142" s="607"/>
      <c r="L142" s="607"/>
      <c r="M142" s="607"/>
      <c r="N142" s="607"/>
      <c r="O142" s="607"/>
      <c r="P142" s="607"/>
      <c r="Q142" s="607"/>
      <c r="R142" s="608"/>
      <c r="S142" s="607"/>
      <c r="T142" s="607"/>
      <c r="U142" s="609" t="s">
        <v>127</v>
      </c>
      <c r="V142" s="610" t="s">
        <v>505</v>
      </c>
      <c r="W142" s="611" t="s">
        <v>495</v>
      </c>
      <c r="X142" s="612">
        <f>SUM(X131:X141)</f>
        <v>1147.5515800000001</v>
      </c>
      <c r="Y142" s="612">
        <f t="shared" ref="Y142:CJ142" si="50">SUM(Y131:Y141)</f>
        <v>1311.4875200000001</v>
      </c>
      <c r="Z142" s="612">
        <f t="shared" si="50"/>
        <v>1639.3594000000001</v>
      </c>
      <c r="AA142" s="612">
        <f t="shared" si="50"/>
        <v>6557.4376000000002</v>
      </c>
      <c r="AB142" s="612">
        <f t="shared" si="50"/>
        <v>5737.7578999999996</v>
      </c>
      <c r="AC142" s="612">
        <f t="shared" si="50"/>
        <v>383.71029500698</v>
      </c>
      <c r="AD142" s="612">
        <f t="shared" si="50"/>
        <v>381.30175722782081</v>
      </c>
      <c r="AE142" s="612">
        <f t="shared" si="50"/>
        <v>379.80059689791437</v>
      </c>
      <c r="AF142" s="612">
        <f t="shared" si="50"/>
        <v>379.28910295499992</v>
      </c>
      <c r="AG142" s="612">
        <f t="shared" si="50"/>
        <v>377.36124208517788</v>
      </c>
      <c r="AH142" s="612">
        <f t="shared" si="50"/>
        <v>375.88482037336223</v>
      </c>
      <c r="AI142" s="612">
        <f t="shared" si="50"/>
        <v>374.40839866154653</v>
      </c>
      <c r="AJ142" s="612">
        <f t="shared" si="50"/>
        <v>372.93197694973088</v>
      </c>
      <c r="AK142" s="612">
        <f t="shared" si="50"/>
        <v>371.45555523791523</v>
      </c>
      <c r="AL142" s="612">
        <f t="shared" si="50"/>
        <v>369.97913352609959</v>
      </c>
      <c r="AM142" s="612">
        <f t="shared" si="50"/>
        <v>368.50271181428388</v>
      </c>
      <c r="AN142" s="612">
        <f t="shared" si="50"/>
        <v>367.02629010246824</v>
      </c>
      <c r="AO142" s="612">
        <f t="shared" si="50"/>
        <v>365.54986839065259</v>
      </c>
      <c r="AP142" s="612">
        <f t="shared" si="50"/>
        <v>364.07344667883694</v>
      </c>
      <c r="AQ142" s="612">
        <f t="shared" si="50"/>
        <v>362.5970249670213</v>
      </c>
      <c r="AR142" s="612">
        <f t="shared" si="50"/>
        <v>997.07899118624016</v>
      </c>
      <c r="AS142" s="612">
        <f t="shared" si="50"/>
        <v>1086.4537677502865</v>
      </c>
      <c r="AT142" s="612">
        <f t="shared" si="50"/>
        <v>1266.679742590195</v>
      </c>
      <c r="AU142" s="612">
        <f t="shared" si="50"/>
        <v>3990.7392691542414</v>
      </c>
      <c r="AV142" s="612">
        <f t="shared" si="50"/>
        <v>3535.0068560631153</v>
      </c>
      <c r="AW142" s="612">
        <f t="shared" si="50"/>
        <v>355.21491640794301</v>
      </c>
      <c r="AX142" s="612">
        <f t="shared" si="50"/>
        <v>355.21491640794301</v>
      </c>
      <c r="AY142" s="612">
        <f t="shared" si="50"/>
        <v>355.21491640794301</v>
      </c>
      <c r="AZ142" s="612">
        <f t="shared" si="50"/>
        <v>355.21491640794301</v>
      </c>
      <c r="BA142" s="612">
        <f t="shared" si="50"/>
        <v>355.21491640794301</v>
      </c>
      <c r="BB142" s="612">
        <f t="shared" si="50"/>
        <v>355.21491640794301</v>
      </c>
      <c r="BC142" s="612">
        <f t="shared" si="50"/>
        <v>355.21491640794301</v>
      </c>
      <c r="BD142" s="612">
        <f t="shared" si="50"/>
        <v>355.21491640794301</v>
      </c>
      <c r="BE142" s="612">
        <f t="shared" si="50"/>
        <v>355.21491640794301</v>
      </c>
      <c r="BF142" s="612">
        <f t="shared" si="50"/>
        <v>355.21491640794301</v>
      </c>
      <c r="BG142" s="612">
        <f t="shared" si="50"/>
        <v>355.21491640794301</v>
      </c>
      <c r="BH142" s="612">
        <f t="shared" si="50"/>
        <v>355.21491640794301</v>
      </c>
      <c r="BI142" s="612">
        <f t="shared" si="50"/>
        <v>355.21491640794301</v>
      </c>
      <c r="BJ142" s="612">
        <f t="shared" si="50"/>
        <v>355.21491640794301</v>
      </c>
      <c r="BK142" s="612">
        <f t="shared" si="50"/>
        <v>355.21491640794301</v>
      </c>
      <c r="BL142" s="612">
        <f t="shared" si="50"/>
        <v>991.17330433897746</v>
      </c>
      <c r="BM142" s="612">
        <f t="shared" si="50"/>
        <v>1082.0245026148395</v>
      </c>
      <c r="BN142" s="612">
        <f t="shared" si="50"/>
        <v>1263.7268991665637</v>
      </c>
      <c r="BO142" s="612">
        <f t="shared" si="50"/>
        <v>3989.2628474424255</v>
      </c>
      <c r="BP142" s="612">
        <f t="shared" si="50"/>
        <v>3535.0068560631153</v>
      </c>
      <c r="BQ142" s="612">
        <f t="shared" si="50"/>
        <v>355.21491640794301</v>
      </c>
      <c r="BR142" s="612">
        <f t="shared" si="50"/>
        <v>355.21491640794301</v>
      </c>
      <c r="BS142" s="612">
        <f t="shared" si="50"/>
        <v>355.21491640794301</v>
      </c>
      <c r="BT142" s="612">
        <f t="shared" si="50"/>
        <v>355.21491640794301</v>
      </c>
      <c r="BU142" s="612">
        <f t="shared" si="50"/>
        <v>355.21491640794301</v>
      </c>
      <c r="BV142" s="612">
        <f t="shared" si="50"/>
        <v>355.21491640794301</v>
      </c>
      <c r="BW142" s="612">
        <f t="shared" si="50"/>
        <v>355.21491640794301</v>
      </c>
      <c r="BX142" s="612">
        <f t="shared" si="50"/>
        <v>355.21491640794301</v>
      </c>
      <c r="BY142" s="612">
        <f t="shared" si="50"/>
        <v>355.21491640794301</v>
      </c>
      <c r="BZ142" s="612">
        <f t="shared" si="50"/>
        <v>355.21491640794301</v>
      </c>
      <c r="CA142" s="612">
        <f t="shared" si="50"/>
        <v>355.21491640794301</v>
      </c>
      <c r="CB142" s="612">
        <f t="shared" si="50"/>
        <v>355.21491640794301</v>
      </c>
      <c r="CC142" s="612">
        <f t="shared" si="50"/>
        <v>355.21491640794301</v>
      </c>
      <c r="CD142" s="612">
        <f t="shared" si="50"/>
        <v>355.21491640794301</v>
      </c>
      <c r="CE142" s="612">
        <f t="shared" si="50"/>
        <v>355.21491640794301</v>
      </c>
      <c r="CF142" s="612">
        <f t="shared" si="50"/>
        <v>1502.7664964079431</v>
      </c>
      <c r="CG142" s="612">
        <f t="shared" si="50"/>
        <v>1666.7024364079432</v>
      </c>
      <c r="CH142" s="612">
        <f t="shared" si="50"/>
        <v>1994.5743164079431</v>
      </c>
      <c r="CI142" s="612">
        <f t="shared" si="50"/>
        <v>6912.652516407943</v>
      </c>
      <c r="CJ142" s="612">
        <f t="shared" si="50"/>
        <v>6092.9728164079424</v>
      </c>
      <c r="CK142" s="612">
        <f t="shared" ref="CK142:DW142" si="51">SUM(CK131:CK141)</f>
        <v>355.21491640794301</v>
      </c>
      <c r="CL142" s="612">
        <f t="shared" si="51"/>
        <v>355.21491640794301</v>
      </c>
      <c r="CM142" s="612">
        <f t="shared" si="51"/>
        <v>355.21491640794301</v>
      </c>
      <c r="CN142" s="612">
        <f t="shared" si="51"/>
        <v>355.21491640794301</v>
      </c>
      <c r="CO142" s="612">
        <f t="shared" si="51"/>
        <v>355.21491640794301</v>
      </c>
      <c r="CP142" s="612">
        <f t="shared" si="51"/>
        <v>355.21491640794301</v>
      </c>
      <c r="CQ142" s="612">
        <f t="shared" si="51"/>
        <v>355.21491640794301</v>
      </c>
      <c r="CR142" s="612">
        <f t="shared" si="51"/>
        <v>355.21491640794301</v>
      </c>
      <c r="CS142" s="612">
        <f t="shared" si="51"/>
        <v>355.21491640794301</v>
      </c>
      <c r="CT142" s="612">
        <f t="shared" si="51"/>
        <v>355.21491640794301</v>
      </c>
      <c r="CU142" s="612">
        <f t="shared" si="51"/>
        <v>355.21491640794301</v>
      </c>
      <c r="CV142" s="612">
        <f t="shared" si="51"/>
        <v>355.21491640794301</v>
      </c>
      <c r="CW142" s="612">
        <f t="shared" si="51"/>
        <v>355.21491640794301</v>
      </c>
      <c r="CX142" s="612">
        <f t="shared" si="51"/>
        <v>355.21491640794301</v>
      </c>
      <c r="CY142" s="613">
        <f t="shared" si="51"/>
        <v>355.21491640794301</v>
      </c>
      <c r="CZ142" s="614">
        <f t="shared" si="51"/>
        <v>0</v>
      </c>
      <c r="DA142" s="615">
        <f t="shared" si="51"/>
        <v>0</v>
      </c>
      <c r="DB142" s="615">
        <f t="shared" si="51"/>
        <v>0</v>
      </c>
      <c r="DC142" s="615">
        <f t="shared" si="51"/>
        <v>0</v>
      </c>
      <c r="DD142" s="615">
        <f t="shared" si="51"/>
        <v>0</v>
      </c>
      <c r="DE142" s="615">
        <f t="shared" si="51"/>
        <v>0</v>
      </c>
      <c r="DF142" s="615">
        <f t="shared" si="51"/>
        <v>0</v>
      </c>
      <c r="DG142" s="615">
        <f t="shared" si="51"/>
        <v>0</v>
      </c>
      <c r="DH142" s="615">
        <f t="shared" si="51"/>
        <v>0</v>
      </c>
      <c r="DI142" s="615">
        <f t="shared" si="51"/>
        <v>0</v>
      </c>
      <c r="DJ142" s="615">
        <f t="shared" si="51"/>
        <v>0</v>
      </c>
      <c r="DK142" s="615">
        <f t="shared" si="51"/>
        <v>0</v>
      </c>
      <c r="DL142" s="615">
        <f t="shared" si="51"/>
        <v>0</v>
      </c>
      <c r="DM142" s="615">
        <f t="shared" si="51"/>
        <v>0</v>
      </c>
      <c r="DN142" s="615">
        <f t="shared" si="51"/>
        <v>0</v>
      </c>
      <c r="DO142" s="615">
        <f t="shared" si="51"/>
        <v>0</v>
      </c>
      <c r="DP142" s="615">
        <f t="shared" si="51"/>
        <v>0</v>
      </c>
      <c r="DQ142" s="615">
        <f t="shared" si="51"/>
        <v>0</v>
      </c>
      <c r="DR142" s="615">
        <f t="shared" si="51"/>
        <v>0</v>
      </c>
      <c r="DS142" s="615">
        <f t="shared" si="51"/>
        <v>0</v>
      </c>
      <c r="DT142" s="615">
        <f t="shared" si="51"/>
        <v>0</v>
      </c>
      <c r="DU142" s="615">
        <f t="shared" si="51"/>
        <v>0</v>
      </c>
      <c r="DV142" s="615">
        <f t="shared" si="51"/>
        <v>0</v>
      </c>
      <c r="DW142" s="616">
        <f t="shared" si="51"/>
        <v>0</v>
      </c>
    </row>
    <row r="143" spans="2:127" ht="25.5" x14ac:dyDescent="0.2">
      <c r="B143" s="565" t="s">
        <v>490</v>
      </c>
      <c r="C143" s="566" t="s">
        <v>871</v>
      </c>
      <c r="D143" s="567" t="s">
        <v>811</v>
      </c>
      <c r="E143" s="568" t="s">
        <v>562</v>
      </c>
      <c r="F143" s="569" t="s">
        <v>797</v>
      </c>
      <c r="G143" s="570" t="s">
        <v>59</v>
      </c>
      <c r="H143" s="385" t="s">
        <v>492</v>
      </c>
      <c r="I143" s="385">
        <f>MAX(X143:AV143)</f>
        <v>18</v>
      </c>
      <c r="J143" s="385">
        <f>SUMPRODUCT($X$2:$CY$2,$X143:$CY143)*365</f>
        <v>156740.08508679076</v>
      </c>
      <c r="K143" s="385">
        <f>SUMPRODUCT($X$2:$CY$2,$X144:$CY144)+SUMPRODUCT($X$2:$CY$2,$X145:$CY145)+SUMPRODUCT($X$2:$CY$2,$X146:$CY146)</f>
        <v>38715.322475695582</v>
      </c>
      <c r="L143" s="385">
        <f>SUMPRODUCT($X$2:$CY$2,$X147:$CY147) +SUMPRODUCT($X$2:$CY$2,$X148:$CY148)</f>
        <v>15077.585049444715</v>
      </c>
      <c r="M143" s="385">
        <f>SUMPRODUCT($X$2:$CY$2,$X149:$CY149)</f>
        <v>0</v>
      </c>
      <c r="N143" s="385">
        <f>SUMPRODUCT($X$2:$CY$2,$X152:$CY152) +SUMPRODUCT($X$2:$CY$2,$X153:$CY153)</f>
        <v>869.88933372480801</v>
      </c>
      <c r="O143" s="385">
        <f>SUMPRODUCT($X$2:$CY$2,$X150:$CY150) +SUMPRODUCT($X$2:$CY$2,$X151:$CY151) +SUMPRODUCT($X$2:$CY$2,$X154:$CY154)</f>
        <v>95.80186814002505</v>
      </c>
      <c r="P143" s="385">
        <f>SUM(K143:O143)</f>
        <v>54758.598727005134</v>
      </c>
      <c r="Q143" s="385">
        <f>(SUM(K143:M143)*100000)/(J143*1000)</f>
        <v>34.319815186621767</v>
      </c>
      <c r="R143" s="386">
        <f>(P143*100000)/(J143*1000)</f>
        <v>34.935925099622075</v>
      </c>
      <c r="S143" s="571">
        <v>3</v>
      </c>
      <c r="T143" s="572">
        <v>3</v>
      </c>
      <c r="U143" s="573" t="s">
        <v>493</v>
      </c>
      <c r="V143" s="498" t="s">
        <v>124</v>
      </c>
      <c r="W143" s="499" t="s">
        <v>75</v>
      </c>
      <c r="X143" s="569">
        <v>0</v>
      </c>
      <c r="Y143" s="569">
        <v>0</v>
      </c>
      <c r="Z143" s="569">
        <v>0</v>
      </c>
      <c r="AA143" s="569">
        <v>0</v>
      </c>
      <c r="AB143" s="569">
        <v>0</v>
      </c>
      <c r="AC143" s="569">
        <v>18</v>
      </c>
      <c r="AD143" s="569">
        <v>18</v>
      </c>
      <c r="AE143" s="569">
        <v>18</v>
      </c>
      <c r="AF143" s="569">
        <v>18</v>
      </c>
      <c r="AG143" s="569">
        <v>18</v>
      </c>
      <c r="AH143" s="569">
        <v>18</v>
      </c>
      <c r="AI143" s="569">
        <v>18</v>
      </c>
      <c r="AJ143" s="569">
        <v>18</v>
      </c>
      <c r="AK143" s="569">
        <v>18</v>
      </c>
      <c r="AL143" s="569">
        <v>18</v>
      </c>
      <c r="AM143" s="569">
        <v>18</v>
      </c>
      <c r="AN143" s="569">
        <v>18</v>
      </c>
      <c r="AO143" s="569">
        <v>18</v>
      </c>
      <c r="AP143" s="569">
        <v>18</v>
      </c>
      <c r="AQ143" s="569">
        <v>18</v>
      </c>
      <c r="AR143" s="569">
        <v>18</v>
      </c>
      <c r="AS143" s="569">
        <v>18</v>
      </c>
      <c r="AT143" s="569">
        <v>18</v>
      </c>
      <c r="AU143" s="569">
        <v>18</v>
      </c>
      <c r="AV143" s="569">
        <v>18</v>
      </c>
      <c r="AW143" s="569">
        <v>18</v>
      </c>
      <c r="AX143" s="569">
        <v>18</v>
      </c>
      <c r="AY143" s="569">
        <v>18</v>
      </c>
      <c r="AZ143" s="569">
        <v>18</v>
      </c>
      <c r="BA143" s="569">
        <v>18</v>
      </c>
      <c r="BB143" s="569">
        <v>18</v>
      </c>
      <c r="BC143" s="569">
        <v>18</v>
      </c>
      <c r="BD143" s="569">
        <v>18</v>
      </c>
      <c r="BE143" s="569">
        <v>18</v>
      </c>
      <c r="BF143" s="569">
        <v>18</v>
      </c>
      <c r="BG143" s="569">
        <v>18</v>
      </c>
      <c r="BH143" s="569">
        <v>18</v>
      </c>
      <c r="BI143" s="569">
        <v>18</v>
      </c>
      <c r="BJ143" s="569">
        <v>18</v>
      </c>
      <c r="BK143" s="569">
        <v>18</v>
      </c>
      <c r="BL143" s="569">
        <v>18</v>
      </c>
      <c r="BM143" s="569">
        <v>18</v>
      </c>
      <c r="BN143" s="569">
        <v>18</v>
      </c>
      <c r="BO143" s="569">
        <v>18</v>
      </c>
      <c r="BP143" s="569">
        <v>18</v>
      </c>
      <c r="BQ143" s="569">
        <v>18</v>
      </c>
      <c r="BR143" s="569">
        <v>18</v>
      </c>
      <c r="BS143" s="569">
        <v>18</v>
      </c>
      <c r="BT143" s="569">
        <v>18</v>
      </c>
      <c r="BU143" s="569">
        <v>18</v>
      </c>
      <c r="BV143" s="569">
        <v>18</v>
      </c>
      <c r="BW143" s="569">
        <v>18</v>
      </c>
      <c r="BX143" s="569">
        <v>18</v>
      </c>
      <c r="BY143" s="569">
        <v>18</v>
      </c>
      <c r="BZ143" s="569">
        <v>18</v>
      </c>
      <c r="CA143" s="569">
        <v>18</v>
      </c>
      <c r="CB143" s="569">
        <v>18</v>
      </c>
      <c r="CC143" s="569">
        <v>18</v>
      </c>
      <c r="CD143" s="569">
        <v>18</v>
      </c>
      <c r="CE143" s="574">
        <v>18</v>
      </c>
      <c r="CF143" s="574">
        <v>18</v>
      </c>
      <c r="CG143" s="574">
        <v>18</v>
      </c>
      <c r="CH143" s="574">
        <v>18</v>
      </c>
      <c r="CI143" s="574">
        <v>18</v>
      </c>
      <c r="CJ143" s="574">
        <v>18</v>
      </c>
      <c r="CK143" s="574">
        <v>18</v>
      </c>
      <c r="CL143" s="574">
        <v>18</v>
      </c>
      <c r="CM143" s="574">
        <v>18</v>
      </c>
      <c r="CN143" s="574">
        <v>18</v>
      </c>
      <c r="CO143" s="574">
        <v>18</v>
      </c>
      <c r="CP143" s="574">
        <v>18</v>
      </c>
      <c r="CQ143" s="574">
        <v>18</v>
      </c>
      <c r="CR143" s="574">
        <v>18</v>
      </c>
      <c r="CS143" s="574">
        <v>18</v>
      </c>
      <c r="CT143" s="574">
        <v>18</v>
      </c>
      <c r="CU143" s="574">
        <v>18</v>
      </c>
      <c r="CV143" s="574">
        <v>18</v>
      </c>
      <c r="CW143" s="574">
        <v>18</v>
      </c>
      <c r="CX143" s="574">
        <v>18</v>
      </c>
      <c r="CY143" s="575">
        <v>18</v>
      </c>
      <c r="CZ143" s="576">
        <v>0</v>
      </c>
      <c r="DA143" s="577">
        <v>0</v>
      </c>
      <c r="DB143" s="577">
        <v>0</v>
      </c>
      <c r="DC143" s="577">
        <v>0</v>
      </c>
      <c r="DD143" s="577">
        <v>0</v>
      </c>
      <c r="DE143" s="577">
        <v>0</v>
      </c>
      <c r="DF143" s="577">
        <v>0</v>
      </c>
      <c r="DG143" s="577">
        <v>0</v>
      </c>
      <c r="DH143" s="577">
        <v>0</v>
      </c>
      <c r="DI143" s="577">
        <v>0</v>
      </c>
      <c r="DJ143" s="577">
        <v>0</v>
      </c>
      <c r="DK143" s="577">
        <v>0</v>
      </c>
      <c r="DL143" s="577">
        <v>0</v>
      </c>
      <c r="DM143" s="577">
        <v>0</v>
      </c>
      <c r="DN143" s="577">
        <v>0</v>
      </c>
      <c r="DO143" s="577">
        <v>0</v>
      </c>
      <c r="DP143" s="577">
        <v>0</v>
      </c>
      <c r="DQ143" s="577">
        <v>0</v>
      </c>
      <c r="DR143" s="577">
        <v>0</v>
      </c>
      <c r="DS143" s="577">
        <v>0</v>
      </c>
      <c r="DT143" s="577">
        <v>0</v>
      </c>
      <c r="DU143" s="577">
        <v>0</v>
      </c>
      <c r="DV143" s="577">
        <v>0</v>
      </c>
      <c r="DW143" s="578">
        <v>0</v>
      </c>
    </row>
    <row r="144" spans="2:127" x14ac:dyDescent="0.2">
      <c r="B144" s="579"/>
      <c r="C144" s="580"/>
      <c r="D144" s="581"/>
      <c r="E144" s="582"/>
      <c r="F144" s="582"/>
      <c r="G144" s="581"/>
      <c r="H144" s="582"/>
      <c r="I144" s="582"/>
      <c r="J144" s="582"/>
      <c r="K144" s="582"/>
      <c r="L144" s="582"/>
      <c r="M144" s="582"/>
      <c r="N144" s="582"/>
      <c r="O144" s="582"/>
      <c r="P144" s="582"/>
      <c r="Q144" s="582"/>
      <c r="R144" s="583"/>
      <c r="S144" s="582"/>
      <c r="T144" s="582"/>
      <c r="U144" s="497" t="s">
        <v>494</v>
      </c>
      <c r="V144" s="498" t="s">
        <v>124</v>
      </c>
      <c r="W144" s="499" t="s">
        <v>495</v>
      </c>
      <c r="X144" s="569">
        <v>2214.8000000000002</v>
      </c>
      <c r="Y144" s="569">
        <v>2531.1999999999998</v>
      </c>
      <c r="Z144" s="569">
        <v>3164</v>
      </c>
      <c r="AA144" s="569">
        <v>12656</v>
      </c>
      <c r="AB144" s="569">
        <v>11074</v>
      </c>
      <c r="AC144" s="569">
        <v>0</v>
      </c>
      <c r="AD144" s="569">
        <v>0</v>
      </c>
      <c r="AE144" s="569">
        <v>0</v>
      </c>
      <c r="AF144" s="569">
        <v>0</v>
      </c>
      <c r="AG144" s="569">
        <v>0</v>
      </c>
      <c r="AH144" s="569">
        <v>0</v>
      </c>
      <c r="AI144" s="569">
        <v>0</v>
      </c>
      <c r="AJ144" s="569">
        <v>0</v>
      </c>
      <c r="AK144" s="569">
        <v>0</v>
      </c>
      <c r="AL144" s="569">
        <v>0</v>
      </c>
      <c r="AM144" s="569">
        <v>0</v>
      </c>
      <c r="AN144" s="569">
        <v>0</v>
      </c>
      <c r="AO144" s="569">
        <v>0</v>
      </c>
      <c r="AP144" s="569">
        <v>0</v>
      </c>
      <c r="AQ144" s="569">
        <v>0</v>
      </c>
      <c r="AR144" s="569">
        <v>743.4</v>
      </c>
      <c r="AS144" s="569">
        <v>849.6</v>
      </c>
      <c r="AT144" s="569">
        <v>1062</v>
      </c>
      <c r="AU144" s="569">
        <v>4248</v>
      </c>
      <c r="AV144" s="569">
        <v>3717</v>
      </c>
      <c r="AW144" s="569">
        <v>0</v>
      </c>
      <c r="AX144" s="569">
        <v>0</v>
      </c>
      <c r="AY144" s="569">
        <v>0</v>
      </c>
      <c r="AZ144" s="569">
        <v>0</v>
      </c>
      <c r="BA144" s="569">
        <v>0</v>
      </c>
      <c r="BB144" s="569">
        <v>0</v>
      </c>
      <c r="BC144" s="569">
        <v>0</v>
      </c>
      <c r="BD144" s="569">
        <v>0</v>
      </c>
      <c r="BE144" s="569">
        <v>0</v>
      </c>
      <c r="BF144" s="569">
        <v>0</v>
      </c>
      <c r="BG144" s="569">
        <v>0</v>
      </c>
      <c r="BH144" s="569">
        <v>0</v>
      </c>
      <c r="BI144" s="569">
        <v>0</v>
      </c>
      <c r="BJ144" s="569">
        <v>0</v>
      </c>
      <c r="BK144" s="569">
        <v>0</v>
      </c>
      <c r="BL144" s="569">
        <v>743.4</v>
      </c>
      <c r="BM144" s="569">
        <v>849.6</v>
      </c>
      <c r="BN144" s="569">
        <v>1062</v>
      </c>
      <c r="BO144" s="569">
        <v>4248</v>
      </c>
      <c r="BP144" s="569">
        <v>3717</v>
      </c>
      <c r="BQ144" s="569">
        <v>0</v>
      </c>
      <c r="BR144" s="569">
        <v>0</v>
      </c>
      <c r="BS144" s="569">
        <v>0</v>
      </c>
      <c r="BT144" s="569">
        <v>0</v>
      </c>
      <c r="BU144" s="569">
        <v>0</v>
      </c>
      <c r="BV144" s="569">
        <v>0</v>
      </c>
      <c r="BW144" s="569">
        <v>0</v>
      </c>
      <c r="BX144" s="569">
        <v>0</v>
      </c>
      <c r="BY144" s="569">
        <v>0</v>
      </c>
      <c r="BZ144" s="569">
        <v>0</v>
      </c>
      <c r="CA144" s="569">
        <v>0</v>
      </c>
      <c r="CB144" s="569">
        <v>0</v>
      </c>
      <c r="CC144" s="569">
        <v>0</v>
      </c>
      <c r="CD144" s="569">
        <v>0</v>
      </c>
      <c r="CE144" s="574">
        <v>0</v>
      </c>
      <c r="CF144" s="574">
        <v>1341.9</v>
      </c>
      <c r="CG144" s="574">
        <v>1533.6</v>
      </c>
      <c r="CH144" s="574">
        <v>1917</v>
      </c>
      <c r="CI144" s="574">
        <v>7668</v>
      </c>
      <c r="CJ144" s="574">
        <v>6709.5</v>
      </c>
      <c r="CK144" s="574">
        <v>0</v>
      </c>
      <c r="CL144" s="574">
        <v>0</v>
      </c>
      <c r="CM144" s="574">
        <v>0</v>
      </c>
      <c r="CN144" s="574">
        <v>0</v>
      </c>
      <c r="CO144" s="574">
        <v>0</v>
      </c>
      <c r="CP144" s="574">
        <v>0</v>
      </c>
      <c r="CQ144" s="574">
        <v>0</v>
      </c>
      <c r="CR144" s="574">
        <v>0</v>
      </c>
      <c r="CS144" s="574">
        <v>0</v>
      </c>
      <c r="CT144" s="574">
        <v>0</v>
      </c>
      <c r="CU144" s="574">
        <v>0</v>
      </c>
      <c r="CV144" s="574">
        <v>0</v>
      </c>
      <c r="CW144" s="574">
        <v>0</v>
      </c>
      <c r="CX144" s="574">
        <v>0</v>
      </c>
      <c r="CY144" s="575">
        <v>0</v>
      </c>
      <c r="CZ144" s="576">
        <v>0</v>
      </c>
      <c r="DA144" s="577">
        <v>0</v>
      </c>
      <c r="DB144" s="577">
        <v>0</v>
      </c>
      <c r="DC144" s="577">
        <v>0</v>
      </c>
      <c r="DD144" s="577">
        <v>0</v>
      </c>
      <c r="DE144" s="577">
        <v>0</v>
      </c>
      <c r="DF144" s="577">
        <v>0</v>
      </c>
      <c r="DG144" s="577">
        <v>0</v>
      </c>
      <c r="DH144" s="577">
        <v>0</v>
      </c>
      <c r="DI144" s="577">
        <v>0</v>
      </c>
      <c r="DJ144" s="577">
        <v>0</v>
      </c>
      <c r="DK144" s="577">
        <v>0</v>
      </c>
      <c r="DL144" s="577">
        <v>0</v>
      </c>
      <c r="DM144" s="577">
        <v>0</v>
      </c>
      <c r="DN144" s="577">
        <v>0</v>
      </c>
      <c r="DO144" s="577">
        <v>0</v>
      </c>
      <c r="DP144" s="577">
        <v>0</v>
      </c>
      <c r="DQ144" s="577">
        <v>0</v>
      </c>
      <c r="DR144" s="577">
        <v>0</v>
      </c>
      <c r="DS144" s="577">
        <v>0</v>
      </c>
      <c r="DT144" s="577">
        <v>0</v>
      </c>
      <c r="DU144" s="577">
        <v>0</v>
      </c>
      <c r="DV144" s="577">
        <v>0</v>
      </c>
      <c r="DW144" s="578">
        <v>0</v>
      </c>
    </row>
    <row r="145" spans="2:127" x14ac:dyDescent="0.2">
      <c r="B145" s="584"/>
      <c r="C145" s="585"/>
      <c r="D145" s="586"/>
      <c r="E145" s="586"/>
      <c r="F145" s="586"/>
      <c r="G145" s="586"/>
      <c r="H145" s="586"/>
      <c r="I145" s="587"/>
      <c r="J145" s="587"/>
      <c r="K145" s="587"/>
      <c r="L145" s="587"/>
      <c r="M145" s="587"/>
      <c r="N145" s="587"/>
      <c r="O145" s="587"/>
      <c r="P145" s="587"/>
      <c r="Q145" s="587"/>
      <c r="R145" s="588"/>
      <c r="S145" s="587"/>
      <c r="T145" s="587"/>
      <c r="U145" s="497" t="s">
        <v>496</v>
      </c>
      <c r="V145" s="498" t="s">
        <v>124</v>
      </c>
      <c r="W145" s="499" t="s">
        <v>495</v>
      </c>
      <c r="X145" s="569">
        <v>0</v>
      </c>
      <c r="Y145" s="569">
        <v>0</v>
      </c>
      <c r="Z145" s="569">
        <v>0</v>
      </c>
      <c r="AA145" s="569">
        <v>0</v>
      </c>
      <c r="AB145" s="569">
        <v>0</v>
      </c>
      <c r="AC145" s="569">
        <v>0</v>
      </c>
      <c r="AD145" s="569">
        <v>0</v>
      </c>
      <c r="AE145" s="569">
        <v>0</v>
      </c>
      <c r="AF145" s="569">
        <v>0</v>
      </c>
      <c r="AG145" s="569">
        <v>0</v>
      </c>
      <c r="AH145" s="569">
        <v>0</v>
      </c>
      <c r="AI145" s="569">
        <v>0</v>
      </c>
      <c r="AJ145" s="569">
        <v>0</v>
      </c>
      <c r="AK145" s="569">
        <v>0</v>
      </c>
      <c r="AL145" s="569">
        <v>0</v>
      </c>
      <c r="AM145" s="569">
        <v>0</v>
      </c>
      <c r="AN145" s="569">
        <v>0</v>
      </c>
      <c r="AO145" s="569">
        <v>0</v>
      </c>
      <c r="AP145" s="569">
        <v>0</v>
      </c>
      <c r="AQ145" s="569">
        <v>0</v>
      </c>
      <c r="AR145" s="569">
        <v>0</v>
      </c>
      <c r="AS145" s="569">
        <v>0</v>
      </c>
      <c r="AT145" s="569">
        <v>0</v>
      </c>
      <c r="AU145" s="569">
        <v>0</v>
      </c>
      <c r="AV145" s="569">
        <v>0</v>
      </c>
      <c r="AW145" s="569">
        <v>0</v>
      </c>
      <c r="AX145" s="569">
        <v>0</v>
      </c>
      <c r="AY145" s="569">
        <v>0</v>
      </c>
      <c r="AZ145" s="569">
        <v>0</v>
      </c>
      <c r="BA145" s="569">
        <v>0</v>
      </c>
      <c r="BB145" s="569">
        <v>0</v>
      </c>
      <c r="BC145" s="569">
        <v>0</v>
      </c>
      <c r="BD145" s="569">
        <v>0</v>
      </c>
      <c r="BE145" s="569">
        <v>0</v>
      </c>
      <c r="BF145" s="569">
        <v>0</v>
      </c>
      <c r="BG145" s="569">
        <v>0</v>
      </c>
      <c r="BH145" s="569">
        <v>0</v>
      </c>
      <c r="BI145" s="569">
        <v>0</v>
      </c>
      <c r="BJ145" s="569">
        <v>0</v>
      </c>
      <c r="BK145" s="569">
        <v>0</v>
      </c>
      <c r="BL145" s="569">
        <v>0</v>
      </c>
      <c r="BM145" s="569">
        <v>0</v>
      </c>
      <c r="BN145" s="569">
        <v>0</v>
      </c>
      <c r="BO145" s="569">
        <v>0</v>
      </c>
      <c r="BP145" s="569">
        <v>0</v>
      </c>
      <c r="BQ145" s="569">
        <v>0</v>
      </c>
      <c r="BR145" s="569">
        <v>0</v>
      </c>
      <c r="BS145" s="569">
        <v>0</v>
      </c>
      <c r="BT145" s="569">
        <v>0</v>
      </c>
      <c r="BU145" s="569">
        <v>0</v>
      </c>
      <c r="BV145" s="569">
        <v>0</v>
      </c>
      <c r="BW145" s="569">
        <v>0</v>
      </c>
      <c r="BX145" s="569">
        <v>0</v>
      </c>
      <c r="BY145" s="569">
        <v>0</v>
      </c>
      <c r="BZ145" s="569">
        <v>0</v>
      </c>
      <c r="CA145" s="569">
        <v>0</v>
      </c>
      <c r="CB145" s="569">
        <v>0</v>
      </c>
      <c r="CC145" s="569">
        <v>0</v>
      </c>
      <c r="CD145" s="569">
        <v>0</v>
      </c>
      <c r="CE145" s="574">
        <v>0</v>
      </c>
      <c r="CF145" s="574">
        <v>0</v>
      </c>
      <c r="CG145" s="574">
        <v>0</v>
      </c>
      <c r="CH145" s="574">
        <v>0</v>
      </c>
      <c r="CI145" s="574">
        <v>0</v>
      </c>
      <c r="CJ145" s="574">
        <v>0</v>
      </c>
      <c r="CK145" s="574">
        <v>0</v>
      </c>
      <c r="CL145" s="574">
        <v>0</v>
      </c>
      <c r="CM145" s="574">
        <v>0</v>
      </c>
      <c r="CN145" s="574">
        <v>0</v>
      </c>
      <c r="CO145" s="574">
        <v>0</v>
      </c>
      <c r="CP145" s="574">
        <v>0</v>
      </c>
      <c r="CQ145" s="574">
        <v>0</v>
      </c>
      <c r="CR145" s="574">
        <v>0</v>
      </c>
      <c r="CS145" s="574">
        <v>0</v>
      </c>
      <c r="CT145" s="574">
        <v>0</v>
      </c>
      <c r="CU145" s="574">
        <v>0</v>
      </c>
      <c r="CV145" s="574">
        <v>0</v>
      </c>
      <c r="CW145" s="574">
        <v>0</v>
      </c>
      <c r="CX145" s="574">
        <v>0</v>
      </c>
      <c r="CY145" s="575">
        <v>0</v>
      </c>
      <c r="CZ145" s="576">
        <v>0</v>
      </c>
      <c r="DA145" s="577">
        <v>0</v>
      </c>
      <c r="DB145" s="577">
        <v>0</v>
      </c>
      <c r="DC145" s="577">
        <v>0</v>
      </c>
      <c r="DD145" s="577">
        <v>0</v>
      </c>
      <c r="DE145" s="577">
        <v>0</v>
      </c>
      <c r="DF145" s="577">
        <v>0</v>
      </c>
      <c r="DG145" s="577">
        <v>0</v>
      </c>
      <c r="DH145" s="577">
        <v>0</v>
      </c>
      <c r="DI145" s="577">
        <v>0</v>
      </c>
      <c r="DJ145" s="577">
        <v>0</v>
      </c>
      <c r="DK145" s="577">
        <v>0</v>
      </c>
      <c r="DL145" s="577">
        <v>0</v>
      </c>
      <c r="DM145" s="577">
        <v>0</v>
      </c>
      <c r="DN145" s="577">
        <v>0</v>
      </c>
      <c r="DO145" s="577">
        <v>0</v>
      </c>
      <c r="DP145" s="577">
        <v>0</v>
      </c>
      <c r="DQ145" s="577">
        <v>0</v>
      </c>
      <c r="DR145" s="577">
        <v>0</v>
      </c>
      <c r="DS145" s="577">
        <v>0</v>
      </c>
      <c r="DT145" s="577">
        <v>0</v>
      </c>
      <c r="DU145" s="577">
        <v>0</v>
      </c>
      <c r="DV145" s="577">
        <v>0</v>
      </c>
      <c r="DW145" s="578">
        <v>0</v>
      </c>
    </row>
    <row r="146" spans="2:127" x14ac:dyDescent="0.2">
      <c r="B146" s="584"/>
      <c r="C146" s="585"/>
      <c r="D146" s="586"/>
      <c r="E146" s="586"/>
      <c r="F146" s="586"/>
      <c r="G146" s="586"/>
      <c r="H146" s="586"/>
      <c r="I146" s="587"/>
      <c r="J146" s="587"/>
      <c r="K146" s="587"/>
      <c r="L146" s="587"/>
      <c r="M146" s="587"/>
      <c r="N146" s="587"/>
      <c r="O146" s="587"/>
      <c r="P146" s="587"/>
      <c r="Q146" s="587"/>
      <c r="R146" s="588"/>
      <c r="S146" s="587"/>
      <c r="T146" s="587"/>
      <c r="U146" s="497" t="s">
        <v>812</v>
      </c>
      <c r="V146" s="498" t="s">
        <v>124</v>
      </c>
      <c r="W146" s="499" t="s">
        <v>495</v>
      </c>
      <c r="X146" s="569">
        <v>0</v>
      </c>
      <c r="Y146" s="569">
        <v>0</v>
      </c>
      <c r="Z146" s="569">
        <v>0</v>
      </c>
      <c r="AA146" s="569">
        <v>0</v>
      </c>
      <c r="AB146" s="569">
        <v>0</v>
      </c>
      <c r="AC146" s="569">
        <v>0</v>
      </c>
      <c r="AD146" s="569">
        <v>0</v>
      </c>
      <c r="AE146" s="569">
        <v>0</v>
      </c>
      <c r="AF146" s="569">
        <v>0</v>
      </c>
      <c r="AG146" s="569">
        <v>0</v>
      </c>
      <c r="AH146" s="569">
        <v>0</v>
      </c>
      <c r="AI146" s="569">
        <v>0</v>
      </c>
      <c r="AJ146" s="569">
        <v>0</v>
      </c>
      <c r="AK146" s="569">
        <v>0</v>
      </c>
      <c r="AL146" s="569">
        <v>0</v>
      </c>
      <c r="AM146" s="569">
        <v>0</v>
      </c>
      <c r="AN146" s="569">
        <v>0</v>
      </c>
      <c r="AO146" s="569">
        <v>0</v>
      </c>
      <c r="AP146" s="569">
        <v>0</v>
      </c>
      <c r="AQ146" s="569">
        <v>0</v>
      </c>
      <c r="AR146" s="569">
        <v>0</v>
      </c>
      <c r="AS146" s="569">
        <v>0</v>
      </c>
      <c r="AT146" s="569">
        <v>0</v>
      </c>
      <c r="AU146" s="569">
        <v>0</v>
      </c>
      <c r="AV146" s="569">
        <v>0</v>
      </c>
      <c r="AW146" s="569">
        <v>0</v>
      </c>
      <c r="AX146" s="569">
        <v>0</v>
      </c>
      <c r="AY146" s="569">
        <v>0</v>
      </c>
      <c r="AZ146" s="569">
        <v>0</v>
      </c>
      <c r="BA146" s="569">
        <v>0</v>
      </c>
      <c r="BB146" s="569">
        <v>0</v>
      </c>
      <c r="BC146" s="569">
        <v>0</v>
      </c>
      <c r="BD146" s="569">
        <v>0</v>
      </c>
      <c r="BE146" s="569">
        <v>0</v>
      </c>
      <c r="BF146" s="569">
        <v>0</v>
      </c>
      <c r="BG146" s="569">
        <v>0</v>
      </c>
      <c r="BH146" s="569">
        <v>0</v>
      </c>
      <c r="BI146" s="569">
        <v>0</v>
      </c>
      <c r="BJ146" s="569">
        <v>0</v>
      </c>
      <c r="BK146" s="569">
        <v>0</v>
      </c>
      <c r="BL146" s="569">
        <v>0</v>
      </c>
      <c r="BM146" s="569">
        <v>0</v>
      </c>
      <c r="BN146" s="569">
        <v>0</v>
      </c>
      <c r="BO146" s="569">
        <v>0</v>
      </c>
      <c r="BP146" s="569">
        <v>0</v>
      </c>
      <c r="BQ146" s="569">
        <v>0</v>
      </c>
      <c r="BR146" s="569">
        <v>0</v>
      </c>
      <c r="BS146" s="569">
        <v>0</v>
      </c>
      <c r="BT146" s="569">
        <v>0</v>
      </c>
      <c r="BU146" s="569">
        <v>0</v>
      </c>
      <c r="BV146" s="569">
        <v>0</v>
      </c>
      <c r="BW146" s="569">
        <v>0</v>
      </c>
      <c r="BX146" s="569">
        <v>0</v>
      </c>
      <c r="BY146" s="569">
        <v>0</v>
      </c>
      <c r="BZ146" s="569">
        <v>0</v>
      </c>
      <c r="CA146" s="569">
        <v>0</v>
      </c>
      <c r="CB146" s="569">
        <v>0</v>
      </c>
      <c r="CC146" s="569">
        <v>0</v>
      </c>
      <c r="CD146" s="569">
        <v>0</v>
      </c>
      <c r="CE146" s="569">
        <v>0</v>
      </c>
      <c r="CF146" s="569">
        <v>0</v>
      </c>
      <c r="CG146" s="569">
        <v>0</v>
      </c>
      <c r="CH146" s="569">
        <v>0</v>
      </c>
      <c r="CI146" s="569">
        <v>0</v>
      </c>
      <c r="CJ146" s="569">
        <v>0</v>
      </c>
      <c r="CK146" s="569">
        <v>0</v>
      </c>
      <c r="CL146" s="569">
        <v>0</v>
      </c>
      <c r="CM146" s="569">
        <v>0</v>
      </c>
      <c r="CN146" s="569">
        <v>0</v>
      </c>
      <c r="CO146" s="569">
        <v>0</v>
      </c>
      <c r="CP146" s="569">
        <v>0</v>
      </c>
      <c r="CQ146" s="569">
        <v>0</v>
      </c>
      <c r="CR146" s="569">
        <v>0</v>
      </c>
      <c r="CS146" s="569">
        <v>0</v>
      </c>
      <c r="CT146" s="569">
        <v>0</v>
      </c>
      <c r="CU146" s="569">
        <v>0</v>
      </c>
      <c r="CV146" s="569">
        <v>0</v>
      </c>
      <c r="CW146" s="569">
        <v>0</v>
      </c>
      <c r="CX146" s="569">
        <v>0</v>
      </c>
      <c r="CY146" s="569">
        <v>0</v>
      </c>
      <c r="CZ146" s="576">
        <v>0</v>
      </c>
      <c r="DA146" s="577">
        <v>0</v>
      </c>
      <c r="DB146" s="577">
        <v>0</v>
      </c>
      <c r="DC146" s="577">
        <v>0</v>
      </c>
      <c r="DD146" s="577">
        <v>0</v>
      </c>
      <c r="DE146" s="577">
        <v>0</v>
      </c>
      <c r="DF146" s="577">
        <v>0</v>
      </c>
      <c r="DG146" s="577">
        <v>0</v>
      </c>
      <c r="DH146" s="577">
        <v>0</v>
      </c>
      <c r="DI146" s="577">
        <v>0</v>
      </c>
      <c r="DJ146" s="577">
        <v>0</v>
      </c>
      <c r="DK146" s="577">
        <v>0</v>
      </c>
      <c r="DL146" s="577">
        <v>0</v>
      </c>
      <c r="DM146" s="577">
        <v>0</v>
      </c>
      <c r="DN146" s="577">
        <v>0</v>
      </c>
      <c r="DO146" s="577">
        <v>0</v>
      </c>
      <c r="DP146" s="577">
        <v>0</v>
      </c>
      <c r="DQ146" s="577">
        <v>0</v>
      </c>
      <c r="DR146" s="577">
        <v>0</v>
      </c>
      <c r="DS146" s="577">
        <v>0</v>
      </c>
      <c r="DT146" s="577">
        <v>0</v>
      </c>
      <c r="DU146" s="577">
        <v>0</v>
      </c>
      <c r="DV146" s="577">
        <v>0</v>
      </c>
      <c r="DW146" s="578">
        <v>0</v>
      </c>
    </row>
    <row r="147" spans="2:127" x14ac:dyDescent="0.2">
      <c r="B147" s="590"/>
      <c r="C147" s="591"/>
      <c r="D147" s="592"/>
      <c r="E147" s="592"/>
      <c r="F147" s="592"/>
      <c r="G147" s="592"/>
      <c r="H147" s="592"/>
      <c r="I147" s="593"/>
      <c r="J147" s="593"/>
      <c r="K147" s="593"/>
      <c r="L147" s="593"/>
      <c r="M147" s="593"/>
      <c r="N147" s="593"/>
      <c r="O147" s="593"/>
      <c r="P147" s="593"/>
      <c r="Q147" s="593"/>
      <c r="R147" s="594"/>
      <c r="S147" s="593"/>
      <c r="T147" s="593"/>
      <c r="U147" s="497" t="s">
        <v>497</v>
      </c>
      <c r="V147" s="498" t="s">
        <v>124</v>
      </c>
      <c r="W147" s="595" t="s">
        <v>495</v>
      </c>
      <c r="X147" s="569">
        <v>0</v>
      </c>
      <c r="Y147" s="569">
        <v>0</v>
      </c>
      <c r="Z147" s="569">
        <v>0</v>
      </c>
      <c r="AA147" s="569">
        <v>0</v>
      </c>
      <c r="AB147" s="569">
        <v>0</v>
      </c>
      <c r="AC147" s="569">
        <v>284</v>
      </c>
      <c r="AD147" s="569">
        <v>284</v>
      </c>
      <c r="AE147" s="569">
        <v>284</v>
      </c>
      <c r="AF147" s="569">
        <v>284</v>
      </c>
      <c r="AG147" s="569">
        <v>284</v>
      </c>
      <c r="AH147" s="569">
        <v>284</v>
      </c>
      <c r="AI147" s="569">
        <v>284</v>
      </c>
      <c r="AJ147" s="569">
        <v>284</v>
      </c>
      <c r="AK147" s="569">
        <v>284</v>
      </c>
      <c r="AL147" s="569">
        <v>284</v>
      </c>
      <c r="AM147" s="569">
        <v>284</v>
      </c>
      <c r="AN147" s="569">
        <v>284</v>
      </c>
      <c r="AO147" s="569">
        <v>284</v>
      </c>
      <c r="AP147" s="569">
        <v>284</v>
      </c>
      <c r="AQ147" s="569">
        <v>284</v>
      </c>
      <c r="AR147" s="569">
        <v>284</v>
      </c>
      <c r="AS147" s="569">
        <v>284</v>
      </c>
      <c r="AT147" s="569">
        <v>284</v>
      </c>
      <c r="AU147" s="569">
        <v>284</v>
      </c>
      <c r="AV147" s="569">
        <v>284</v>
      </c>
      <c r="AW147" s="569">
        <v>284</v>
      </c>
      <c r="AX147" s="569">
        <v>284</v>
      </c>
      <c r="AY147" s="569">
        <v>284</v>
      </c>
      <c r="AZ147" s="569">
        <v>284</v>
      </c>
      <c r="BA147" s="569">
        <v>284</v>
      </c>
      <c r="BB147" s="569">
        <v>284</v>
      </c>
      <c r="BC147" s="569">
        <v>284</v>
      </c>
      <c r="BD147" s="569">
        <v>284</v>
      </c>
      <c r="BE147" s="569">
        <v>284</v>
      </c>
      <c r="BF147" s="569">
        <v>284</v>
      </c>
      <c r="BG147" s="569">
        <v>284</v>
      </c>
      <c r="BH147" s="569">
        <v>284</v>
      </c>
      <c r="BI147" s="569">
        <v>284</v>
      </c>
      <c r="BJ147" s="569">
        <v>284</v>
      </c>
      <c r="BK147" s="569">
        <v>284</v>
      </c>
      <c r="BL147" s="569">
        <v>284</v>
      </c>
      <c r="BM147" s="569">
        <v>284</v>
      </c>
      <c r="BN147" s="569">
        <v>284</v>
      </c>
      <c r="BO147" s="569">
        <v>284</v>
      </c>
      <c r="BP147" s="569">
        <v>284</v>
      </c>
      <c r="BQ147" s="569">
        <v>284</v>
      </c>
      <c r="BR147" s="569">
        <v>284</v>
      </c>
      <c r="BS147" s="569">
        <v>284</v>
      </c>
      <c r="BT147" s="569">
        <v>284</v>
      </c>
      <c r="BU147" s="569">
        <v>284</v>
      </c>
      <c r="BV147" s="569">
        <v>284</v>
      </c>
      <c r="BW147" s="569">
        <v>284</v>
      </c>
      <c r="BX147" s="569">
        <v>284</v>
      </c>
      <c r="BY147" s="569">
        <v>284</v>
      </c>
      <c r="BZ147" s="569">
        <v>284</v>
      </c>
      <c r="CA147" s="569">
        <v>284</v>
      </c>
      <c r="CB147" s="569">
        <v>284</v>
      </c>
      <c r="CC147" s="569">
        <v>284</v>
      </c>
      <c r="CD147" s="569">
        <v>284</v>
      </c>
      <c r="CE147" s="574">
        <v>284</v>
      </c>
      <c r="CF147" s="574">
        <v>284</v>
      </c>
      <c r="CG147" s="574">
        <v>284</v>
      </c>
      <c r="CH147" s="574">
        <v>284</v>
      </c>
      <c r="CI147" s="574">
        <v>284</v>
      </c>
      <c r="CJ147" s="574">
        <v>284</v>
      </c>
      <c r="CK147" s="574">
        <v>284</v>
      </c>
      <c r="CL147" s="574">
        <v>284</v>
      </c>
      <c r="CM147" s="574">
        <v>284</v>
      </c>
      <c r="CN147" s="574">
        <v>284</v>
      </c>
      <c r="CO147" s="574">
        <v>284</v>
      </c>
      <c r="CP147" s="574">
        <v>284</v>
      </c>
      <c r="CQ147" s="574">
        <v>284</v>
      </c>
      <c r="CR147" s="574">
        <v>284</v>
      </c>
      <c r="CS147" s="574">
        <v>284</v>
      </c>
      <c r="CT147" s="574">
        <v>284</v>
      </c>
      <c r="CU147" s="574">
        <v>284</v>
      </c>
      <c r="CV147" s="574">
        <v>284</v>
      </c>
      <c r="CW147" s="574">
        <v>284</v>
      </c>
      <c r="CX147" s="574">
        <v>284</v>
      </c>
      <c r="CY147" s="575">
        <v>284</v>
      </c>
      <c r="CZ147" s="576">
        <v>0</v>
      </c>
      <c r="DA147" s="577">
        <v>0</v>
      </c>
      <c r="DB147" s="577">
        <v>0</v>
      </c>
      <c r="DC147" s="577">
        <v>0</v>
      </c>
      <c r="DD147" s="577">
        <v>0</v>
      </c>
      <c r="DE147" s="577">
        <v>0</v>
      </c>
      <c r="DF147" s="577">
        <v>0</v>
      </c>
      <c r="DG147" s="577">
        <v>0</v>
      </c>
      <c r="DH147" s="577">
        <v>0</v>
      </c>
      <c r="DI147" s="577">
        <v>0</v>
      </c>
      <c r="DJ147" s="577">
        <v>0</v>
      </c>
      <c r="DK147" s="577">
        <v>0</v>
      </c>
      <c r="DL147" s="577">
        <v>0</v>
      </c>
      <c r="DM147" s="577">
        <v>0</v>
      </c>
      <c r="DN147" s="577">
        <v>0</v>
      </c>
      <c r="DO147" s="577">
        <v>0</v>
      </c>
      <c r="DP147" s="577">
        <v>0</v>
      </c>
      <c r="DQ147" s="577">
        <v>0</v>
      </c>
      <c r="DR147" s="577">
        <v>0</v>
      </c>
      <c r="DS147" s="577">
        <v>0</v>
      </c>
      <c r="DT147" s="577">
        <v>0</v>
      </c>
      <c r="DU147" s="577">
        <v>0</v>
      </c>
      <c r="DV147" s="577">
        <v>0</v>
      </c>
      <c r="DW147" s="578">
        <v>0</v>
      </c>
    </row>
    <row r="148" spans="2:127" x14ac:dyDescent="0.2">
      <c r="B148" s="596"/>
      <c r="C148" s="597"/>
      <c r="D148" s="384"/>
      <c r="E148" s="384"/>
      <c r="F148" s="384"/>
      <c r="G148" s="384"/>
      <c r="H148" s="384"/>
      <c r="I148" s="598"/>
      <c r="J148" s="598"/>
      <c r="K148" s="598"/>
      <c r="L148" s="598"/>
      <c r="M148" s="598"/>
      <c r="N148" s="598"/>
      <c r="O148" s="598"/>
      <c r="P148" s="598"/>
      <c r="Q148" s="598"/>
      <c r="R148" s="599"/>
      <c r="S148" s="598"/>
      <c r="T148" s="598"/>
      <c r="U148" s="497" t="s">
        <v>498</v>
      </c>
      <c r="V148" s="498" t="s">
        <v>124</v>
      </c>
      <c r="W148" s="595" t="s">
        <v>495</v>
      </c>
      <c r="X148" s="569">
        <v>0</v>
      </c>
      <c r="Y148" s="569">
        <v>0</v>
      </c>
      <c r="Z148" s="569">
        <v>0</v>
      </c>
      <c r="AA148" s="569">
        <v>0</v>
      </c>
      <c r="AB148" s="569">
        <v>0</v>
      </c>
      <c r="AC148" s="569">
        <v>348</v>
      </c>
      <c r="AD148" s="569">
        <v>348</v>
      </c>
      <c r="AE148" s="569">
        <v>348</v>
      </c>
      <c r="AF148" s="569">
        <v>348</v>
      </c>
      <c r="AG148" s="569">
        <v>348</v>
      </c>
      <c r="AH148" s="569">
        <v>348</v>
      </c>
      <c r="AI148" s="569">
        <v>348</v>
      </c>
      <c r="AJ148" s="569">
        <v>348</v>
      </c>
      <c r="AK148" s="569">
        <v>348</v>
      </c>
      <c r="AL148" s="569">
        <v>348</v>
      </c>
      <c r="AM148" s="569">
        <v>348</v>
      </c>
      <c r="AN148" s="569">
        <v>348</v>
      </c>
      <c r="AO148" s="569">
        <v>348</v>
      </c>
      <c r="AP148" s="569">
        <v>348</v>
      </c>
      <c r="AQ148" s="569">
        <v>348</v>
      </c>
      <c r="AR148" s="569">
        <v>348</v>
      </c>
      <c r="AS148" s="569">
        <v>348</v>
      </c>
      <c r="AT148" s="569">
        <v>348</v>
      </c>
      <c r="AU148" s="569">
        <v>348</v>
      </c>
      <c r="AV148" s="569">
        <v>348</v>
      </c>
      <c r="AW148" s="569">
        <v>348</v>
      </c>
      <c r="AX148" s="569">
        <v>348</v>
      </c>
      <c r="AY148" s="569">
        <v>348</v>
      </c>
      <c r="AZ148" s="569">
        <v>348</v>
      </c>
      <c r="BA148" s="569">
        <v>348</v>
      </c>
      <c r="BB148" s="569">
        <v>348</v>
      </c>
      <c r="BC148" s="569">
        <v>348</v>
      </c>
      <c r="BD148" s="569">
        <v>348</v>
      </c>
      <c r="BE148" s="569">
        <v>348</v>
      </c>
      <c r="BF148" s="569">
        <v>348</v>
      </c>
      <c r="BG148" s="569">
        <v>348</v>
      </c>
      <c r="BH148" s="569">
        <v>348</v>
      </c>
      <c r="BI148" s="569">
        <v>348</v>
      </c>
      <c r="BJ148" s="569">
        <v>348</v>
      </c>
      <c r="BK148" s="569">
        <v>348</v>
      </c>
      <c r="BL148" s="569">
        <v>348</v>
      </c>
      <c r="BM148" s="569">
        <v>348</v>
      </c>
      <c r="BN148" s="569">
        <v>348</v>
      </c>
      <c r="BO148" s="569">
        <v>348</v>
      </c>
      <c r="BP148" s="569">
        <v>348</v>
      </c>
      <c r="BQ148" s="569">
        <v>348</v>
      </c>
      <c r="BR148" s="569">
        <v>348</v>
      </c>
      <c r="BS148" s="569">
        <v>348</v>
      </c>
      <c r="BT148" s="569">
        <v>348</v>
      </c>
      <c r="BU148" s="569">
        <v>348</v>
      </c>
      <c r="BV148" s="569">
        <v>348</v>
      </c>
      <c r="BW148" s="569">
        <v>348</v>
      </c>
      <c r="BX148" s="569">
        <v>348</v>
      </c>
      <c r="BY148" s="569">
        <v>348</v>
      </c>
      <c r="BZ148" s="569">
        <v>348</v>
      </c>
      <c r="CA148" s="569">
        <v>348</v>
      </c>
      <c r="CB148" s="569">
        <v>348</v>
      </c>
      <c r="CC148" s="569">
        <v>348</v>
      </c>
      <c r="CD148" s="569">
        <v>348</v>
      </c>
      <c r="CE148" s="574">
        <v>348</v>
      </c>
      <c r="CF148" s="574">
        <v>348</v>
      </c>
      <c r="CG148" s="574">
        <v>348</v>
      </c>
      <c r="CH148" s="574">
        <v>348</v>
      </c>
      <c r="CI148" s="574">
        <v>348</v>
      </c>
      <c r="CJ148" s="574">
        <v>348</v>
      </c>
      <c r="CK148" s="574">
        <v>348</v>
      </c>
      <c r="CL148" s="574">
        <v>348</v>
      </c>
      <c r="CM148" s="574">
        <v>348</v>
      </c>
      <c r="CN148" s="574">
        <v>348</v>
      </c>
      <c r="CO148" s="574">
        <v>348</v>
      </c>
      <c r="CP148" s="574">
        <v>348</v>
      </c>
      <c r="CQ148" s="574">
        <v>348</v>
      </c>
      <c r="CR148" s="574">
        <v>348</v>
      </c>
      <c r="CS148" s="574">
        <v>348</v>
      </c>
      <c r="CT148" s="574">
        <v>348</v>
      </c>
      <c r="CU148" s="574">
        <v>348</v>
      </c>
      <c r="CV148" s="574">
        <v>348</v>
      </c>
      <c r="CW148" s="574">
        <v>348</v>
      </c>
      <c r="CX148" s="574">
        <v>348</v>
      </c>
      <c r="CY148" s="575">
        <v>348</v>
      </c>
      <c r="CZ148" s="576">
        <v>0</v>
      </c>
      <c r="DA148" s="577">
        <v>0</v>
      </c>
      <c r="DB148" s="577">
        <v>0</v>
      </c>
      <c r="DC148" s="577">
        <v>0</v>
      </c>
      <c r="DD148" s="577">
        <v>0</v>
      </c>
      <c r="DE148" s="577">
        <v>0</v>
      </c>
      <c r="DF148" s="577">
        <v>0</v>
      </c>
      <c r="DG148" s="577">
        <v>0</v>
      </c>
      <c r="DH148" s="577">
        <v>0</v>
      </c>
      <c r="DI148" s="577">
        <v>0</v>
      </c>
      <c r="DJ148" s="577">
        <v>0</v>
      </c>
      <c r="DK148" s="577">
        <v>0</v>
      </c>
      <c r="DL148" s="577">
        <v>0</v>
      </c>
      <c r="DM148" s="577">
        <v>0</v>
      </c>
      <c r="DN148" s="577">
        <v>0</v>
      </c>
      <c r="DO148" s="577">
        <v>0</v>
      </c>
      <c r="DP148" s="577">
        <v>0</v>
      </c>
      <c r="DQ148" s="577">
        <v>0</v>
      </c>
      <c r="DR148" s="577">
        <v>0</v>
      </c>
      <c r="DS148" s="577">
        <v>0</v>
      </c>
      <c r="DT148" s="577">
        <v>0</v>
      </c>
      <c r="DU148" s="577">
        <v>0</v>
      </c>
      <c r="DV148" s="577">
        <v>0</v>
      </c>
      <c r="DW148" s="578">
        <v>0</v>
      </c>
    </row>
    <row r="149" spans="2:127" x14ac:dyDescent="0.2">
      <c r="B149" s="596"/>
      <c r="C149" s="597"/>
      <c r="D149" s="384"/>
      <c r="E149" s="384"/>
      <c r="F149" s="384"/>
      <c r="G149" s="384"/>
      <c r="H149" s="384"/>
      <c r="I149" s="598"/>
      <c r="J149" s="598"/>
      <c r="K149" s="598"/>
      <c r="L149" s="598"/>
      <c r="M149" s="598"/>
      <c r="N149" s="598"/>
      <c r="O149" s="598"/>
      <c r="P149" s="598"/>
      <c r="Q149" s="598"/>
      <c r="R149" s="599"/>
      <c r="S149" s="598"/>
      <c r="T149" s="598"/>
      <c r="U149" s="600" t="s">
        <v>499</v>
      </c>
      <c r="V149" s="601" t="s">
        <v>124</v>
      </c>
      <c r="W149" s="595" t="s">
        <v>495</v>
      </c>
      <c r="X149" s="569">
        <v>0</v>
      </c>
      <c r="Y149" s="569">
        <v>0</v>
      </c>
      <c r="Z149" s="569">
        <v>0</v>
      </c>
      <c r="AA149" s="569">
        <v>0</v>
      </c>
      <c r="AB149" s="569">
        <v>0</v>
      </c>
      <c r="AC149" s="569">
        <v>0</v>
      </c>
      <c r="AD149" s="569">
        <v>0</v>
      </c>
      <c r="AE149" s="569">
        <v>0</v>
      </c>
      <c r="AF149" s="569">
        <v>0</v>
      </c>
      <c r="AG149" s="569">
        <v>0</v>
      </c>
      <c r="AH149" s="569">
        <v>0</v>
      </c>
      <c r="AI149" s="569">
        <v>0</v>
      </c>
      <c r="AJ149" s="569">
        <v>0</v>
      </c>
      <c r="AK149" s="569">
        <v>0</v>
      </c>
      <c r="AL149" s="569">
        <v>0</v>
      </c>
      <c r="AM149" s="569">
        <v>0</v>
      </c>
      <c r="AN149" s="569">
        <v>0</v>
      </c>
      <c r="AO149" s="569">
        <v>0</v>
      </c>
      <c r="AP149" s="569">
        <v>0</v>
      </c>
      <c r="AQ149" s="569">
        <v>0</v>
      </c>
      <c r="AR149" s="569">
        <v>0</v>
      </c>
      <c r="AS149" s="569">
        <v>0</v>
      </c>
      <c r="AT149" s="569">
        <v>0</v>
      </c>
      <c r="AU149" s="569">
        <v>0</v>
      </c>
      <c r="AV149" s="569">
        <v>0</v>
      </c>
      <c r="AW149" s="569">
        <v>0</v>
      </c>
      <c r="AX149" s="569">
        <v>0</v>
      </c>
      <c r="AY149" s="569">
        <v>0</v>
      </c>
      <c r="AZ149" s="569">
        <v>0</v>
      </c>
      <c r="BA149" s="569">
        <v>0</v>
      </c>
      <c r="BB149" s="569">
        <v>0</v>
      </c>
      <c r="BC149" s="569">
        <v>0</v>
      </c>
      <c r="BD149" s="569">
        <v>0</v>
      </c>
      <c r="BE149" s="569">
        <v>0</v>
      </c>
      <c r="BF149" s="569">
        <v>0</v>
      </c>
      <c r="BG149" s="569">
        <v>0</v>
      </c>
      <c r="BH149" s="569">
        <v>0</v>
      </c>
      <c r="BI149" s="569">
        <v>0</v>
      </c>
      <c r="BJ149" s="569">
        <v>0</v>
      </c>
      <c r="BK149" s="569">
        <v>0</v>
      </c>
      <c r="BL149" s="569">
        <v>0</v>
      </c>
      <c r="BM149" s="569">
        <v>0</v>
      </c>
      <c r="BN149" s="569">
        <v>0</v>
      </c>
      <c r="BO149" s="569">
        <v>0</v>
      </c>
      <c r="BP149" s="569">
        <v>0</v>
      </c>
      <c r="BQ149" s="569">
        <v>0</v>
      </c>
      <c r="BR149" s="569">
        <v>0</v>
      </c>
      <c r="BS149" s="569">
        <v>0</v>
      </c>
      <c r="BT149" s="569">
        <v>0</v>
      </c>
      <c r="BU149" s="569">
        <v>0</v>
      </c>
      <c r="BV149" s="569">
        <v>0</v>
      </c>
      <c r="BW149" s="569">
        <v>0</v>
      </c>
      <c r="BX149" s="569">
        <v>0</v>
      </c>
      <c r="BY149" s="569">
        <v>0</v>
      </c>
      <c r="BZ149" s="569">
        <v>0</v>
      </c>
      <c r="CA149" s="569">
        <v>0</v>
      </c>
      <c r="CB149" s="569">
        <v>0</v>
      </c>
      <c r="CC149" s="569">
        <v>0</v>
      </c>
      <c r="CD149" s="569">
        <v>0</v>
      </c>
      <c r="CE149" s="574">
        <v>0</v>
      </c>
      <c r="CF149" s="574">
        <v>0</v>
      </c>
      <c r="CG149" s="574">
        <v>0</v>
      </c>
      <c r="CH149" s="574">
        <v>0</v>
      </c>
      <c r="CI149" s="574">
        <v>0</v>
      </c>
      <c r="CJ149" s="574">
        <v>0</v>
      </c>
      <c r="CK149" s="574">
        <v>0</v>
      </c>
      <c r="CL149" s="574">
        <v>0</v>
      </c>
      <c r="CM149" s="574">
        <v>0</v>
      </c>
      <c r="CN149" s="574">
        <v>0</v>
      </c>
      <c r="CO149" s="574">
        <v>0</v>
      </c>
      <c r="CP149" s="574">
        <v>0</v>
      </c>
      <c r="CQ149" s="574">
        <v>0</v>
      </c>
      <c r="CR149" s="574">
        <v>0</v>
      </c>
      <c r="CS149" s="574">
        <v>0</v>
      </c>
      <c r="CT149" s="574">
        <v>0</v>
      </c>
      <c r="CU149" s="574">
        <v>0</v>
      </c>
      <c r="CV149" s="574">
        <v>0</v>
      </c>
      <c r="CW149" s="574">
        <v>0</v>
      </c>
      <c r="CX149" s="574">
        <v>0</v>
      </c>
      <c r="CY149" s="575">
        <v>0</v>
      </c>
      <c r="CZ149" s="576">
        <v>0</v>
      </c>
      <c r="DA149" s="577">
        <v>0</v>
      </c>
      <c r="DB149" s="577">
        <v>0</v>
      </c>
      <c r="DC149" s="577">
        <v>0</v>
      </c>
      <c r="DD149" s="577">
        <v>0</v>
      </c>
      <c r="DE149" s="577">
        <v>0</v>
      </c>
      <c r="DF149" s="577">
        <v>0</v>
      </c>
      <c r="DG149" s="577">
        <v>0</v>
      </c>
      <c r="DH149" s="577">
        <v>0</v>
      </c>
      <c r="DI149" s="577">
        <v>0</v>
      </c>
      <c r="DJ149" s="577">
        <v>0</v>
      </c>
      <c r="DK149" s="577">
        <v>0</v>
      </c>
      <c r="DL149" s="577">
        <v>0</v>
      </c>
      <c r="DM149" s="577">
        <v>0</v>
      </c>
      <c r="DN149" s="577">
        <v>0</v>
      </c>
      <c r="DO149" s="577">
        <v>0</v>
      </c>
      <c r="DP149" s="577">
        <v>0</v>
      </c>
      <c r="DQ149" s="577">
        <v>0</v>
      </c>
      <c r="DR149" s="577">
        <v>0</v>
      </c>
      <c r="DS149" s="577">
        <v>0</v>
      </c>
      <c r="DT149" s="577">
        <v>0</v>
      </c>
      <c r="DU149" s="577">
        <v>0</v>
      </c>
      <c r="DV149" s="577">
        <v>0</v>
      </c>
      <c r="DW149" s="578">
        <v>0</v>
      </c>
    </row>
    <row r="150" spans="2:127" x14ac:dyDescent="0.2">
      <c r="B150" s="596"/>
      <c r="C150" s="597"/>
      <c r="D150" s="384"/>
      <c r="E150" s="384"/>
      <c r="F150" s="384"/>
      <c r="G150" s="384"/>
      <c r="H150" s="384"/>
      <c r="I150" s="598"/>
      <c r="J150" s="598"/>
      <c r="K150" s="598"/>
      <c r="L150" s="598"/>
      <c r="M150" s="598"/>
      <c r="N150" s="598"/>
      <c r="O150" s="598"/>
      <c r="P150" s="598"/>
      <c r="Q150" s="598"/>
      <c r="R150" s="599"/>
      <c r="S150" s="598"/>
      <c r="T150" s="598"/>
      <c r="U150" s="497" t="s">
        <v>500</v>
      </c>
      <c r="V150" s="498" t="s">
        <v>124</v>
      </c>
      <c r="W150" s="595" t="s">
        <v>495</v>
      </c>
      <c r="X150" s="569">
        <v>0.36260000000000003</v>
      </c>
      <c r="Y150" s="569">
        <v>0.41440000000000005</v>
      </c>
      <c r="Z150" s="569">
        <v>0.51800000000000002</v>
      </c>
      <c r="AA150" s="569">
        <v>2.0720000000000001</v>
      </c>
      <c r="AB150" s="569">
        <v>1.8129999999999997</v>
      </c>
      <c r="AC150" s="569">
        <v>0</v>
      </c>
      <c r="AD150" s="569">
        <v>0</v>
      </c>
      <c r="AE150" s="569">
        <v>0</v>
      </c>
      <c r="AF150" s="569">
        <v>0</v>
      </c>
      <c r="AG150" s="569">
        <v>0</v>
      </c>
      <c r="AH150" s="569">
        <v>0</v>
      </c>
      <c r="AI150" s="569">
        <v>0</v>
      </c>
      <c r="AJ150" s="569">
        <v>0</v>
      </c>
      <c r="AK150" s="569">
        <v>0</v>
      </c>
      <c r="AL150" s="569">
        <v>0</v>
      </c>
      <c r="AM150" s="569">
        <v>0</v>
      </c>
      <c r="AN150" s="569">
        <v>0</v>
      </c>
      <c r="AO150" s="569">
        <v>0</v>
      </c>
      <c r="AP150" s="569">
        <v>0</v>
      </c>
      <c r="AQ150" s="569">
        <v>0</v>
      </c>
      <c r="AR150" s="569">
        <v>0.12170707964601771</v>
      </c>
      <c r="AS150" s="569">
        <v>0.1390938053097345</v>
      </c>
      <c r="AT150" s="569">
        <v>0.17386725663716815</v>
      </c>
      <c r="AU150" s="569">
        <v>0.6954690265486726</v>
      </c>
      <c r="AV150" s="569">
        <v>0.60853539823008851</v>
      </c>
      <c r="AW150" s="569">
        <v>0</v>
      </c>
      <c r="AX150" s="569">
        <v>0</v>
      </c>
      <c r="AY150" s="569">
        <v>0</v>
      </c>
      <c r="AZ150" s="569">
        <v>0</v>
      </c>
      <c r="BA150" s="569">
        <v>0</v>
      </c>
      <c r="BB150" s="569">
        <v>0</v>
      </c>
      <c r="BC150" s="569">
        <v>0</v>
      </c>
      <c r="BD150" s="569">
        <v>0</v>
      </c>
      <c r="BE150" s="569">
        <v>0</v>
      </c>
      <c r="BF150" s="569">
        <v>0</v>
      </c>
      <c r="BG150" s="569">
        <v>0</v>
      </c>
      <c r="BH150" s="569">
        <v>0</v>
      </c>
      <c r="BI150" s="569">
        <v>0</v>
      </c>
      <c r="BJ150" s="569">
        <v>0</v>
      </c>
      <c r="BK150" s="569">
        <v>0</v>
      </c>
      <c r="BL150" s="569">
        <v>0.12170707964601771</v>
      </c>
      <c r="BM150" s="569">
        <v>0.1390938053097345</v>
      </c>
      <c r="BN150" s="569">
        <v>0.17386725663716815</v>
      </c>
      <c r="BO150" s="569">
        <v>0.6954690265486726</v>
      </c>
      <c r="BP150" s="569">
        <v>0.60853539823008851</v>
      </c>
      <c r="BQ150" s="569">
        <v>0</v>
      </c>
      <c r="BR150" s="569">
        <v>0</v>
      </c>
      <c r="BS150" s="569">
        <v>0</v>
      </c>
      <c r="BT150" s="569">
        <v>0</v>
      </c>
      <c r="BU150" s="569">
        <v>0</v>
      </c>
      <c r="BV150" s="569">
        <v>0</v>
      </c>
      <c r="BW150" s="569">
        <v>0</v>
      </c>
      <c r="BX150" s="569">
        <v>0</v>
      </c>
      <c r="BY150" s="569">
        <v>0</v>
      </c>
      <c r="BZ150" s="569">
        <v>0</v>
      </c>
      <c r="CA150" s="569">
        <v>0</v>
      </c>
      <c r="CB150" s="569">
        <v>0</v>
      </c>
      <c r="CC150" s="569">
        <v>0</v>
      </c>
      <c r="CD150" s="569">
        <v>0</v>
      </c>
      <c r="CE150" s="574">
        <v>0</v>
      </c>
      <c r="CF150" s="574">
        <v>0.21969159292035401</v>
      </c>
      <c r="CG150" s="574">
        <v>0.25107610619469023</v>
      </c>
      <c r="CH150" s="574">
        <v>0.31384513274336284</v>
      </c>
      <c r="CI150" s="574">
        <v>1.2553805309734514</v>
      </c>
      <c r="CJ150" s="574">
        <v>1.0984579646017698</v>
      </c>
      <c r="CK150" s="574">
        <v>0</v>
      </c>
      <c r="CL150" s="574">
        <v>0</v>
      </c>
      <c r="CM150" s="574">
        <v>0</v>
      </c>
      <c r="CN150" s="574">
        <v>0</v>
      </c>
      <c r="CO150" s="574">
        <v>0</v>
      </c>
      <c r="CP150" s="574">
        <v>0</v>
      </c>
      <c r="CQ150" s="574">
        <v>0</v>
      </c>
      <c r="CR150" s="574">
        <v>0</v>
      </c>
      <c r="CS150" s="574">
        <v>0</v>
      </c>
      <c r="CT150" s="574">
        <v>0</v>
      </c>
      <c r="CU150" s="574">
        <v>0</v>
      </c>
      <c r="CV150" s="574">
        <v>0</v>
      </c>
      <c r="CW150" s="574">
        <v>0</v>
      </c>
      <c r="CX150" s="574">
        <v>0</v>
      </c>
      <c r="CY150" s="575">
        <v>0</v>
      </c>
      <c r="CZ150" s="576">
        <v>0</v>
      </c>
      <c r="DA150" s="577">
        <v>0</v>
      </c>
      <c r="DB150" s="577">
        <v>0</v>
      </c>
      <c r="DC150" s="577">
        <v>0</v>
      </c>
      <c r="DD150" s="577">
        <v>0</v>
      </c>
      <c r="DE150" s="577">
        <v>0</v>
      </c>
      <c r="DF150" s="577">
        <v>0</v>
      </c>
      <c r="DG150" s="577">
        <v>0</v>
      </c>
      <c r="DH150" s="577">
        <v>0</v>
      </c>
      <c r="DI150" s="577">
        <v>0</v>
      </c>
      <c r="DJ150" s="577">
        <v>0</v>
      </c>
      <c r="DK150" s="577">
        <v>0</v>
      </c>
      <c r="DL150" s="577">
        <v>0</v>
      </c>
      <c r="DM150" s="577">
        <v>0</v>
      </c>
      <c r="DN150" s="577">
        <v>0</v>
      </c>
      <c r="DO150" s="577">
        <v>0</v>
      </c>
      <c r="DP150" s="577">
        <v>0</v>
      </c>
      <c r="DQ150" s="577">
        <v>0</v>
      </c>
      <c r="DR150" s="577">
        <v>0</v>
      </c>
      <c r="DS150" s="577">
        <v>0</v>
      </c>
      <c r="DT150" s="577">
        <v>0</v>
      </c>
      <c r="DU150" s="577">
        <v>0</v>
      </c>
      <c r="DV150" s="577">
        <v>0</v>
      </c>
      <c r="DW150" s="578">
        <v>0</v>
      </c>
    </row>
    <row r="151" spans="2:127" x14ac:dyDescent="0.2">
      <c r="B151" s="602"/>
      <c r="C151" s="597"/>
      <c r="D151" s="384"/>
      <c r="E151" s="384"/>
      <c r="F151" s="384"/>
      <c r="G151" s="384"/>
      <c r="H151" s="384"/>
      <c r="I151" s="598"/>
      <c r="J151" s="598"/>
      <c r="K151" s="598"/>
      <c r="L151" s="598"/>
      <c r="M151" s="598"/>
      <c r="N151" s="598"/>
      <c r="O151" s="598"/>
      <c r="P151" s="598"/>
      <c r="Q151" s="598"/>
      <c r="R151" s="599"/>
      <c r="S151" s="598"/>
      <c r="T151" s="598"/>
      <c r="U151" s="497" t="s">
        <v>501</v>
      </c>
      <c r="V151" s="498" t="s">
        <v>124</v>
      </c>
      <c r="W151" s="595" t="s">
        <v>495</v>
      </c>
      <c r="X151" s="569">
        <v>0</v>
      </c>
      <c r="Y151" s="569">
        <v>0</v>
      </c>
      <c r="Z151" s="569">
        <v>0</v>
      </c>
      <c r="AA151" s="569">
        <v>0</v>
      </c>
      <c r="AB151" s="569">
        <v>0</v>
      </c>
      <c r="AC151" s="569">
        <v>3.75</v>
      </c>
      <c r="AD151" s="569">
        <v>3.75</v>
      </c>
      <c r="AE151" s="569">
        <v>3.75</v>
      </c>
      <c r="AF151" s="569">
        <v>3.75</v>
      </c>
      <c r="AG151" s="569">
        <v>3.75</v>
      </c>
      <c r="AH151" s="569">
        <v>3.75</v>
      </c>
      <c r="AI151" s="569">
        <v>3.75</v>
      </c>
      <c r="AJ151" s="569">
        <v>3.75</v>
      </c>
      <c r="AK151" s="569">
        <v>3.75</v>
      </c>
      <c r="AL151" s="569">
        <v>3.75</v>
      </c>
      <c r="AM151" s="569">
        <v>3.75</v>
      </c>
      <c r="AN151" s="569">
        <v>3.75</v>
      </c>
      <c r="AO151" s="569">
        <v>3.75</v>
      </c>
      <c r="AP151" s="569">
        <v>3.75</v>
      </c>
      <c r="AQ151" s="569">
        <v>3.75</v>
      </c>
      <c r="AR151" s="569">
        <v>3.75</v>
      </c>
      <c r="AS151" s="569">
        <v>3.75</v>
      </c>
      <c r="AT151" s="569">
        <v>3.75</v>
      </c>
      <c r="AU151" s="569">
        <v>3.75</v>
      </c>
      <c r="AV151" s="569">
        <v>3.75</v>
      </c>
      <c r="AW151" s="569">
        <v>3.75</v>
      </c>
      <c r="AX151" s="569">
        <v>3.75</v>
      </c>
      <c r="AY151" s="569">
        <v>3.75</v>
      </c>
      <c r="AZ151" s="569">
        <v>3.75</v>
      </c>
      <c r="BA151" s="569">
        <v>3.75</v>
      </c>
      <c r="BB151" s="569">
        <v>3.75</v>
      </c>
      <c r="BC151" s="569">
        <v>3.75</v>
      </c>
      <c r="BD151" s="569">
        <v>3.75</v>
      </c>
      <c r="BE151" s="569">
        <v>3.75</v>
      </c>
      <c r="BF151" s="569">
        <v>3.75</v>
      </c>
      <c r="BG151" s="569">
        <v>3.75</v>
      </c>
      <c r="BH151" s="569">
        <v>3.75</v>
      </c>
      <c r="BI151" s="569">
        <v>3.75</v>
      </c>
      <c r="BJ151" s="569">
        <v>3.75</v>
      </c>
      <c r="BK151" s="569">
        <v>3.75</v>
      </c>
      <c r="BL151" s="569">
        <v>3.75</v>
      </c>
      <c r="BM151" s="569">
        <v>3.75</v>
      </c>
      <c r="BN151" s="569">
        <v>3.75</v>
      </c>
      <c r="BO151" s="569">
        <v>3.75</v>
      </c>
      <c r="BP151" s="569">
        <v>3.75</v>
      </c>
      <c r="BQ151" s="569">
        <v>3.75</v>
      </c>
      <c r="BR151" s="569">
        <v>3.75</v>
      </c>
      <c r="BS151" s="569">
        <v>3.75</v>
      </c>
      <c r="BT151" s="569">
        <v>3.75</v>
      </c>
      <c r="BU151" s="569">
        <v>3.75</v>
      </c>
      <c r="BV151" s="569">
        <v>3.75</v>
      </c>
      <c r="BW151" s="569">
        <v>3.75</v>
      </c>
      <c r="BX151" s="569">
        <v>3.75</v>
      </c>
      <c r="BY151" s="569">
        <v>3.75</v>
      </c>
      <c r="BZ151" s="569">
        <v>3.75</v>
      </c>
      <c r="CA151" s="569">
        <v>3.75</v>
      </c>
      <c r="CB151" s="569">
        <v>3.75</v>
      </c>
      <c r="CC151" s="569">
        <v>3.75</v>
      </c>
      <c r="CD151" s="569">
        <v>3.75</v>
      </c>
      <c r="CE151" s="574">
        <v>3.75</v>
      </c>
      <c r="CF151" s="574">
        <v>3.75</v>
      </c>
      <c r="CG151" s="574">
        <v>3.75</v>
      </c>
      <c r="CH151" s="574">
        <v>3.75</v>
      </c>
      <c r="CI151" s="574">
        <v>3.75</v>
      </c>
      <c r="CJ151" s="574">
        <v>3.75</v>
      </c>
      <c r="CK151" s="574">
        <v>3.75</v>
      </c>
      <c r="CL151" s="574">
        <v>3.75</v>
      </c>
      <c r="CM151" s="574">
        <v>3.75</v>
      </c>
      <c r="CN151" s="574">
        <v>3.75</v>
      </c>
      <c r="CO151" s="574">
        <v>3.75</v>
      </c>
      <c r="CP151" s="574">
        <v>3.75</v>
      </c>
      <c r="CQ151" s="574">
        <v>3.75</v>
      </c>
      <c r="CR151" s="574">
        <v>3.75</v>
      </c>
      <c r="CS151" s="574">
        <v>3.75</v>
      </c>
      <c r="CT151" s="574">
        <v>3.75</v>
      </c>
      <c r="CU151" s="574">
        <v>3.75</v>
      </c>
      <c r="CV151" s="574">
        <v>3.75</v>
      </c>
      <c r="CW151" s="574">
        <v>3.75</v>
      </c>
      <c r="CX151" s="574">
        <v>3.75</v>
      </c>
      <c r="CY151" s="575">
        <v>3.75</v>
      </c>
      <c r="CZ151" s="576">
        <v>0</v>
      </c>
      <c r="DA151" s="577">
        <v>0</v>
      </c>
      <c r="DB151" s="577">
        <v>0</v>
      </c>
      <c r="DC151" s="577">
        <v>0</v>
      </c>
      <c r="DD151" s="577">
        <v>0</v>
      </c>
      <c r="DE151" s="577">
        <v>0</v>
      </c>
      <c r="DF151" s="577">
        <v>0</v>
      </c>
      <c r="DG151" s="577">
        <v>0</v>
      </c>
      <c r="DH151" s="577">
        <v>0</v>
      </c>
      <c r="DI151" s="577">
        <v>0</v>
      </c>
      <c r="DJ151" s="577">
        <v>0</v>
      </c>
      <c r="DK151" s="577">
        <v>0</v>
      </c>
      <c r="DL151" s="577">
        <v>0</v>
      </c>
      <c r="DM151" s="577">
        <v>0</v>
      </c>
      <c r="DN151" s="577">
        <v>0</v>
      </c>
      <c r="DO151" s="577">
        <v>0</v>
      </c>
      <c r="DP151" s="577">
        <v>0</v>
      </c>
      <c r="DQ151" s="577">
        <v>0</v>
      </c>
      <c r="DR151" s="577">
        <v>0</v>
      </c>
      <c r="DS151" s="577">
        <v>0</v>
      </c>
      <c r="DT151" s="577">
        <v>0</v>
      </c>
      <c r="DU151" s="577">
        <v>0</v>
      </c>
      <c r="DV151" s="577">
        <v>0</v>
      </c>
      <c r="DW151" s="578">
        <v>0</v>
      </c>
    </row>
    <row r="152" spans="2:127" x14ac:dyDescent="0.2">
      <c r="B152" s="602"/>
      <c r="C152" s="597"/>
      <c r="D152" s="384"/>
      <c r="E152" s="384"/>
      <c r="F152" s="384"/>
      <c r="G152" s="384"/>
      <c r="H152" s="384"/>
      <c r="I152" s="598"/>
      <c r="J152" s="598"/>
      <c r="K152" s="598"/>
      <c r="L152" s="598"/>
      <c r="M152" s="598"/>
      <c r="N152" s="598"/>
      <c r="O152" s="598"/>
      <c r="P152" s="598"/>
      <c r="Q152" s="598"/>
      <c r="R152" s="599"/>
      <c r="S152" s="598"/>
      <c r="T152" s="598"/>
      <c r="U152" s="497" t="s">
        <v>502</v>
      </c>
      <c r="V152" s="498" t="s">
        <v>124</v>
      </c>
      <c r="W152" s="595" t="s">
        <v>495</v>
      </c>
      <c r="X152" s="569">
        <v>19.352844000000001</v>
      </c>
      <c r="Y152" s="569">
        <v>22.117536000000001</v>
      </c>
      <c r="Z152" s="569">
        <v>27.646920000000001</v>
      </c>
      <c r="AA152" s="569">
        <v>110.58768000000001</v>
      </c>
      <c r="AB152" s="569">
        <v>96.764219999999995</v>
      </c>
      <c r="AC152" s="569">
        <v>0</v>
      </c>
      <c r="AD152" s="569">
        <v>0</v>
      </c>
      <c r="AE152" s="569">
        <v>0</v>
      </c>
      <c r="AF152" s="569">
        <v>0</v>
      </c>
      <c r="AG152" s="569">
        <v>0</v>
      </c>
      <c r="AH152" s="569">
        <v>0</v>
      </c>
      <c r="AI152" s="569">
        <v>0</v>
      </c>
      <c r="AJ152" s="569">
        <v>0</v>
      </c>
      <c r="AK152" s="569">
        <v>0</v>
      </c>
      <c r="AL152" s="569">
        <v>0</v>
      </c>
      <c r="AM152" s="569">
        <v>0</v>
      </c>
      <c r="AN152" s="569">
        <v>0</v>
      </c>
      <c r="AO152" s="569">
        <v>0</v>
      </c>
      <c r="AP152" s="569">
        <v>0</v>
      </c>
      <c r="AQ152" s="569">
        <v>0</v>
      </c>
      <c r="AR152" s="569">
        <v>6.4958028849557525</v>
      </c>
      <c r="AS152" s="569">
        <v>7.4237747256637165</v>
      </c>
      <c r="AT152" s="569">
        <v>9.2797184070796455</v>
      </c>
      <c r="AU152" s="569">
        <v>37.118873628318582</v>
      </c>
      <c r="AV152" s="569">
        <v>32.479014424778761</v>
      </c>
      <c r="AW152" s="569">
        <v>0</v>
      </c>
      <c r="AX152" s="569">
        <v>0</v>
      </c>
      <c r="AY152" s="569">
        <v>0</v>
      </c>
      <c r="AZ152" s="569">
        <v>0</v>
      </c>
      <c r="BA152" s="569">
        <v>0</v>
      </c>
      <c r="BB152" s="569">
        <v>0</v>
      </c>
      <c r="BC152" s="569">
        <v>0</v>
      </c>
      <c r="BD152" s="569">
        <v>0</v>
      </c>
      <c r="BE152" s="569">
        <v>0</v>
      </c>
      <c r="BF152" s="569">
        <v>0</v>
      </c>
      <c r="BG152" s="569">
        <v>0</v>
      </c>
      <c r="BH152" s="569">
        <v>0</v>
      </c>
      <c r="BI152" s="569">
        <v>0</v>
      </c>
      <c r="BJ152" s="569">
        <v>0</v>
      </c>
      <c r="BK152" s="569">
        <v>0</v>
      </c>
      <c r="BL152" s="569">
        <v>6.4958028849557525</v>
      </c>
      <c r="BM152" s="569">
        <v>7.4237747256637165</v>
      </c>
      <c r="BN152" s="569">
        <v>9.2797184070796455</v>
      </c>
      <c r="BO152" s="569">
        <v>37.118873628318582</v>
      </c>
      <c r="BP152" s="569">
        <v>32.479014424778761</v>
      </c>
      <c r="BQ152" s="569">
        <v>0</v>
      </c>
      <c r="BR152" s="569">
        <v>0</v>
      </c>
      <c r="BS152" s="569">
        <v>0</v>
      </c>
      <c r="BT152" s="569">
        <v>0</v>
      </c>
      <c r="BU152" s="569">
        <v>0</v>
      </c>
      <c r="BV152" s="569">
        <v>0</v>
      </c>
      <c r="BW152" s="569">
        <v>0</v>
      </c>
      <c r="BX152" s="569">
        <v>0</v>
      </c>
      <c r="BY152" s="569">
        <v>0</v>
      </c>
      <c r="BZ152" s="569">
        <v>0</v>
      </c>
      <c r="CA152" s="569">
        <v>0</v>
      </c>
      <c r="CB152" s="569">
        <v>0</v>
      </c>
      <c r="CC152" s="569">
        <v>0</v>
      </c>
      <c r="CD152" s="569">
        <v>0</v>
      </c>
      <c r="CE152" s="574">
        <v>0</v>
      </c>
      <c r="CF152" s="574">
        <v>11.725474699115045</v>
      </c>
      <c r="CG152" s="574">
        <v>13.400542513274337</v>
      </c>
      <c r="CH152" s="574">
        <v>16.750678141592921</v>
      </c>
      <c r="CI152" s="574">
        <v>67.002712566371684</v>
      </c>
      <c r="CJ152" s="574">
        <v>58.62737349557522</v>
      </c>
      <c r="CK152" s="574">
        <v>0</v>
      </c>
      <c r="CL152" s="574">
        <v>0</v>
      </c>
      <c r="CM152" s="574">
        <v>0</v>
      </c>
      <c r="CN152" s="574">
        <v>0</v>
      </c>
      <c r="CO152" s="574">
        <v>0</v>
      </c>
      <c r="CP152" s="574">
        <v>0</v>
      </c>
      <c r="CQ152" s="574">
        <v>0</v>
      </c>
      <c r="CR152" s="574">
        <v>0</v>
      </c>
      <c r="CS152" s="574">
        <v>0</v>
      </c>
      <c r="CT152" s="574">
        <v>0</v>
      </c>
      <c r="CU152" s="574">
        <v>0</v>
      </c>
      <c r="CV152" s="574">
        <v>0</v>
      </c>
      <c r="CW152" s="574">
        <v>0</v>
      </c>
      <c r="CX152" s="574">
        <v>0</v>
      </c>
      <c r="CY152" s="575">
        <v>0</v>
      </c>
      <c r="CZ152" s="576">
        <v>0</v>
      </c>
      <c r="DA152" s="577">
        <v>0</v>
      </c>
      <c r="DB152" s="577">
        <v>0</v>
      </c>
      <c r="DC152" s="577">
        <v>0</v>
      </c>
      <c r="DD152" s="577">
        <v>0</v>
      </c>
      <c r="DE152" s="577">
        <v>0</v>
      </c>
      <c r="DF152" s="577">
        <v>0</v>
      </c>
      <c r="DG152" s="577">
        <v>0</v>
      </c>
      <c r="DH152" s="577">
        <v>0</v>
      </c>
      <c r="DI152" s="577">
        <v>0</v>
      </c>
      <c r="DJ152" s="577">
        <v>0</v>
      </c>
      <c r="DK152" s="577">
        <v>0</v>
      </c>
      <c r="DL152" s="577">
        <v>0</v>
      </c>
      <c r="DM152" s="577">
        <v>0</v>
      </c>
      <c r="DN152" s="577">
        <v>0</v>
      </c>
      <c r="DO152" s="577">
        <v>0</v>
      </c>
      <c r="DP152" s="577">
        <v>0</v>
      </c>
      <c r="DQ152" s="577">
        <v>0</v>
      </c>
      <c r="DR152" s="577">
        <v>0</v>
      </c>
      <c r="DS152" s="577">
        <v>0</v>
      </c>
      <c r="DT152" s="577">
        <v>0</v>
      </c>
      <c r="DU152" s="577">
        <v>0</v>
      </c>
      <c r="DV152" s="577">
        <v>0</v>
      </c>
      <c r="DW152" s="578">
        <v>0</v>
      </c>
    </row>
    <row r="153" spans="2:127" x14ac:dyDescent="0.2">
      <c r="B153" s="602"/>
      <c r="C153" s="597"/>
      <c r="D153" s="384"/>
      <c r="E153" s="384"/>
      <c r="F153" s="384"/>
      <c r="G153" s="384"/>
      <c r="H153" s="384"/>
      <c r="I153" s="598"/>
      <c r="J153" s="598"/>
      <c r="K153" s="598"/>
      <c r="L153" s="598"/>
      <c r="M153" s="598"/>
      <c r="N153" s="598"/>
      <c r="O153" s="598"/>
      <c r="P153" s="598"/>
      <c r="Q153" s="598"/>
      <c r="R153" s="599"/>
      <c r="S153" s="598"/>
      <c r="T153" s="598"/>
      <c r="U153" s="497" t="s">
        <v>503</v>
      </c>
      <c r="V153" s="498" t="s">
        <v>124</v>
      </c>
      <c r="W153" s="595" t="s">
        <v>495</v>
      </c>
      <c r="X153" s="569">
        <v>0</v>
      </c>
      <c r="Y153" s="569">
        <v>0</v>
      </c>
      <c r="Z153" s="569">
        <v>0</v>
      </c>
      <c r="AA153" s="569">
        <v>0</v>
      </c>
      <c r="AB153" s="569">
        <v>0</v>
      </c>
      <c r="AC153" s="569">
        <v>58.956879024556812</v>
      </c>
      <c r="AD153" s="569">
        <v>54.615742069305774</v>
      </c>
      <c r="AE153" s="569">
        <v>51.910057881869648</v>
      </c>
      <c r="AF153" s="569">
        <v>50.988143649430974</v>
      </c>
      <c r="AG153" s="569">
        <v>47.513376452925357</v>
      </c>
      <c r="AH153" s="569">
        <v>44.85228103222768</v>
      </c>
      <c r="AI153" s="569">
        <v>42.191185611529995</v>
      </c>
      <c r="AJ153" s="569">
        <v>39.530090190832304</v>
      </c>
      <c r="AK153" s="569">
        <v>36.868994770134641</v>
      </c>
      <c r="AL153" s="569">
        <v>34.20789934943695</v>
      </c>
      <c r="AM153" s="569">
        <v>31.546803928739269</v>
      </c>
      <c r="AN153" s="569">
        <v>28.885708508041578</v>
      </c>
      <c r="AO153" s="569">
        <v>26.224613087343894</v>
      </c>
      <c r="AP153" s="569">
        <v>23.563517666646216</v>
      </c>
      <c r="AQ153" s="569">
        <v>20.902422245948536</v>
      </c>
      <c r="AR153" s="569">
        <v>18.241326825250852</v>
      </c>
      <c r="AS153" s="569">
        <v>15.580231404553174</v>
      </c>
      <c r="AT153" s="569">
        <v>12.919135983855494</v>
      </c>
      <c r="AU153" s="569">
        <v>10.258040563157811</v>
      </c>
      <c r="AV153" s="569">
        <v>7.5969451424601306</v>
      </c>
      <c r="AW153" s="569">
        <v>7.5969451424601306</v>
      </c>
      <c r="AX153" s="569">
        <v>7.5969451424601306</v>
      </c>
      <c r="AY153" s="569">
        <v>7.5969451424601306</v>
      </c>
      <c r="AZ153" s="569">
        <v>7.5969451424601306</v>
      </c>
      <c r="BA153" s="569">
        <v>7.5969451424601306</v>
      </c>
      <c r="BB153" s="569">
        <v>7.5969451424601306</v>
      </c>
      <c r="BC153" s="569">
        <v>7.5969451424601306</v>
      </c>
      <c r="BD153" s="569">
        <v>7.5969451424601306</v>
      </c>
      <c r="BE153" s="569">
        <v>7.5969451424601306</v>
      </c>
      <c r="BF153" s="569">
        <v>7.5969451424601306</v>
      </c>
      <c r="BG153" s="569">
        <v>7.5969451424601306</v>
      </c>
      <c r="BH153" s="569">
        <v>7.5969451424601306</v>
      </c>
      <c r="BI153" s="569">
        <v>7.5969451424601306</v>
      </c>
      <c r="BJ153" s="569">
        <v>7.5969451424601306</v>
      </c>
      <c r="BK153" s="569">
        <v>7.5969451424601306</v>
      </c>
      <c r="BL153" s="569">
        <v>7.5969451424601306</v>
      </c>
      <c r="BM153" s="569">
        <v>7.5969451424601306</v>
      </c>
      <c r="BN153" s="569">
        <v>7.5969451424601306</v>
      </c>
      <c r="BO153" s="569">
        <v>7.5969451424601306</v>
      </c>
      <c r="BP153" s="569">
        <v>7.5969451424601306</v>
      </c>
      <c r="BQ153" s="569">
        <v>7.5969451424601306</v>
      </c>
      <c r="BR153" s="569">
        <v>7.5969451424601306</v>
      </c>
      <c r="BS153" s="569">
        <v>7.5969451424601306</v>
      </c>
      <c r="BT153" s="569">
        <v>7.5969451424601306</v>
      </c>
      <c r="BU153" s="569">
        <v>7.5969451424601306</v>
      </c>
      <c r="BV153" s="569">
        <v>7.5969451424601306</v>
      </c>
      <c r="BW153" s="569">
        <v>7.5969451424601306</v>
      </c>
      <c r="BX153" s="569">
        <v>7.5969451424601306</v>
      </c>
      <c r="BY153" s="569">
        <v>7.5969451424601306</v>
      </c>
      <c r="BZ153" s="569">
        <v>7.5969451424601306</v>
      </c>
      <c r="CA153" s="569">
        <v>7.5969451424601306</v>
      </c>
      <c r="CB153" s="569">
        <v>7.5969451424601306</v>
      </c>
      <c r="CC153" s="569">
        <v>7.5969451424601306</v>
      </c>
      <c r="CD153" s="569">
        <v>7.5969451424601306</v>
      </c>
      <c r="CE153" s="574">
        <v>7.5969451424601306</v>
      </c>
      <c r="CF153" s="574">
        <v>7.5969451424601306</v>
      </c>
      <c r="CG153" s="574">
        <v>7.5969451424601306</v>
      </c>
      <c r="CH153" s="574">
        <v>7.5969451424601306</v>
      </c>
      <c r="CI153" s="574">
        <v>7.5969451424601306</v>
      </c>
      <c r="CJ153" s="574">
        <v>7.5969451424601306</v>
      </c>
      <c r="CK153" s="574">
        <v>7.5969451424601306</v>
      </c>
      <c r="CL153" s="574">
        <v>7.5969451424601306</v>
      </c>
      <c r="CM153" s="574">
        <v>7.5969451424601306</v>
      </c>
      <c r="CN153" s="574">
        <v>7.5969451424601306</v>
      </c>
      <c r="CO153" s="574">
        <v>7.5969451424601306</v>
      </c>
      <c r="CP153" s="574">
        <v>7.5969451424601306</v>
      </c>
      <c r="CQ153" s="574">
        <v>7.5969451424601306</v>
      </c>
      <c r="CR153" s="574">
        <v>7.5969451424601306</v>
      </c>
      <c r="CS153" s="574">
        <v>7.5969451424601306</v>
      </c>
      <c r="CT153" s="574">
        <v>7.5969451424601306</v>
      </c>
      <c r="CU153" s="574">
        <v>7.5969451424601306</v>
      </c>
      <c r="CV153" s="574">
        <v>7.5969451424601306</v>
      </c>
      <c r="CW153" s="574">
        <v>7.5969451424601306</v>
      </c>
      <c r="CX153" s="574">
        <v>7.5969451424601306</v>
      </c>
      <c r="CY153" s="575">
        <v>7.5969451424601306</v>
      </c>
      <c r="CZ153" s="576">
        <v>0</v>
      </c>
      <c r="DA153" s="577">
        <v>0</v>
      </c>
      <c r="DB153" s="577">
        <v>0</v>
      </c>
      <c r="DC153" s="577">
        <v>0</v>
      </c>
      <c r="DD153" s="577">
        <v>0</v>
      </c>
      <c r="DE153" s="577">
        <v>0</v>
      </c>
      <c r="DF153" s="577">
        <v>0</v>
      </c>
      <c r="DG153" s="577">
        <v>0</v>
      </c>
      <c r="DH153" s="577">
        <v>0</v>
      </c>
      <c r="DI153" s="577">
        <v>0</v>
      </c>
      <c r="DJ153" s="577">
        <v>0</v>
      </c>
      <c r="DK153" s="577">
        <v>0</v>
      </c>
      <c r="DL153" s="577">
        <v>0</v>
      </c>
      <c r="DM153" s="577">
        <v>0</v>
      </c>
      <c r="DN153" s="577">
        <v>0</v>
      </c>
      <c r="DO153" s="577">
        <v>0</v>
      </c>
      <c r="DP153" s="577">
        <v>0</v>
      </c>
      <c r="DQ153" s="577">
        <v>0</v>
      </c>
      <c r="DR153" s="577">
        <v>0</v>
      </c>
      <c r="DS153" s="577">
        <v>0</v>
      </c>
      <c r="DT153" s="577">
        <v>0</v>
      </c>
      <c r="DU153" s="577">
        <v>0</v>
      </c>
      <c r="DV153" s="577">
        <v>0</v>
      </c>
      <c r="DW153" s="578">
        <v>0</v>
      </c>
    </row>
    <row r="154" spans="2:127" x14ac:dyDescent="0.2">
      <c r="B154" s="602"/>
      <c r="C154" s="597"/>
      <c r="D154" s="384"/>
      <c r="E154" s="384"/>
      <c r="F154" s="384"/>
      <c r="G154" s="384"/>
      <c r="H154" s="384"/>
      <c r="I154" s="598"/>
      <c r="J154" s="598"/>
      <c r="K154" s="598"/>
      <c r="L154" s="598"/>
      <c r="M154" s="598"/>
      <c r="N154" s="598"/>
      <c r="O154" s="598"/>
      <c r="P154" s="598"/>
      <c r="Q154" s="598"/>
      <c r="R154" s="599"/>
      <c r="S154" s="598"/>
      <c r="T154" s="598"/>
      <c r="U154" s="603" t="s">
        <v>504</v>
      </c>
      <c r="V154" s="498" t="s">
        <v>124</v>
      </c>
      <c r="W154" s="595" t="s">
        <v>495</v>
      </c>
      <c r="X154" s="569">
        <v>0</v>
      </c>
      <c r="Y154" s="569">
        <v>0</v>
      </c>
      <c r="Z154" s="569">
        <v>0</v>
      </c>
      <c r="AA154" s="569">
        <v>0</v>
      </c>
      <c r="AB154" s="569">
        <v>0</v>
      </c>
      <c r="AC154" s="569">
        <v>0</v>
      </c>
      <c r="AD154" s="569">
        <v>0</v>
      </c>
      <c r="AE154" s="569">
        <v>0</v>
      </c>
      <c r="AF154" s="569">
        <v>0</v>
      </c>
      <c r="AG154" s="569">
        <v>0</v>
      </c>
      <c r="AH154" s="569">
        <v>0</v>
      </c>
      <c r="AI154" s="569">
        <v>0</v>
      </c>
      <c r="AJ154" s="569">
        <v>0</v>
      </c>
      <c r="AK154" s="569">
        <v>0</v>
      </c>
      <c r="AL154" s="569">
        <v>0</v>
      </c>
      <c r="AM154" s="569">
        <v>0</v>
      </c>
      <c r="AN154" s="569">
        <v>0</v>
      </c>
      <c r="AO154" s="569">
        <v>0</v>
      </c>
      <c r="AP154" s="569">
        <v>0</v>
      </c>
      <c r="AQ154" s="569">
        <v>0</v>
      </c>
      <c r="AR154" s="569">
        <v>0</v>
      </c>
      <c r="AS154" s="569">
        <v>0</v>
      </c>
      <c r="AT154" s="569">
        <v>0</v>
      </c>
      <c r="AU154" s="569">
        <v>0</v>
      </c>
      <c r="AV154" s="569">
        <v>0</v>
      </c>
      <c r="AW154" s="569">
        <v>0</v>
      </c>
      <c r="AX154" s="569">
        <v>0</v>
      </c>
      <c r="AY154" s="569">
        <v>0</v>
      </c>
      <c r="AZ154" s="569">
        <v>0</v>
      </c>
      <c r="BA154" s="569">
        <v>0</v>
      </c>
      <c r="BB154" s="569">
        <v>0</v>
      </c>
      <c r="BC154" s="569">
        <v>0</v>
      </c>
      <c r="BD154" s="569">
        <v>0</v>
      </c>
      <c r="BE154" s="569">
        <v>0</v>
      </c>
      <c r="BF154" s="569">
        <v>0</v>
      </c>
      <c r="BG154" s="569">
        <v>0</v>
      </c>
      <c r="BH154" s="569">
        <v>0</v>
      </c>
      <c r="BI154" s="569">
        <v>0</v>
      </c>
      <c r="BJ154" s="569">
        <v>0</v>
      </c>
      <c r="BK154" s="569">
        <v>0</v>
      </c>
      <c r="BL154" s="569">
        <v>0</v>
      </c>
      <c r="BM154" s="569">
        <v>0</v>
      </c>
      <c r="BN154" s="569">
        <v>0</v>
      </c>
      <c r="BO154" s="569">
        <v>0</v>
      </c>
      <c r="BP154" s="569">
        <v>0</v>
      </c>
      <c r="BQ154" s="569">
        <v>0</v>
      </c>
      <c r="BR154" s="569">
        <v>0</v>
      </c>
      <c r="BS154" s="569">
        <v>0</v>
      </c>
      <c r="BT154" s="569">
        <v>0</v>
      </c>
      <c r="BU154" s="569">
        <v>0</v>
      </c>
      <c r="BV154" s="569">
        <v>0</v>
      </c>
      <c r="BW154" s="569">
        <v>0</v>
      </c>
      <c r="BX154" s="569">
        <v>0</v>
      </c>
      <c r="BY154" s="569">
        <v>0</v>
      </c>
      <c r="BZ154" s="569">
        <v>0</v>
      </c>
      <c r="CA154" s="569">
        <v>0</v>
      </c>
      <c r="CB154" s="569">
        <v>0</v>
      </c>
      <c r="CC154" s="569">
        <v>0</v>
      </c>
      <c r="CD154" s="569">
        <v>0</v>
      </c>
      <c r="CE154" s="569">
        <v>0</v>
      </c>
      <c r="CF154" s="569">
        <v>0</v>
      </c>
      <c r="CG154" s="569">
        <v>0</v>
      </c>
      <c r="CH154" s="569">
        <v>0</v>
      </c>
      <c r="CI154" s="569">
        <v>0</v>
      </c>
      <c r="CJ154" s="569">
        <v>0</v>
      </c>
      <c r="CK154" s="569">
        <v>0</v>
      </c>
      <c r="CL154" s="569">
        <v>0</v>
      </c>
      <c r="CM154" s="569">
        <v>0</v>
      </c>
      <c r="CN154" s="569">
        <v>0</v>
      </c>
      <c r="CO154" s="569">
        <v>0</v>
      </c>
      <c r="CP154" s="569">
        <v>0</v>
      </c>
      <c r="CQ154" s="569">
        <v>0</v>
      </c>
      <c r="CR154" s="569">
        <v>0</v>
      </c>
      <c r="CS154" s="569">
        <v>0</v>
      </c>
      <c r="CT154" s="569">
        <v>0</v>
      </c>
      <c r="CU154" s="569">
        <v>0</v>
      </c>
      <c r="CV154" s="569">
        <v>0</v>
      </c>
      <c r="CW154" s="569">
        <v>0</v>
      </c>
      <c r="CX154" s="569">
        <v>0</v>
      </c>
      <c r="CY154" s="569">
        <v>0</v>
      </c>
      <c r="CZ154" s="576">
        <v>0</v>
      </c>
      <c r="DA154" s="577">
        <v>0</v>
      </c>
      <c r="DB154" s="577">
        <v>0</v>
      </c>
      <c r="DC154" s="577">
        <v>0</v>
      </c>
      <c r="DD154" s="577">
        <v>0</v>
      </c>
      <c r="DE154" s="577">
        <v>0</v>
      </c>
      <c r="DF154" s="577">
        <v>0</v>
      </c>
      <c r="DG154" s="577">
        <v>0</v>
      </c>
      <c r="DH154" s="577">
        <v>0</v>
      </c>
      <c r="DI154" s="577">
        <v>0</v>
      </c>
      <c r="DJ154" s="577">
        <v>0</v>
      </c>
      <c r="DK154" s="577">
        <v>0</v>
      </c>
      <c r="DL154" s="577">
        <v>0</v>
      </c>
      <c r="DM154" s="577">
        <v>0</v>
      </c>
      <c r="DN154" s="577">
        <v>0</v>
      </c>
      <c r="DO154" s="577">
        <v>0</v>
      </c>
      <c r="DP154" s="577">
        <v>0</v>
      </c>
      <c r="DQ154" s="577">
        <v>0</v>
      </c>
      <c r="DR154" s="577">
        <v>0</v>
      </c>
      <c r="DS154" s="577">
        <v>0</v>
      </c>
      <c r="DT154" s="577">
        <v>0</v>
      </c>
      <c r="DU154" s="577">
        <v>0</v>
      </c>
      <c r="DV154" s="577">
        <v>0</v>
      </c>
      <c r="DW154" s="578">
        <v>0</v>
      </c>
    </row>
    <row r="155" spans="2:127" ht="15.75" thickBot="1" x14ac:dyDescent="0.25">
      <c r="B155" s="604"/>
      <c r="C155" s="605"/>
      <c r="D155" s="606"/>
      <c r="E155" s="606"/>
      <c r="F155" s="606"/>
      <c r="G155" s="606"/>
      <c r="H155" s="606"/>
      <c r="I155" s="607"/>
      <c r="J155" s="607"/>
      <c r="K155" s="607"/>
      <c r="L155" s="607"/>
      <c r="M155" s="607"/>
      <c r="N155" s="607"/>
      <c r="O155" s="607"/>
      <c r="P155" s="607"/>
      <c r="Q155" s="607"/>
      <c r="R155" s="608"/>
      <c r="S155" s="607"/>
      <c r="T155" s="607"/>
      <c r="U155" s="609" t="s">
        <v>127</v>
      </c>
      <c r="V155" s="610" t="s">
        <v>505</v>
      </c>
      <c r="W155" s="611" t="s">
        <v>495</v>
      </c>
      <c r="X155" s="612">
        <f>SUM(X144:X154)</f>
        <v>2234.5154440000001</v>
      </c>
      <c r="Y155" s="612">
        <f t="shared" ref="Y155:CJ155" si="52">SUM(Y144:Y154)</f>
        <v>2553.7319360000001</v>
      </c>
      <c r="Z155" s="612">
        <f t="shared" si="52"/>
        <v>3192.1649200000002</v>
      </c>
      <c r="AA155" s="612">
        <f t="shared" si="52"/>
        <v>12768.659680000001</v>
      </c>
      <c r="AB155" s="612">
        <f t="shared" si="52"/>
        <v>11172.577219999999</v>
      </c>
      <c r="AC155" s="612">
        <f t="shared" si="52"/>
        <v>694.70687902455677</v>
      </c>
      <c r="AD155" s="612">
        <f t="shared" si="52"/>
        <v>690.36574206930572</v>
      </c>
      <c r="AE155" s="612">
        <f t="shared" si="52"/>
        <v>687.66005788186965</v>
      </c>
      <c r="AF155" s="612">
        <f t="shared" si="52"/>
        <v>686.73814364943098</v>
      </c>
      <c r="AG155" s="612">
        <f t="shared" si="52"/>
        <v>683.2633764529254</v>
      </c>
      <c r="AH155" s="612">
        <f t="shared" si="52"/>
        <v>680.60228103222767</v>
      </c>
      <c r="AI155" s="612">
        <f t="shared" si="52"/>
        <v>677.94118561153005</v>
      </c>
      <c r="AJ155" s="612">
        <f t="shared" si="52"/>
        <v>675.28009019083231</v>
      </c>
      <c r="AK155" s="612">
        <f t="shared" si="52"/>
        <v>672.61899477013469</v>
      </c>
      <c r="AL155" s="612">
        <f t="shared" si="52"/>
        <v>669.95789934943696</v>
      </c>
      <c r="AM155" s="612">
        <f t="shared" si="52"/>
        <v>667.29680392873922</v>
      </c>
      <c r="AN155" s="612">
        <f t="shared" si="52"/>
        <v>664.6357085080416</v>
      </c>
      <c r="AO155" s="612">
        <f t="shared" si="52"/>
        <v>661.97461308734387</v>
      </c>
      <c r="AP155" s="612">
        <f t="shared" si="52"/>
        <v>659.31351766664625</v>
      </c>
      <c r="AQ155" s="612">
        <f t="shared" si="52"/>
        <v>656.65242224594851</v>
      </c>
      <c r="AR155" s="612">
        <f t="shared" si="52"/>
        <v>1404.0088367898527</v>
      </c>
      <c r="AS155" s="612">
        <f t="shared" si="52"/>
        <v>1508.4930999355265</v>
      </c>
      <c r="AT155" s="612">
        <f t="shared" si="52"/>
        <v>1720.1227216475722</v>
      </c>
      <c r="AU155" s="612">
        <f t="shared" si="52"/>
        <v>4931.8223832180247</v>
      </c>
      <c r="AV155" s="612">
        <f t="shared" si="52"/>
        <v>4393.4344949654687</v>
      </c>
      <c r="AW155" s="612">
        <f t="shared" si="52"/>
        <v>643.34694514246019</v>
      </c>
      <c r="AX155" s="612">
        <f t="shared" si="52"/>
        <v>643.34694514246019</v>
      </c>
      <c r="AY155" s="612">
        <f t="shared" si="52"/>
        <v>643.34694514246019</v>
      </c>
      <c r="AZ155" s="612">
        <f t="shared" si="52"/>
        <v>643.34694514246019</v>
      </c>
      <c r="BA155" s="612">
        <f t="shared" si="52"/>
        <v>643.34694514246019</v>
      </c>
      <c r="BB155" s="612">
        <f t="shared" si="52"/>
        <v>643.34694514246019</v>
      </c>
      <c r="BC155" s="612">
        <f t="shared" si="52"/>
        <v>643.34694514246019</v>
      </c>
      <c r="BD155" s="612">
        <f t="shared" si="52"/>
        <v>643.34694514246019</v>
      </c>
      <c r="BE155" s="612">
        <f t="shared" si="52"/>
        <v>643.34694514246019</v>
      </c>
      <c r="BF155" s="612">
        <f t="shared" si="52"/>
        <v>643.34694514246019</v>
      </c>
      <c r="BG155" s="612">
        <f t="shared" si="52"/>
        <v>643.34694514246019</v>
      </c>
      <c r="BH155" s="612">
        <f t="shared" si="52"/>
        <v>643.34694514246019</v>
      </c>
      <c r="BI155" s="612">
        <f t="shared" si="52"/>
        <v>643.34694514246019</v>
      </c>
      <c r="BJ155" s="612">
        <f t="shared" si="52"/>
        <v>643.34694514246019</v>
      </c>
      <c r="BK155" s="612">
        <f t="shared" si="52"/>
        <v>643.34694514246019</v>
      </c>
      <c r="BL155" s="612">
        <f t="shared" si="52"/>
        <v>1393.364455107062</v>
      </c>
      <c r="BM155" s="612">
        <f t="shared" si="52"/>
        <v>1500.5098136734334</v>
      </c>
      <c r="BN155" s="612">
        <f t="shared" si="52"/>
        <v>1714.8005308061768</v>
      </c>
      <c r="BO155" s="612">
        <f t="shared" si="52"/>
        <v>4929.1612877973266</v>
      </c>
      <c r="BP155" s="612">
        <f t="shared" si="52"/>
        <v>4393.4344949654687</v>
      </c>
      <c r="BQ155" s="612">
        <f t="shared" si="52"/>
        <v>643.34694514246019</v>
      </c>
      <c r="BR155" s="612">
        <f t="shared" si="52"/>
        <v>643.34694514246019</v>
      </c>
      <c r="BS155" s="612">
        <f t="shared" si="52"/>
        <v>643.34694514246019</v>
      </c>
      <c r="BT155" s="612">
        <f t="shared" si="52"/>
        <v>643.34694514246019</v>
      </c>
      <c r="BU155" s="612">
        <f t="shared" si="52"/>
        <v>643.34694514246019</v>
      </c>
      <c r="BV155" s="612">
        <f t="shared" si="52"/>
        <v>643.34694514246019</v>
      </c>
      <c r="BW155" s="612">
        <f t="shared" si="52"/>
        <v>643.34694514246019</v>
      </c>
      <c r="BX155" s="612">
        <f t="shared" si="52"/>
        <v>643.34694514246019</v>
      </c>
      <c r="BY155" s="612">
        <f t="shared" si="52"/>
        <v>643.34694514246019</v>
      </c>
      <c r="BZ155" s="612">
        <f t="shared" si="52"/>
        <v>643.34694514246019</v>
      </c>
      <c r="CA155" s="612">
        <f t="shared" si="52"/>
        <v>643.34694514246019</v>
      </c>
      <c r="CB155" s="612">
        <f t="shared" si="52"/>
        <v>643.34694514246019</v>
      </c>
      <c r="CC155" s="612">
        <f t="shared" si="52"/>
        <v>643.34694514246019</v>
      </c>
      <c r="CD155" s="612">
        <f t="shared" si="52"/>
        <v>643.34694514246019</v>
      </c>
      <c r="CE155" s="612">
        <f t="shared" si="52"/>
        <v>643.34694514246019</v>
      </c>
      <c r="CF155" s="612">
        <f t="shared" si="52"/>
        <v>1997.1921114344955</v>
      </c>
      <c r="CG155" s="612">
        <f t="shared" si="52"/>
        <v>2190.5985637619297</v>
      </c>
      <c r="CH155" s="612">
        <f t="shared" si="52"/>
        <v>2577.4114684167962</v>
      </c>
      <c r="CI155" s="612">
        <f t="shared" si="52"/>
        <v>8379.6050382398043</v>
      </c>
      <c r="CJ155" s="612">
        <f t="shared" si="52"/>
        <v>7412.5727766026366</v>
      </c>
      <c r="CK155" s="612">
        <f t="shared" ref="CK155:DW155" si="53">SUM(CK144:CK154)</f>
        <v>643.34694514246019</v>
      </c>
      <c r="CL155" s="612">
        <f t="shared" si="53"/>
        <v>643.34694514246019</v>
      </c>
      <c r="CM155" s="612">
        <f t="shared" si="53"/>
        <v>643.34694514246019</v>
      </c>
      <c r="CN155" s="612">
        <f t="shared" si="53"/>
        <v>643.34694514246019</v>
      </c>
      <c r="CO155" s="612">
        <f t="shared" si="53"/>
        <v>643.34694514246019</v>
      </c>
      <c r="CP155" s="612">
        <f t="shared" si="53"/>
        <v>643.34694514246019</v>
      </c>
      <c r="CQ155" s="612">
        <f t="shared" si="53"/>
        <v>643.34694514246019</v>
      </c>
      <c r="CR155" s="612">
        <f t="shared" si="53"/>
        <v>643.34694514246019</v>
      </c>
      <c r="CS155" s="612">
        <f t="shared" si="53"/>
        <v>643.34694514246019</v>
      </c>
      <c r="CT155" s="612">
        <f t="shared" si="53"/>
        <v>643.34694514246019</v>
      </c>
      <c r="CU155" s="612">
        <f t="shared" si="53"/>
        <v>643.34694514246019</v>
      </c>
      <c r="CV155" s="612">
        <f t="shared" si="53"/>
        <v>643.34694514246019</v>
      </c>
      <c r="CW155" s="612">
        <f t="shared" si="53"/>
        <v>643.34694514246019</v>
      </c>
      <c r="CX155" s="612">
        <f t="shared" si="53"/>
        <v>643.34694514246019</v>
      </c>
      <c r="CY155" s="613">
        <f t="shared" si="53"/>
        <v>643.34694514246019</v>
      </c>
      <c r="CZ155" s="614">
        <f t="shared" si="53"/>
        <v>0</v>
      </c>
      <c r="DA155" s="615">
        <f t="shared" si="53"/>
        <v>0</v>
      </c>
      <c r="DB155" s="615">
        <f t="shared" si="53"/>
        <v>0</v>
      </c>
      <c r="DC155" s="615">
        <f t="shared" si="53"/>
        <v>0</v>
      </c>
      <c r="DD155" s="615">
        <f t="shared" si="53"/>
        <v>0</v>
      </c>
      <c r="DE155" s="615">
        <f t="shared" si="53"/>
        <v>0</v>
      </c>
      <c r="DF155" s="615">
        <f t="shared" si="53"/>
        <v>0</v>
      </c>
      <c r="DG155" s="615">
        <f t="shared" si="53"/>
        <v>0</v>
      </c>
      <c r="DH155" s="615">
        <f t="shared" si="53"/>
        <v>0</v>
      </c>
      <c r="DI155" s="615">
        <f t="shared" si="53"/>
        <v>0</v>
      </c>
      <c r="DJ155" s="615">
        <f t="shared" si="53"/>
        <v>0</v>
      </c>
      <c r="DK155" s="615">
        <f t="shared" si="53"/>
        <v>0</v>
      </c>
      <c r="DL155" s="615">
        <f t="shared" si="53"/>
        <v>0</v>
      </c>
      <c r="DM155" s="615">
        <f t="shared" si="53"/>
        <v>0</v>
      </c>
      <c r="DN155" s="615">
        <f t="shared" si="53"/>
        <v>0</v>
      </c>
      <c r="DO155" s="615">
        <f t="shared" si="53"/>
        <v>0</v>
      </c>
      <c r="DP155" s="615">
        <f t="shared" si="53"/>
        <v>0</v>
      </c>
      <c r="DQ155" s="615">
        <f t="shared" si="53"/>
        <v>0</v>
      </c>
      <c r="DR155" s="615">
        <f t="shared" si="53"/>
        <v>0</v>
      </c>
      <c r="DS155" s="615">
        <f t="shared" si="53"/>
        <v>0</v>
      </c>
      <c r="DT155" s="615">
        <f t="shared" si="53"/>
        <v>0</v>
      </c>
      <c r="DU155" s="615">
        <f t="shared" si="53"/>
        <v>0</v>
      </c>
      <c r="DV155" s="615">
        <f t="shared" si="53"/>
        <v>0</v>
      </c>
      <c r="DW155" s="616">
        <f t="shared" si="53"/>
        <v>0</v>
      </c>
    </row>
    <row r="156" spans="2:127" x14ac:dyDescent="0.2">
      <c r="B156" s="620" t="s">
        <v>517</v>
      </c>
      <c r="C156" s="621" t="s">
        <v>843</v>
      </c>
      <c r="D156" s="549"/>
      <c r="E156" s="549"/>
      <c r="F156" s="549"/>
      <c r="G156" s="549"/>
      <c r="H156" s="549"/>
      <c r="I156" s="549"/>
      <c r="J156" s="549"/>
      <c r="K156" s="549"/>
      <c r="L156" s="549"/>
      <c r="M156" s="549"/>
      <c r="N156" s="549"/>
      <c r="O156" s="549"/>
      <c r="P156" s="549"/>
      <c r="Q156" s="549"/>
      <c r="R156" s="551"/>
      <c r="S156" s="617"/>
      <c r="T156" s="551"/>
      <c r="U156" s="622"/>
      <c r="V156" s="547"/>
      <c r="W156" s="547"/>
      <c r="X156" s="547"/>
      <c r="Y156" s="547"/>
      <c r="Z156" s="547"/>
      <c r="AA156" s="547"/>
      <c r="AB156" s="547"/>
      <c r="AC156" s="547"/>
      <c r="AD156" s="547"/>
      <c r="AE156" s="547"/>
      <c r="AF156" s="547"/>
      <c r="AG156" s="547"/>
      <c r="AH156" s="547"/>
      <c r="AI156" s="547"/>
      <c r="AJ156" s="547"/>
      <c r="AK156" s="547"/>
      <c r="AL156" s="547"/>
      <c r="AM156" s="547"/>
      <c r="AN156" s="547"/>
      <c r="AO156" s="547"/>
      <c r="AP156" s="547"/>
      <c r="AQ156" s="547"/>
      <c r="AR156" s="547"/>
      <c r="AS156" s="547"/>
      <c r="AT156" s="547"/>
      <c r="AU156" s="547"/>
      <c r="AV156" s="547"/>
      <c r="AW156" s="547"/>
      <c r="AX156" s="547"/>
      <c r="AY156" s="547"/>
      <c r="AZ156" s="547"/>
      <c r="BA156" s="547"/>
      <c r="BB156" s="547"/>
      <c r="BC156" s="547"/>
      <c r="BD156" s="547"/>
      <c r="BE156" s="547"/>
      <c r="BF156" s="547"/>
      <c r="BG156" s="547"/>
      <c r="BH156" s="547"/>
      <c r="BI156" s="547"/>
      <c r="BJ156" s="547"/>
      <c r="BK156" s="547"/>
      <c r="BL156" s="547"/>
      <c r="BM156" s="547"/>
      <c r="BN156" s="547"/>
      <c r="BO156" s="547"/>
      <c r="BP156" s="547"/>
      <c r="BQ156" s="547"/>
      <c r="BR156" s="547"/>
      <c r="BS156" s="547"/>
      <c r="BT156" s="547"/>
      <c r="BU156" s="547"/>
      <c r="BV156" s="547"/>
      <c r="BW156" s="547"/>
      <c r="BX156" s="547"/>
      <c r="BY156" s="547"/>
      <c r="BZ156" s="547"/>
      <c r="CA156" s="547"/>
      <c r="CB156" s="547"/>
      <c r="CC156" s="547"/>
      <c r="CD156" s="547"/>
      <c r="CE156" s="547"/>
      <c r="CF156" s="547"/>
      <c r="CG156" s="547"/>
      <c r="CH156" s="547"/>
      <c r="CI156" s="547"/>
      <c r="CJ156" s="547"/>
      <c r="CK156" s="547"/>
      <c r="CL156" s="547"/>
      <c r="CM156" s="547"/>
      <c r="CN156" s="547"/>
      <c r="CO156" s="547"/>
      <c r="CP156" s="547"/>
      <c r="CQ156" s="547"/>
      <c r="CR156" s="547"/>
      <c r="CS156" s="547"/>
      <c r="CT156" s="547"/>
      <c r="CU156" s="547"/>
      <c r="CV156" s="547"/>
      <c r="CW156" s="547"/>
      <c r="CX156" s="547"/>
      <c r="CY156" s="562"/>
      <c r="CZ156" s="563"/>
      <c r="DA156" s="563"/>
      <c r="DB156" s="563"/>
      <c r="DC156" s="563"/>
      <c r="DD156" s="563"/>
      <c r="DE156" s="563"/>
      <c r="DF156" s="563"/>
      <c r="DG156" s="563"/>
      <c r="DH156" s="563"/>
      <c r="DI156" s="563"/>
      <c r="DJ156" s="563"/>
      <c r="DK156" s="563"/>
      <c r="DL156" s="563"/>
      <c r="DM156" s="563"/>
      <c r="DN156" s="563"/>
      <c r="DO156" s="563"/>
      <c r="DP156" s="563"/>
      <c r="DQ156" s="563"/>
      <c r="DR156" s="563"/>
      <c r="DS156" s="563"/>
      <c r="DT156" s="563"/>
      <c r="DU156" s="563"/>
      <c r="DV156" s="563"/>
      <c r="DW156" s="618"/>
    </row>
    <row r="157" spans="2:127" x14ac:dyDescent="0.2">
      <c r="B157" s="555" t="s">
        <v>518</v>
      </c>
      <c r="C157" s="556" t="s">
        <v>519</v>
      </c>
      <c r="D157" s="549"/>
      <c r="E157" s="549"/>
      <c r="F157" s="549"/>
      <c r="G157" s="549"/>
      <c r="H157" s="549"/>
      <c r="I157" s="549"/>
      <c r="J157" s="549"/>
      <c r="K157" s="549"/>
      <c r="L157" s="549"/>
      <c r="M157" s="549"/>
      <c r="N157" s="549"/>
      <c r="O157" s="549"/>
      <c r="P157" s="549"/>
      <c r="Q157" s="549"/>
      <c r="R157" s="551"/>
      <c r="S157" s="617"/>
      <c r="T157" s="551"/>
      <c r="U157" s="617"/>
      <c r="V157" s="549"/>
      <c r="W157" s="549"/>
      <c r="X157" s="547">
        <f t="shared" ref="X157:BC157" si="54">SUMIF($C:$C,"59.1x",X:X)</f>
        <v>0</v>
      </c>
      <c r="Y157" s="547">
        <f t="shared" si="54"/>
        <v>0</v>
      </c>
      <c r="Z157" s="547">
        <f t="shared" si="54"/>
        <v>0</v>
      </c>
      <c r="AA157" s="547">
        <f t="shared" si="54"/>
        <v>0</v>
      </c>
      <c r="AB157" s="547">
        <f t="shared" si="54"/>
        <v>0</v>
      </c>
      <c r="AC157" s="547">
        <f t="shared" si="54"/>
        <v>0</v>
      </c>
      <c r="AD157" s="547">
        <f t="shared" si="54"/>
        <v>0</v>
      </c>
      <c r="AE157" s="547">
        <f t="shared" si="54"/>
        <v>0</v>
      </c>
      <c r="AF157" s="547">
        <f t="shared" si="54"/>
        <v>0</v>
      </c>
      <c r="AG157" s="547">
        <f t="shared" si="54"/>
        <v>0</v>
      </c>
      <c r="AH157" s="547">
        <f t="shared" si="54"/>
        <v>0</v>
      </c>
      <c r="AI157" s="547">
        <f t="shared" si="54"/>
        <v>0</v>
      </c>
      <c r="AJ157" s="547">
        <f t="shared" si="54"/>
        <v>0</v>
      </c>
      <c r="AK157" s="547">
        <f t="shared" si="54"/>
        <v>0</v>
      </c>
      <c r="AL157" s="547">
        <f t="shared" si="54"/>
        <v>0</v>
      </c>
      <c r="AM157" s="547">
        <f t="shared" si="54"/>
        <v>0</v>
      </c>
      <c r="AN157" s="547">
        <f t="shared" si="54"/>
        <v>0</v>
      </c>
      <c r="AO157" s="547">
        <f t="shared" si="54"/>
        <v>0</v>
      </c>
      <c r="AP157" s="547">
        <f t="shared" si="54"/>
        <v>0</v>
      </c>
      <c r="AQ157" s="547">
        <f t="shared" si="54"/>
        <v>0</v>
      </c>
      <c r="AR157" s="547">
        <f t="shared" si="54"/>
        <v>0</v>
      </c>
      <c r="AS157" s="547">
        <f t="shared" si="54"/>
        <v>0</v>
      </c>
      <c r="AT157" s="547">
        <f t="shared" si="54"/>
        <v>0</v>
      </c>
      <c r="AU157" s="547">
        <f t="shared" si="54"/>
        <v>0</v>
      </c>
      <c r="AV157" s="547">
        <f t="shared" si="54"/>
        <v>0</v>
      </c>
      <c r="AW157" s="547">
        <f t="shared" si="54"/>
        <v>0</v>
      </c>
      <c r="AX157" s="547">
        <f t="shared" si="54"/>
        <v>0</v>
      </c>
      <c r="AY157" s="547">
        <f t="shared" si="54"/>
        <v>0</v>
      </c>
      <c r="AZ157" s="547">
        <f t="shared" si="54"/>
        <v>0</v>
      </c>
      <c r="BA157" s="547">
        <f t="shared" si="54"/>
        <v>0</v>
      </c>
      <c r="BB157" s="547">
        <f t="shared" si="54"/>
        <v>0</v>
      </c>
      <c r="BC157" s="547">
        <f t="shared" si="54"/>
        <v>0</v>
      </c>
      <c r="BD157" s="547">
        <f t="shared" ref="BD157:CI157" si="55">SUMIF($C:$C,"59.1x",BD:BD)</f>
        <v>0</v>
      </c>
      <c r="BE157" s="547">
        <f t="shared" si="55"/>
        <v>0</v>
      </c>
      <c r="BF157" s="547">
        <f t="shared" si="55"/>
        <v>0</v>
      </c>
      <c r="BG157" s="547">
        <f t="shared" si="55"/>
        <v>0</v>
      </c>
      <c r="BH157" s="547">
        <f t="shared" si="55"/>
        <v>0</v>
      </c>
      <c r="BI157" s="547">
        <f t="shared" si="55"/>
        <v>0</v>
      </c>
      <c r="BJ157" s="547">
        <f t="shared" si="55"/>
        <v>0</v>
      </c>
      <c r="BK157" s="547">
        <f t="shared" si="55"/>
        <v>0</v>
      </c>
      <c r="BL157" s="547">
        <f t="shared" si="55"/>
        <v>0</v>
      </c>
      <c r="BM157" s="547">
        <f t="shared" si="55"/>
        <v>0</v>
      </c>
      <c r="BN157" s="547">
        <f t="shared" si="55"/>
        <v>0</v>
      </c>
      <c r="BO157" s="547">
        <f t="shared" si="55"/>
        <v>0</v>
      </c>
      <c r="BP157" s="547">
        <f t="shared" si="55"/>
        <v>0</v>
      </c>
      <c r="BQ157" s="547">
        <f t="shared" si="55"/>
        <v>0</v>
      </c>
      <c r="BR157" s="547">
        <f t="shared" si="55"/>
        <v>0</v>
      </c>
      <c r="BS157" s="547">
        <f t="shared" si="55"/>
        <v>0</v>
      </c>
      <c r="BT157" s="547">
        <f t="shared" si="55"/>
        <v>0</v>
      </c>
      <c r="BU157" s="547">
        <f t="shared" si="55"/>
        <v>0</v>
      </c>
      <c r="BV157" s="547">
        <f t="shared" si="55"/>
        <v>0</v>
      </c>
      <c r="BW157" s="547">
        <f t="shared" si="55"/>
        <v>0</v>
      </c>
      <c r="BX157" s="547">
        <f t="shared" si="55"/>
        <v>0</v>
      </c>
      <c r="BY157" s="547">
        <f t="shared" si="55"/>
        <v>0</v>
      </c>
      <c r="BZ157" s="547">
        <f t="shared" si="55"/>
        <v>0</v>
      </c>
      <c r="CA157" s="547">
        <f t="shared" si="55"/>
        <v>0</v>
      </c>
      <c r="CB157" s="547">
        <f t="shared" si="55"/>
        <v>0</v>
      </c>
      <c r="CC157" s="547">
        <f t="shared" si="55"/>
        <v>0</v>
      </c>
      <c r="CD157" s="547">
        <f t="shared" si="55"/>
        <v>0</v>
      </c>
      <c r="CE157" s="547">
        <f t="shared" si="55"/>
        <v>0</v>
      </c>
      <c r="CF157" s="547">
        <f t="shared" si="55"/>
        <v>0</v>
      </c>
      <c r="CG157" s="547">
        <f t="shared" si="55"/>
        <v>0</v>
      </c>
      <c r="CH157" s="547">
        <f t="shared" si="55"/>
        <v>0</v>
      </c>
      <c r="CI157" s="547">
        <f t="shared" si="55"/>
        <v>0</v>
      </c>
      <c r="CJ157" s="547">
        <f t="shared" ref="CJ157:DO157" si="56">SUMIF($C:$C,"59.1x",CJ:CJ)</f>
        <v>0</v>
      </c>
      <c r="CK157" s="547">
        <f t="shared" si="56"/>
        <v>0</v>
      </c>
      <c r="CL157" s="547">
        <f t="shared" si="56"/>
        <v>0</v>
      </c>
      <c r="CM157" s="547">
        <f t="shared" si="56"/>
        <v>0</v>
      </c>
      <c r="CN157" s="547">
        <f t="shared" si="56"/>
        <v>0</v>
      </c>
      <c r="CO157" s="547">
        <f t="shared" si="56"/>
        <v>0</v>
      </c>
      <c r="CP157" s="547">
        <f t="shared" si="56"/>
        <v>0</v>
      </c>
      <c r="CQ157" s="547">
        <f t="shared" si="56"/>
        <v>0</v>
      </c>
      <c r="CR157" s="547">
        <f t="shared" si="56"/>
        <v>0</v>
      </c>
      <c r="CS157" s="547">
        <f t="shared" si="56"/>
        <v>0</v>
      </c>
      <c r="CT157" s="547">
        <f t="shared" si="56"/>
        <v>0</v>
      </c>
      <c r="CU157" s="547">
        <f t="shared" si="56"/>
        <v>0</v>
      </c>
      <c r="CV157" s="547">
        <f t="shared" si="56"/>
        <v>0</v>
      </c>
      <c r="CW157" s="547">
        <f t="shared" si="56"/>
        <v>0</v>
      </c>
      <c r="CX157" s="547">
        <f t="shared" si="56"/>
        <v>0</v>
      </c>
      <c r="CY157" s="562">
        <f t="shared" si="56"/>
        <v>0</v>
      </c>
      <c r="CZ157" s="563">
        <f t="shared" si="56"/>
        <v>0</v>
      </c>
      <c r="DA157" s="563">
        <f t="shared" si="56"/>
        <v>0</v>
      </c>
      <c r="DB157" s="563">
        <f t="shared" si="56"/>
        <v>0</v>
      </c>
      <c r="DC157" s="563">
        <f t="shared" si="56"/>
        <v>0</v>
      </c>
      <c r="DD157" s="563">
        <f t="shared" si="56"/>
        <v>0</v>
      </c>
      <c r="DE157" s="563">
        <f t="shared" si="56"/>
        <v>0</v>
      </c>
      <c r="DF157" s="563">
        <f t="shared" si="56"/>
        <v>0</v>
      </c>
      <c r="DG157" s="563">
        <f t="shared" si="56"/>
        <v>0</v>
      </c>
      <c r="DH157" s="563">
        <f t="shared" si="56"/>
        <v>0</v>
      </c>
      <c r="DI157" s="563">
        <f t="shared" si="56"/>
        <v>0</v>
      </c>
      <c r="DJ157" s="563">
        <f t="shared" si="56"/>
        <v>0</v>
      </c>
      <c r="DK157" s="563">
        <f t="shared" si="56"/>
        <v>0</v>
      </c>
      <c r="DL157" s="563">
        <f t="shared" si="56"/>
        <v>0</v>
      </c>
      <c r="DM157" s="563">
        <f t="shared" si="56"/>
        <v>0</v>
      </c>
      <c r="DN157" s="563">
        <f t="shared" si="56"/>
        <v>0</v>
      </c>
      <c r="DO157" s="563">
        <f t="shared" si="56"/>
        <v>0</v>
      </c>
      <c r="DP157" s="563">
        <f t="shared" ref="DP157:DW157" si="57">SUMIF($C:$C,"59.1x",DP:DP)</f>
        <v>0</v>
      </c>
      <c r="DQ157" s="563">
        <f t="shared" si="57"/>
        <v>0</v>
      </c>
      <c r="DR157" s="563">
        <f t="shared" si="57"/>
        <v>0</v>
      </c>
      <c r="DS157" s="563">
        <f t="shared" si="57"/>
        <v>0</v>
      </c>
      <c r="DT157" s="563">
        <f t="shared" si="57"/>
        <v>0</v>
      </c>
      <c r="DU157" s="563">
        <f t="shared" si="57"/>
        <v>0</v>
      </c>
      <c r="DV157" s="563">
        <f t="shared" si="57"/>
        <v>0</v>
      </c>
      <c r="DW157" s="618">
        <f t="shared" si="57"/>
        <v>0</v>
      </c>
    </row>
    <row r="158" spans="2:127" ht="38.25" x14ac:dyDescent="0.2">
      <c r="B158" s="565" t="s">
        <v>490</v>
      </c>
      <c r="C158" s="566" t="s">
        <v>862</v>
      </c>
      <c r="D158" s="567" t="s">
        <v>863</v>
      </c>
      <c r="E158" s="568" t="s">
        <v>566</v>
      </c>
      <c r="F158" s="569" t="s">
        <v>797</v>
      </c>
      <c r="G158" s="570" t="s">
        <v>864</v>
      </c>
      <c r="H158" s="569" t="s">
        <v>492</v>
      </c>
      <c r="I158" s="385">
        <v>4.88</v>
      </c>
      <c r="J158" s="385">
        <v>30649.099981008923</v>
      </c>
      <c r="K158" s="385">
        <v>38680.597348786701</v>
      </c>
      <c r="L158" s="385">
        <v>3024.9342441606191</v>
      </c>
      <c r="M158" s="385">
        <v>-7762.1378319816395</v>
      </c>
      <c r="N158" s="385">
        <v>14.382886153115795</v>
      </c>
      <c r="O158" s="385">
        <v>5401.921026236525</v>
      </c>
      <c r="P158" s="385">
        <v>39359.697673355324</v>
      </c>
      <c r="Q158" s="385">
        <v>110.74841930757511</v>
      </c>
      <c r="R158" s="386">
        <v>128.42040287559419</v>
      </c>
      <c r="S158" s="623">
        <v>3</v>
      </c>
      <c r="T158" s="624">
        <v>3</v>
      </c>
      <c r="U158" s="573" t="s">
        <v>493</v>
      </c>
      <c r="V158" s="498" t="s">
        <v>124</v>
      </c>
      <c r="W158" s="499" t="s">
        <v>75</v>
      </c>
      <c r="X158" s="569">
        <v>0</v>
      </c>
      <c r="Y158" s="569">
        <v>0.01</v>
      </c>
      <c r="Z158" s="569">
        <v>0.04</v>
      </c>
      <c r="AA158" s="569">
        <v>0.09</v>
      </c>
      <c r="AB158" s="569">
        <v>0.16</v>
      </c>
      <c r="AC158" s="569">
        <v>0.25</v>
      </c>
      <c r="AD158" s="569">
        <v>0.35</v>
      </c>
      <c r="AE158" s="569">
        <v>0.48</v>
      </c>
      <c r="AF158" s="569">
        <v>0.63</v>
      </c>
      <c r="AG158" s="569">
        <v>0.79</v>
      </c>
      <c r="AH158" s="569">
        <v>0.97</v>
      </c>
      <c r="AI158" s="569">
        <v>1.17</v>
      </c>
      <c r="AJ158" s="569">
        <v>1.38</v>
      </c>
      <c r="AK158" s="569">
        <v>1.6</v>
      </c>
      <c r="AL158" s="569">
        <v>1.83</v>
      </c>
      <c r="AM158" s="569">
        <v>2.0699999999999998</v>
      </c>
      <c r="AN158" s="569">
        <v>2.33</v>
      </c>
      <c r="AO158" s="569">
        <v>2.6</v>
      </c>
      <c r="AP158" s="569">
        <v>2.89</v>
      </c>
      <c r="AQ158" s="569">
        <v>3.18</v>
      </c>
      <c r="AR158" s="569">
        <v>3.5</v>
      </c>
      <c r="AS158" s="569">
        <v>3.83</v>
      </c>
      <c r="AT158" s="569">
        <v>4.16</v>
      </c>
      <c r="AU158" s="569">
        <v>4.51</v>
      </c>
      <c r="AV158" s="569">
        <v>4.88</v>
      </c>
      <c r="AW158" s="569">
        <v>5.25</v>
      </c>
      <c r="AX158" s="569">
        <v>5.25</v>
      </c>
      <c r="AY158" s="569">
        <v>5.25</v>
      </c>
      <c r="AZ158" s="569">
        <v>5.25</v>
      </c>
      <c r="BA158" s="569">
        <v>5.25</v>
      </c>
      <c r="BB158" s="569">
        <v>5.25</v>
      </c>
      <c r="BC158" s="569">
        <v>5.25</v>
      </c>
      <c r="BD158" s="569">
        <v>5.25</v>
      </c>
      <c r="BE158" s="569">
        <v>5.25</v>
      </c>
      <c r="BF158" s="569">
        <v>5.25</v>
      </c>
      <c r="BG158" s="569">
        <v>5.25</v>
      </c>
      <c r="BH158" s="569">
        <v>5.25</v>
      </c>
      <c r="BI158" s="569">
        <v>5.25</v>
      </c>
      <c r="BJ158" s="569">
        <v>5.25</v>
      </c>
      <c r="BK158" s="569">
        <v>5.25</v>
      </c>
      <c r="BL158" s="569">
        <v>5.25</v>
      </c>
      <c r="BM158" s="569">
        <v>5.25</v>
      </c>
      <c r="BN158" s="569">
        <v>5.25</v>
      </c>
      <c r="BO158" s="569">
        <v>5.25</v>
      </c>
      <c r="BP158" s="569">
        <v>5.25</v>
      </c>
      <c r="BQ158" s="569">
        <v>5.25</v>
      </c>
      <c r="BR158" s="569">
        <v>5.25</v>
      </c>
      <c r="BS158" s="569">
        <v>5.25</v>
      </c>
      <c r="BT158" s="569">
        <v>5.25</v>
      </c>
      <c r="BU158" s="569">
        <v>5.25</v>
      </c>
      <c r="BV158" s="569">
        <v>5.25</v>
      </c>
      <c r="BW158" s="569">
        <v>5.25</v>
      </c>
      <c r="BX158" s="569">
        <v>5.25</v>
      </c>
      <c r="BY158" s="569">
        <v>5.25</v>
      </c>
      <c r="BZ158" s="569">
        <v>5.25</v>
      </c>
      <c r="CA158" s="569">
        <v>5.25</v>
      </c>
      <c r="CB158" s="569">
        <v>5.25</v>
      </c>
      <c r="CC158" s="569">
        <v>5.25</v>
      </c>
      <c r="CD158" s="569">
        <v>5.25</v>
      </c>
      <c r="CE158" s="569">
        <v>5.25</v>
      </c>
      <c r="CF158" s="569">
        <v>5.25</v>
      </c>
      <c r="CG158" s="569">
        <v>5.25</v>
      </c>
      <c r="CH158" s="569">
        <v>5.25</v>
      </c>
      <c r="CI158" s="569">
        <v>5.25</v>
      </c>
      <c r="CJ158" s="569">
        <v>5.25</v>
      </c>
      <c r="CK158" s="569">
        <v>5.25</v>
      </c>
      <c r="CL158" s="569">
        <v>5.25</v>
      </c>
      <c r="CM158" s="569">
        <v>5.25</v>
      </c>
      <c r="CN158" s="569">
        <v>5.25</v>
      </c>
      <c r="CO158" s="569">
        <v>5.25</v>
      </c>
      <c r="CP158" s="569">
        <v>5.25</v>
      </c>
      <c r="CQ158" s="569">
        <v>5.25</v>
      </c>
      <c r="CR158" s="569">
        <v>5.25</v>
      </c>
      <c r="CS158" s="569">
        <v>5.25</v>
      </c>
      <c r="CT158" s="569">
        <v>5.25</v>
      </c>
      <c r="CU158" s="569">
        <v>5.25</v>
      </c>
      <c r="CV158" s="569">
        <v>5.25</v>
      </c>
      <c r="CW158" s="569">
        <v>5.25</v>
      </c>
      <c r="CX158" s="569">
        <v>5.25</v>
      </c>
      <c r="CY158" s="569">
        <v>5.25</v>
      </c>
      <c r="CZ158" s="576">
        <v>0</v>
      </c>
      <c r="DA158" s="577">
        <v>0</v>
      </c>
      <c r="DB158" s="577">
        <v>0</v>
      </c>
      <c r="DC158" s="577">
        <v>0</v>
      </c>
      <c r="DD158" s="577">
        <v>0</v>
      </c>
      <c r="DE158" s="577">
        <v>0</v>
      </c>
      <c r="DF158" s="577">
        <v>0</v>
      </c>
      <c r="DG158" s="577">
        <v>0</v>
      </c>
      <c r="DH158" s="577">
        <v>0</v>
      </c>
      <c r="DI158" s="577">
        <v>0</v>
      </c>
      <c r="DJ158" s="577">
        <v>0</v>
      </c>
      <c r="DK158" s="577">
        <v>0</v>
      </c>
      <c r="DL158" s="577">
        <v>0</v>
      </c>
      <c r="DM158" s="577">
        <v>0</v>
      </c>
      <c r="DN158" s="577">
        <v>0</v>
      </c>
      <c r="DO158" s="577">
        <v>0</v>
      </c>
      <c r="DP158" s="577">
        <v>0</v>
      </c>
      <c r="DQ158" s="577">
        <v>0</v>
      </c>
      <c r="DR158" s="577">
        <v>0</v>
      </c>
      <c r="DS158" s="577">
        <v>0</v>
      </c>
      <c r="DT158" s="577">
        <v>0</v>
      </c>
      <c r="DU158" s="577">
        <v>0</v>
      </c>
      <c r="DV158" s="577">
        <v>0</v>
      </c>
      <c r="DW158" s="578">
        <v>0</v>
      </c>
    </row>
    <row r="159" spans="2:127" x14ac:dyDescent="0.2">
      <c r="B159" s="579"/>
      <c r="C159" s="580"/>
      <c r="D159" s="581"/>
      <c r="E159" s="582"/>
      <c r="F159" s="582"/>
      <c r="G159" s="581"/>
      <c r="H159" s="582"/>
      <c r="I159" s="582"/>
      <c r="J159" s="582"/>
      <c r="K159" s="582"/>
      <c r="L159" s="582"/>
      <c r="M159" s="582"/>
      <c r="N159" s="582"/>
      <c r="O159" s="582"/>
      <c r="P159" s="582"/>
      <c r="Q159" s="582"/>
      <c r="R159" s="583"/>
      <c r="S159" s="582"/>
      <c r="T159" s="582"/>
      <c r="U159" s="497" t="s">
        <v>494</v>
      </c>
      <c r="V159" s="498" t="s">
        <v>124</v>
      </c>
      <c r="W159" s="499" t="s">
        <v>495</v>
      </c>
      <c r="X159" s="569">
        <v>40.432360000000003</v>
      </c>
      <c r="Y159" s="569">
        <v>40.58643</v>
      </c>
      <c r="Z159" s="569">
        <v>40.769640000000003</v>
      </c>
      <c r="AA159" s="569">
        <v>40.964980000000004</v>
      </c>
      <c r="AB159" s="569">
        <v>41.172820000000002</v>
      </c>
      <c r="AC159" s="569">
        <v>41.391539999999999</v>
      </c>
      <c r="AD159" s="569">
        <v>41.62079</v>
      </c>
      <c r="AE159" s="569">
        <v>41.863010000000003</v>
      </c>
      <c r="AF159" s="569">
        <v>42.119410000000002</v>
      </c>
      <c r="AG159" s="569">
        <v>42.390720000000002</v>
      </c>
      <c r="AH159" s="569">
        <v>42.650860000000002</v>
      </c>
      <c r="AI159" s="569">
        <v>42.894330000000004</v>
      </c>
      <c r="AJ159" s="569">
        <v>43.142040000000001</v>
      </c>
      <c r="AK159" s="569">
        <v>43.400199999999998</v>
      </c>
      <c r="AL159" s="569">
        <v>43.66939</v>
      </c>
      <c r="AM159" s="569">
        <v>43.964959999999998</v>
      </c>
      <c r="AN159" s="569">
        <v>44.293169999999996</v>
      </c>
      <c r="AO159" s="569">
        <v>44.642510000000001</v>
      </c>
      <c r="AP159" s="569">
        <v>45.010599999999997</v>
      </c>
      <c r="AQ159" s="569">
        <v>45.398890000000002</v>
      </c>
      <c r="AR159" s="569">
        <v>45.798540000000003</v>
      </c>
      <c r="AS159" s="569">
        <v>46.206120000000006</v>
      </c>
      <c r="AT159" s="569">
        <v>46.632949999999994</v>
      </c>
      <c r="AU159" s="569">
        <v>47.083940000000005</v>
      </c>
      <c r="AV159" s="569">
        <v>47.561430000000001</v>
      </c>
      <c r="AW159" s="569">
        <v>47.561430000000001</v>
      </c>
      <c r="AX159" s="569">
        <v>47.561430000000001</v>
      </c>
      <c r="AY159" s="569">
        <v>47.561430000000001</v>
      </c>
      <c r="AZ159" s="569">
        <v>47.561430000000001</v>
      </c>
      <c r="BA159" s="569">
        <v>47.561430000000001</v>
      </c>
      <c r="BB159" s="569">
        <v>47.561430000000001</v>
      </c>
      <c r="BC159" s="569">
        <v>47.561430000000001</v>
      </c>
      <c r="BD159" s="569">
        <v>47.561430000000001</v>
      </c>
      <c r="BE159" s="569">
        <v>47.561430000000001</v>
      </c>
      <c r="BF159" s="569">
        <v>47.561430000000001</v>
      </c>
      <c r="BG159" s="569">
        <v>47.561430000000001</v>
      </c>
      <c r="BH159" s="569">
        <v>47.561430000000001</v>
      </c>
      <c r="BI159" s="569">
        <v>47.561430000000001</v>
      </c>
      <c r="BJ159" s="569">
        <v>47.561430000000001</v>
      </c>
      <c r="BK159" s="569">
        <v>47.561430000000001</v>
      </c>
      <c r="BL159" s="569">
        <v>47.561430000000001</v>
      </c>
      <c r="BM159" s="569">
        <v>47.561430000000001</v>
      </c>
      <c r="BN159" s="569">
        <v>47.561430000000001</v>
      </c>
      <c r="BO159" s="569">
        <v>47.561430000000001</v>
      </c>
      <c r="BP159" s="569">
        <v>47.561430000000001</v>
      </c>
      <c r="BQ159" s="569">
        <v>47.561430000000001</v>
      </c>
      <c r="BR159" s="569">
        <v>47.561430000000001</v>
      </c>
      <c r="BS159" s="569">
        <v>47.561430000000001</v>
      </c>
      <c r="BT159" s="569">
        <v>47.561430000000001</v>
      </c>
      <c r="BU159" s="569">
        <v>47.561430000000001</v>
      </c>
      <c r="BV159" s="569">
        <v>47.561430000000001</v>
      </c>
      <c r="BW159" s="569">
        <v>47.561430000000001</v>
      </c>
      <c r="BX159" s="569">
        <v>47.561430000000001</v>
      </c>
      <c r="BY159" s="569">
        <v>47.561430000000001</v>
      </c>
      <c r="BZ159" s="569">
        <v>47.561430000000001</v>
      </c>
      <c r="CA159" s="569">
        <v>47.561430000000001</v>
      </c>
      <c r="CB159" s="569">
        <v>47.561430000000001</v>
      </c>
      <c r="CC159" s="569">
        <v>47.561430000000001</v>
      </c>
      <c r="CD159" s="569">
        <v>47.561430000000001</v>
      </c>
      <c r="CE159" s="569">
        <v>47.561430000000001</v>
      </c>
      <c r="CF159" s="569">
        <v>47.561430000000001</v>
      </c>
      <c r="CG159" s="569">
        <v>47.561430000000001</v>
      </c>
      <c r="CH159" s="569">
        <v>47.561430000000001</v>
      </c>
      <c r="CI159" s="569">
        <v>47.561430000000001</v>
      </c>
      <c r="CJ159" s="569">
        <v>47.561430000000001</v>
      </c>
      <c r="CK159" s="569">
        <v>47.561430000000001</v>
      </c>
      <c r="CL159" s="569">
        <v>47.561430000000001</v>
      </c>
      <c r="CM159" s="569">
        <v>47.561430000000001</v>
      </c>
      <c r="CN159" s="569">
        <v>47.561430000000001</v>
      </c>
      <c r="CO159" s="569">
        <v>47.561430000000001</v>
      </c>
      <c r="CP159" s="569">
        <v>47.561430000000001</v>
      </c>
      <c r="CQ159" s="569">
        <v>47.561430000000001</v>
      </c>
      <c r="CR159" s="569">
        <v>47.561430000000001</v>
      </c>
      <c r="CS159" s="569">
        <v>47.561430000000001</v>
      </c>
      <c r="CT159" s="569">
        <v>47.561430000000001</v>
      </c>
      <c r="CU159" s="569">
        <v>47.561430000000001</v>
      </c>
      <c r="CV159" s="569">
        <v>47.561430000000001</v>
      </c>
      <c r="CW159" s="569">
        <v>47.561430000000001</v>
      </c>
      <c r="CX159" s="569">
        <v>47.561430000000001</v>
      </c>
      <c r="CY159" s="569">
        <v>47.561430000000001</v>
      </c>
      <c r="CZ159" s="576">
        <v>0</v>
      </c>
      <c r="DA159" s="577">
        <v>0</v>
      </c>
      <c r="DB159" s="577">
        <v>0</v>
      </c>
      <c r="DC159" s="577">
        <v>0</v>
      </c>
      <c r="DD159" s="577">
        <v>0</v>
      </c>
      <c r="DE159" s="577">
        <v>0</v>
      </c>
      <c r="DF159" s="577">
        <v>0</v>
      </c>
      <c r="DG159" s="577">
        <v>0</v>
      </c>
      <c r="DH159" s="577">
        <v>0</v>
      </c>
      <c r="DI159" s="577">
        <v>0</v>
      </c>
      <c r="DJ159" s="577">
        <v>0</v>
      </c>
      <c r="DK159" s="577">
        <v>0</v>
      </c>
      <c r="DL159" s="577">
        <v>0</v>
      </c>
      <c r="DM159" s="577">
        <v>0</v>
      </c>
      <c r="DN159" s="577">
        <v>0</v>
      </c>
      <c r="DO159" s="577">
        <v>0</v>
      </c>
      <c r="DP159" s="577">
        <v>0</v>
      </c>
      <c r="DQ159" s="577">
        <v>0</v>
      </c>
      <c r="DR159" s="577">
        <v>0</v>
      </c>
      <c r="DS159" s="577">
        <v>0</v>
      </c>
      <c r="DT159" s="577">
        <v>0</v>
      </c>
      <c r="DU159" s="577">
        <v>0</v>
      </c>
      <c r="DV159" s="577">
        <v>0</v>
      </c>
      <c r="DW159" s="578">
        <v>0</v>
      </c>
    </row>
    <row r="160" spans="2:127" x14ac:dyDescent="0.2">
      <c r="B160" s="584"/>
      <c r="C160" s="585"/>
      <c r="D160" s="586"/>
      <c r="E160" s="586"/>
      <c r="F160" s="586"/>
      <c r="G160" s="586"/>
      <c r="H160" s="586"/>
      <c r="I160" s="587"/>
      <c r="J160" s="587"/>
      <c r="K160" s="587"/>
      <c r="L160" s="587"/>
      <c r="M160" s="587"/>
      <c r="N160" s="587"/>
      <c r="O160" s="587"/>
      <c r="P160" s="587"/>
      <c r="Q160" s="587"/>
      <c r="R160" s="588"/>
      <c r="S160" s="587"/>
      <c r="T160" s="587"/>
      <c r="U160" s="497" t="s">
        <v>496</v>
      </c>
      <c r="V160" s="498" t="s">
        <v>124</v>
      </c>
      <c r="W160" s="499" t="s">
        <v>495</v>
      </c>
      <c r="X160" s="569">
        <v>862.50106999999991</v>
      </c>
      <c r="Y160" s="569">
        <v>868.86623000000009</v>
      </c>
      <c r="Z160" s="569">
        <v>877.90670999999998</v>
      </c>
      <c r="AA160" s="569">
        <v>889.2668000000001</v>
      </c>
      <c r="AB160" s="569">
        <v>902.96765000000005</v>
      </c>
      <c r="AC160" s="569">
        <v>918.96238000000005</v>
      </c>
      <c r="AD160" s="569">
        <v>937.23599999999999</v>
      </c>
      <c r="AE160" s="569">
        <v>957.87304999999992</v>
      </c>
      <c r="AF160" s="569">
        <v>980.93934999999999</v>
      </c>
      <c r="AG160" s="569">
        <v>1006.4987199999999</v>
      </c>
      <c r="AH160" s="569">
        <v>1033.6172300000001</v>
      </c>
      <c r="AI160" s="569">
        <v>1061.8515199999999</v>
      </c>
      <c r="AJ160" s="569">
        <v>1091.67192</v>
      </c>
      <c r="AK160" s="569">
        <v>1123.2402299999999</v>
      </c>
      <c r="AL160" s="569">
        <v>1156.6035400000001</v>
      </c>
      <c r="AM160" s="569">
        <v>1192.3745899999999</v>
      </c>
      <c r="AN160" s="569">
        <v>1230.98865</v>
      </c>
      <c r="AO160" s="569">
        <v>1272.2801999999999</v>
      </c>
      <c r="AP160" s="569">
        <v>1316.28838</v>
      </c>
      <c r="AQ160" s="569">
        <v>1363.14768</v>
      </c>
      <c r="AR160" s="569">
        <v>1412.6040399999999</v>
      </c>
      <c r="AS160" s="569">
        <v>1464.50145</v>
      </c>
      <c r="AT160" s="569">
        <v>1519.2051899999999</v>
      </c>
      <c r="AU160" s="569">
        <v>1576.9629399999999</v>
      </c>
      <c r="AV160" s="569">
        <v>1637.98785</v>
      </c>
      <c r="AW160" s="569">
        <v>1637.98785</v>
      </c>
      <c r="AX160" s="569">
        <v>1637.98785</v>
      </c>
      <c r="AY160" s="569">
        <v>1637.98785</v>
      </c>
      <c r="AZ160" s="569">
        <v>1637.98785</v>
      </c>
      <c r="BA160" s="569">
        <v>1637.98785</v>
      </c>
      <c r="BB160" s="569">
        <v>1637.98785</v>
      </c>
      <c r="BC160" s="569">
        <v>1637.98785</v>
      </c>
      <c r="BD160" s="569">
        <v>1637.98785</v>
      </c>
      <c r="BE160" s="569">
        <v>1637.98785</v>
      </c>
      <c r="BF160" s="569">
        <v>1637.98785</v>
      </c>
      <c r="BG160" s="569">
        <v>1637.98785</v>
      </c>
      <c r="BH160" s="569">
        <v>1637.98785</v>
      </c>
      <c r="BI160" s="569">
        <v>1637.98785</v>
      </c>
      <c r="BJ160" s="569">
        <v>1637.98785</v>
      </c>
      <c r="BK160" s="569">
        <v>1637.98785</v>
      </c>
      <c r="BL160" s="569">
        <v>1637.98785</v>
      </c>
      <c r="BM160" s="569">
        <v>1637.98785</v>
      </c>
      <c r="BN160" s="569">
        <v>1637.98785</v>
      </c>
      <c r="BO160" s="569">
        <v>1637.98785</v>
      </c>
      <c r="BP160" s="569">
        <v>1637.98785</v>
      </c>
      <c r="BQ160" s="569">
        <v>1637.98785</v>
      </c>
      <c r="BR160" s="569">
        <v>1637.98785</v>
      </c>
      <c r="BS160" s="569">
        <v>1637.98785</v>
      </c>
      <c r="BT160" s="569">
        <v>1637.98785</v>
      </c>
      <c r="BU160" s="569">
        <v>1637.98785</v>
      </c>
      <c r="BV160" s="569">
        <v>1637.98785</v>
      </c>
      <c r="BW160" s="569">
        <v>1637.98785</v>
      </c>
      <c r="BX160" s="569">
        <v>1637.98785</v>
      </c>
      <c r="BY160" s="569">
        <v>1637.98785</v>
      </c>
      <c r="BZ160" s="569">
        <v>1637.98785</v>
      </c>
      <c r="CA160" s="569">
        <v>1637.98785</v>
      </c>
      <c r="CB160" s="569">
        <v>1637.98785</v>
      </c>
      <c r="CC160" s="569">
        <v>1637.98785</v>
      </c>
      <c r="CD160" s="569">
        <v>1637.98785</v>
      </c>
      <c r="CE160" s="569">
        <v>1637.98785</v>
      </c>
      <c r="CF160" s="569">
        <v>1637.98785</v>
      </c>
      <c r="CG160" s="569">
        <v>1637.98785</v>
      </c>
      <c r="CH160" s="569">
        <v>1637.98785</v>
      </c>
      <c r="CI160" s="569">
        <v>1637.98785</v>
      </c>
      <c r="CJ160" s="569">
        <v>1637.98785</v>
      </c>
      <c r="CK160" s="569">
        <v>1637.98785</v>
      </c>
      <c r="CL160" s="569">
        <v>1637.98785</v>
      </c>
      <c r="CM160" s="569">
        <v>1637.98785</v>
      </c>
      <c r="CN160" s="569">
        <v>1637.98785</v>
      </c>
      <c r="CO160" s="569">
        <v>1637.98785</v>
      </c>
      <c r="CP160" s="569">
        <v>1637.98785</v>
      </c>
      <c r="CQ160" s="569">
        <v>1637.98785</v>
      </c>
      <c r="CR160" s="569">
        <v>1637.98785</v>
      </c>
      <c r="CS160" s="569">
        <v>1637.98785</v>
      </c>
      <c r="CT160" s="569">
        <v>1637.98785</v>
      </c>
      <c r="CU160" s="569">
        <v>1637.98785</v>
      </c>
      <c r="CV160" s="569">
        <v>1637.98785</v>
      </c>
      <c r="CW160" s="569">
        <v>1637.98785</v>
      </c>
      <c r="CX160" s="569">
        <v>1637.98785</v>
      </c>
      <c r="CY160" s="569">
        <v>1637.98785</v>
      </c>
      <c r="CZ160" s="576">
        <v>0</v>
      </c>
      <c r="DA160" s="577">
        <v>0</v>
      </c>
      <c r="DB160" s="577">
        <v>0</v>
      </c>
      <c r="DC160" s="577">
        <v>0</v>
      </c>
      <c r="DD160" s="577">
        <v>0</v>
      </c>
      <c r="DE160" s="577">
        <v>0</v>
      </c>
      <c r="DF160" s="577">
        <v>0</v>
      </c>
      <c r="DG160" s="577">
        <v>0</v>
      </c>
      <c r="DH160" s="577">
        <v>0</v>
      </c>
      <c r="DI160" s="577">
        <v>0</v>
      </c>
      <c r="DJ160" s="577">
        <v>0</v>
      </c>
      <c r="DK160" s="577">
        <v>0</v>
      </c>
      <c r="DL160" s="577">
        <v>0</v>
      </c>
      <c r="DM160" s="577">
        <v>0</v>
      </c>
      <c r="DN160" s="577">
        <v>0</v>
      </c>
      <c r="DO160" s="577">
        <v>0</v>
      </c>
      <c r="DP160" s="577">
        <v>0</v>
      </c>
      <c r="DQ160" s="577">
        <v>0</v>
      </c>
      <c r="DR160" s="577">
        <v>0</v>
      </c>
      <c r="DS160" s="577">
        <v>0</v>
      </c>
      <c r="DT160" s="577">
        <v>0</v>
      </c>
      <c r="DU160" s="577">
        <v>0</v>
      </c>
      <c r="DV160" s="577">
        <v>0</v>
      </c>
      <c r="DW160" s="578">
        <v>0</v>
      </c>
    </row>
    <row r="161" spans="2:128" x14ac:dyDescent="0.2">
      <c r="B161" s="584"/>
      <c r="C161" s="585"/>
      <c r="D161" s="586"/>
      <c r="E161" s="586"/>
      <c r="F161" s="586"/>
      <c r="G161" s="586"/>
      <c r="H161" s="586"/>
      <c r="I161" s="587"/>
      <c r="J161" s="587"/>
      <c r="K161" s="587"/>
      <c r="L161" s="587"/>
      <c r="M161" s="587"/>
      <c r="N161" s="587"/>
      <c r="O161" s="587"/>
      <c r="P161" s="587"/>
      <c r="Q161" s="587"/>
      <c r="R161" s="588"/>
      <c r="S161" s="587"/>
      <c r="T161" s="587"/>
      <c r="U161" s="497" t="s">
        <v>812</v>
      </c>
      <c r="V161" s="498" t="s">
        <v>124</v>
      </c>
      <c r="W161" s="499" t="s">
        <v>495</v>
      </c>
      <c r="X161" s="569"/>
      <c r="Y161" s="569"/>
      <c r="Z161" s="569"/>
      <c r="AA161" s="569"/>
      <c r="AB161" s="569"/>
      <c r="AC161" s="569"/>
      <c r="AD161" s="569"/>
      <c r="AE161" s="569"/>
      <c r="AF161" s="569"/>
      <c r="AG161" s="569"/>
      <c r="AH161" s="569"/>
      <c r="AI161" s="569"/>
      <c r="AJ161" s="569"/>
      <c r="AK161" s="569"/>
      <c r="AL161" s="569"/>
      <c r="AM161" s="569"/>
      <c r="AN161" s="569"/>
      <c r="AO161" s="569"/>
      <c r="AP161" s="569"/>
      <c r="AQ161" s="569"/>
      <c r="AR161" s="569"/>
      <c r="AS161" s="569"/>
      <c r="AT161" s="569"/>
      <c r="AU161" s="569"/>
      <c r="AV161" s="569"/>
      <c r="AW161" s="569"/>
      <c r="AX161" s="569"/>
      <c r="AY161" s="569"/>
      <c r="AZ161" s="569"/>
      <c r="BA161" s="569"/>
      <c r="BB161" s="569"/>
      <c r="BC161" s="569"/>
      <c r="BD161" s="569"/>
      <c r="BE161" s="569"/>
      <c r="BF161" s="569"/>
      <c r="BG161" s="569"/>
      <c r="BH161" s="569"/>
      <c r="BI161" s="569"/>
      <c r="BJ161" s="569"/>
      <c r="BK161" s="569"/>
      <c r="BL161" s="569"/>
      <c r="BM161" s="569"/>
      <c r="BN161" s="569"/>
      <c r="BO161" s="569"/>
      <c r="BP161" s="569"/>
      <c r="BQ161" s="569"/>
      <c r="BR161" s="569"/>
      <c r="BS161" s="569"/>
      <c r="BT161" s="569"/>
      <c r="BU161" s="569"/>
      <c r="BV161" s="569"/>
      <c r="BW161" s="569"/>
      <c r="BX161" s="569"/>
      <c r="BY161" s="569"/>
      <c r="BZ161" s="569"/>
      <c r="CA161" s="569"/>
      <c r="CB161" s="569"/>
      <c r="CC161" s="569"/>
      <c r="CD161" s="569"/>
      <c r="CE161" s="569"/>
      <c r="CF161" s="569"/>
      <c r="CG161" s="569"/>
      <c r="CH161" s="569"/>
      <c r="CI161" s="569"/>
      <c r="CJ161" s="569"/>
      <c r="CK161" s="569"/>
      <c r="CL161" s="569"/>
      <c r="CM161" s="569"/>
      <c r="CN161" s="569"/>
      <c r="CO161" s="569"/>
      <c r="CP161" s="569"/>
      <c r="CQ161" s="569"/>
      <c r="CR161" s="569"/>
      <c r="CS161" s="569"/>
      <c r="CT161" s="569"/>
      <c r="CU161" s="569"/>
      <c r="CV161" s="569"/>
      <c r="CW161" s="569"/>
      <c r="CX161" s="569"/>
      <c r="CY161" s="569"/>
      <c r="CZ161" s="576">
        <v>0</v>
      </c>
      <c r="DA161" s="577">
        <v>0</v>
      </c>
      <c r="DB161" s="577">
        <v>0</v>
      </c>
      <c r="DC161" s="577">
        <v>0</v>
      </c>
      <c r="DD161" s="577">
        <v>0</v>
      </c>
      <c r="DE161" s="577">
        <v>0</v>
      </c>
      <c r="DF161" s="577">
        <v>0</v>
      </c>
      <c r="DG161" s="577">
        <v>0</v>
      </c>
      <c r="DH161" s="577">
        <v>0</v>
      </c>
      <c r="DI161" s="577">
        <v>0</v>
      </c>
      <c r="DJ161" s="577">
        <v>0</v>
      </c>
      <c r="DK161" s="577">
        <v>0</v>
      </c>
      <c r="DL161" s="577">
        <v>0</v>
      </c>
      <c r="DM161" s="577">
        <v>0</v>
      </c>
      <c r="DN161" s="577">
        <v>0</v>
      </c>
      <c r="DO161" s="577">
        <v>0</v>
      </c>
      <c r="DP161" s="577">
        <v>0</v>
      </c>
      <c r="DQ161" s="577">
        <v>0</v>
      </c>
      <c r="DR161" s="577">
        <v>0</v>
      </c>
      <c r="DS161" s="577">
        <v>0</v>
      </c>
      <c r="DT161" s="577">
        <v>0</v>
      </c>
      <c r="DU161" s="577">
        <v>0</v>
      </c>
      <c r="DV161" s="577">
        <v>0</v>
      </c>
      <c r="DW161" s="578">
        <v>0</v>
      </c>
    </row>
    <row r="162" spans="2:128" x14ac:dyDescent="0.2">
      <c r="B162" s="590"/>
      <c r="C162" s="591"/>
      <c r="D162" s="592"/>
      <c r="E162" s="592"/>
      <c r="F162" s="592"/>
      <c r="G162" s="592"/>
      <c r="H162" s="592"/>
      <c r="I162" s="593"/>
      <c r="J162" s="593"/>
      <c r="K162" s="593"/>
      <c r="L162" s="593"/>
      <c r="M162" s="593"/>
      <c r="N162" s="593"/>
      <c r="O162" s="593"/>
      <c r="P162" s="593"/>
      <c r="Q162" s="593"/>
      <c r="R162" s="594"/>
      <c r="S162" s="593"/>
      <c r="T162" s="593"/>
      <c r="U162" s="497" t="s">
        <v>497</v>
      </c>
      <c r="V162" s="498" t="s">
        <v>124</v>
      </c>
      <c r="W162" s="595" t="s">
        <v>495</v>
      </c>
      <c r="X162" s="569"/>
      <c r="Y162" s="569"/>
      <c r="Z162" s="569"/>
      <c r="AA162" s="569"/>
      <c r="AB162" s="569"/>
      <c r="AC162" s="569"/>
      <c r="AD162" s="569"/>
      <c r="AE162" s="569"/>
      <c r="AF162" s="569"/>
      <c r="AG162" s="569"/>
      <c r="AH162" s="569"/>
      <c r="AI162" s="569"/>
      <c r="AJ162" s="569"/>
      <c r="AK162" s="569"/>
      <c r="AL162" s="569"/>
      <c r="AM162" s="569"/>
      <c r="AN162" s="569"/>
      <c r="AO162" s="569"/>
      <c r="AP162" s="569"/>
      <c r="AQ162" s="569"/>
      <c r="AR162" s="569"/>
      <c r="AS162" s="569"/>
      <c r="AT162" s="569"/>
      <c r="AU162" s="569"/>
      <c r="AV162" s="569"/>
      <c r="AW162" s="569"/>
      <c r="AX162" s="569"/>
      <c r="AY162" s="569"/>
      <c r="AZ162" s="569"/>
      <c r="BA162" s="569"/>
      <c r="BB162" s="569"/>
      <c r="BC162" s="569"/>
      <c r="BD162" s="569"/>
      <c r="BE162" s="569"/>
      <c r="BF162" s="569"/>
      <c r="BG162" s="569"/>
      <c r="BH162" s="569"/>
      <c r="BI162" s="569"/>
      <c r="BJ162" s="569"/>
      <c r="BK162" s="569"/>
      <c r="BL162" s="569"/>
      <c r="BM162" s="569"/>
      <c r="BN162" s="569"/>
      <c r="BO162" s="569"/>
      <c r="BP162" s="569"/>
      <c r="BQ162" s="569"/>
      <c r="BR162" s="569"/>
      <c r="BS162" s="569"/>
      <c r="BT162" s="569"/>
      <c r="BU162" s="569"/>
      <c r="BV162" s="569"/>
      <c r="BW162" s="569"/>
      <c r="BX162" s="569"/>
      <c r="BY162" s="569"/>
      <c r="BZ162" s="569"/>
      <c r="CA162" s="569"/>
      <c r="CB162" s="569"/>
      <c r="CC162" s="569"/>
      <c r="CD162" s="569"/>
      <c r="CE162" s="569"/>
      <c r="CF162" s="569"/>
      <c r="CG162" s="569"/>
      <c r="CH162" s="569"/>
      <c r="CI162" s="569"/>
      <c r="CJ162" s="569"/>
      <c r="CK162" s="569"/>
      <c r="CL162" s="569"/>
      <c r="CM162" s="569"/>
      <c r="CN162" s="569"/>
      <c r="CO162" s="569"/>
      <c r="CP162" s="569"/>
      <c r="CQ162" s="569"/>
      <c r="CR162" s="569"/>
      <c r="CS162" s="569"/>
      <c r="CT162" s="569"/>
      <c r="CU162" s="569"/>
      <c r="CV162" s="569"/>
      <c r="CW162" s="569"/>
      <c r="CX162" s="569"/>
      <c r="CY162" s="569"/>
      <c r="CZ162" s="576">
        <v>0</v>
      </c>
      <c r="DA162" s="577">
        <v>0</v>
      </c>
      <c r="DB162" s="577">
        <v>0</v>
      </c>
      <c r="DC162" s="577">
        <v>0</v>
      </c>
      <c r="DD162" s="577">
        <v>0</v>
      </c>
      <c r="DE162" s="577">
        <v>0</v>
      </c>
      <c r="DF162" s="577">
        <v>0</v>
      </c>
      <c r="DG162" s="577">
        <v>0</v>
      </c>
      <c r="DH162" s="577">
        <v>0</v>
      </c>
      <c r="DI162" s="577">
        <v>0</v>
      </c>
      <c r="DJ162" s="577">
        <v>0</v>
      </c>
      <c r="DK162" s="577">
        <v>0</v>
      </c>
      <c r="DL162" s="577">
        <v>0</v>
      </c>
      <c r="DM162" s="577">
        <v>0</v>
      </c>
      <c r="DN162" s="577">
        <v>0</v>
      </c>
      <c r="DO162" s="577">
        <v>0</v>
      </c>
      <c r="DP162" s="577">
        <v>0</v>
      </c>
      <c r="DQ162" s="577">
        <v>0</v>
      </c>
      <c r="DR162" s="577">
        <v>0</v>
      </c>
      <c r="DS162" s="577">
        <v>0</v>
      </c>
      <c r="DT162" s="577">
        <v>0</v>
      </c>
      <c r="DU162" s="577">
        <v>0</v>
      </c>
      <c r="DV162" s="577">
        <v>0</v>
      </c>
      <c r="DW162" s="578">
        <v>0</v>
      </c>
    </row>
    <row r="163" spans="2:128" x14ac:dyDescent="0.2">
      <c r="B163" s="596"/>
      <c r="C163" s="597"/>
      <c r="D163" s="384"/>
      <c r="E163" s="384"/>
      <c r="F163" s="384"/>
      <c r="G163" s="384"/>
      <c r="H163" s="384"/>
      <c r="I163" s="598"/>
      <c r="J163" s="598"/>
      <c r="K163" s="598"/>
      <c r="L163" s="598"/>
      <c r="M163" s="598"/>
      <c r="N163" s="598"/>
      <c r="O163" s="598"/>
      <c r="P163" s="598"/>
      <c r="Q163" s="598"/>
      <c r="R163" s="599"/>
      <c r="S163" s="598"/>
      <c r="T163" s="598"/>
      <c r="U163" s="497" t="s">
        <v>498</v>
      </c>
      <c r="V163" s="498" t="s">
        <v>124</v>
      </c>
      <c r="W163" s="595" t="s">
        <v>495</v>
      </c>
      <c r="X163" s="569">
        <v>95.719220000000007</v>
      </c>
      <c r="Y163" s="569">
        <v>96.083960000000005</v>
      </c>
      <c r="Z163" s="569">
        <v>96.517690000000002</v>
      </c>
      <c r="AA163" s="569">
        <v>96.980140000000006</v>
      </c>
      <c r="AB163" s="569">
        <v>97.472169999999991</v>
      </c>
      <c r="AC163" s="569">
        <v>97.989960000000011</v>
      </c>
      <c r="AD163" s="569">
        <v>98.532690000000002</v>
      </c>
      <c r="AE163" s="569">
        <v>99.106130000000007</v>
      </c>
      <c r="AF163" s="569">
        <v>99.713130000000007</v>
      </c>
      <c r="AG163" s="569">
        <v>100.35541000000001</v>
      </c>
      <c r="AH163" s="569">
        <v>100.97127</v>
      </c>
      <c r="AI163" s="569">
        <v>101.54767</v>
      </c>
      <c r="AJ163" s="569">
        <v>102.13409</v>
      </c>
      <c r="AK163" s="569">
        <v>102.74525</v>
      </c>
      <c r="AL163" s="569">
        <v>103.38253</v>
      </c>
      <c r="AM163" s="569">
        <v>104.08225999999999</v>
      </c>
      <c r="AN163" s="569">
        <v>104.85925999999999</v>
      </c>
      <c r="AO163" s="569">
        <v>105.6863</v>
      </c>
      <c r="AP163" s="569">
        <v>106.55771</v>
      </c>
      <c r="AQ163" s="569">
        <v>107.47693</v>
      </c>
      <c r="AR163" s="569">
        <v>108.42305999999999</v>
      </c>
      <c r="AS163" s="569">
        <v>109.38796000000001</v>
      </c>
      <c r="AT163" s="569">
        <v>110.39844000000001</v>
      </c>
      <c r="AU163" s="569">
        <v>111.46611</v>
      </c>
      <c r="AV163" s="569">
        <v>112.59650999999999</v>
      </c>
      <c r="AW163" s="569">
        <v>112.59650999999999</v>
      </c>
      <c r="AX163" s="569">
        <v>112.59650999999999</v>
      </c>
      <c r="AY163" s="569">
        <v>112.59650999999999</v>
      </c>
      <c r="AZ163" s="569">
        <v>112.59650999999999</v>
      </c>
      <c r="BA163" s="569">
        <v>112.59650999999999</v>
      </c>
      <c r="BB163" s="569">
        <v>112.59650999999999</v>
      </c>
      <c r="BC163" s="569">
        <v>112.59650999999999</v>
      </c>
      <c r="BD163" s="569">
        <v>112.59650999999999</v>
      </c>
      <c r="BE163" s="569">
        <v>112.59650999999999</v>
      </c>
      <c r="BF163" s="569">
        <v>112.59650999999999</v>
      </c>
      <c r="BG163" s="569">
        <v>112.59650999999999</v>
      </c>
      <c r="BH163" s="569">
        <v>112.59650999999999</v>
      </c>
      <c r="BI163" s="569">
        <v>112.59650999999999</v>
      </c>
      <c r="BJ163" s="569">
        <v>112.59650999999999</v>
      </c>
      <c r="BK163" s="569">
        <v>112.59650999999999</v>
      </c>
      <c r="BL163" s="569">
        <v>112.59650999999999</v>
      </c>
      <c r="BM163" s="569">
        <v>112.59650999999999</v>
      </c>
      <c r="BN163" s="569">
        <v>112.59650999999999</v>
      </c>
      <c r="BO163" s="569">
        <v>112.59650999999999</v>
      </c>
      <c r="BP163" s="569">
        <v>112.59650999999999</v>
      </c>
      <c r="BQ163" s="569">
        <v>112.59650999999999</v>
      </c>
      <c r="BR163" s="569">
        <v>112.59650999999999</v>
      </c>
      <c r="BS163" s="569">
        <v>112.59650999999999</v>
      </c>
      <c r="BT163" s="569">
        <v>112.59650999999999</v>
      </c>
      <c r="BU163" s="569">
        <v>112.59650999999999</v>
      </c>
      <c r="BV163" s="569">
        <v>112.59650999999999</v>
      </c>
      <c r="BW163" s="569">
        <v>112.59650999999999</v>
      </c>
      <c r="BX163" s="569">
        <v>112.59650999999999</v>
      </c>
      <c r="BY163" s="569">
        <v>112.59650999999999</v>
      </c>
      <c r="BZ163" s="569">
        <v>112.59650999999999</v>
      </c>
      <c r="CA163" s="569">
        <v>112.59650999999999</v>
      </c>
      <c r="CB163" s="569">
        <v>112.59650999999999</v>
      </c>
      <c r="CC163" s="569">
        <v>112.59650999999999</v>
      </c>
      <c r="CD163" s="569">
        <v>112.59650999999999</v>
      </c>
      <c r="CE163" s="569">
        <v>112.59650999999999</v>
      </c>
      <c r="CF163" s="569">
        <v>112.59650999999999</v>
      </c>
      <c r="CG163" s="569">
        <v>112.59650999999999</v>
      </c>
      <c r="CH163" s="569">
        <v>112.59650999999999</v>
      </c>
      <c r="CI163" s="569">
        <v>112.59650999999999</v>
      </c>
      <c r="CJ163" s="569">
        <v>112.59650999999999</v>
      </c>
      <c r="CK163" s="569">
        <v>112.59650999999999</v>
      </c>
      <c r="CL163" s="569">
        <v>112.59650999999999</v>
      </c>
      <c r="CM163" s="569">
        <v>112.59650999999999</v>
      </c>
      <c r="CN163" s="569">
        <v>112.59650999999999</v>
      </c>
      <c r="CO163" s="569">
        <v>112.59650999999999</v>
      </c>
      <c r="CP163" s="569">
        <v>112.59650999999999</v>
      </c>
      <c r="CQ163" s="569">
        <v>112.59650999999999</v>
      </c>
      <c r="CR163" s="569">
        <v>112.59650999999999</v>
      </c>
      <c r="CS163" s="569">
        <v>112.59650999999999</v>
      </c>
      <c r="CT163" s="569">
        <v>112.59650999999999</v>
      </c>
      <c r="CU163" s="569">
        <v>112.59650999999999</v>
      </c>
      <c r="CV163" s="569">
        <v>112.59650999999999</v>
      </c>
      <c r="CW163" s="569">
        <v>112.59650999999999</v>
      </c>
      <c r="CX163" s="569">
        <v>112.59650999999999</v>
      </c>
      <c r="CY163" s="569">
        <v>112.59650999999999</v>
      </c>
      <c r="CZ163" s="576">
        <v>0</v>
      </c>
      <c r="DA163" s="577">
        <v>0</v>
      </c>
      <c r="DB163" s="577">
        <v>0</v>
      </c>
      <c r="DC163" s="577">
        <v>0</v>
      </c>
      <c r="DD163" s="577">
        <v>0</v>
      </c>
      <c r="DE163" s="577">
        <v>0</v>
      </c>
      <c r="DF163" s="577">
        <v>0</v>
      </c>
      <c r="DG163" s="577">
        <v>0</v>
      </c>
      <c r="DH163" s="577">
        <v>0</v>
      </c>
      <c r="DI163" s="577">
        <v>0</v>
      </c>
      <c r="DJ163" s="577">
        <v>0</v>
      </c>
      <c r="DK163" s="577">
        <v>0</v>
      </c>
      <c r="DL163" s="577">
        <v>0</v>
      </c>
      <c r="DM163" s="577">
        <v>0</v>
      </c>
      <c r="DN163" s="577">
        <v>0</v>
      </c>
      <c r="DO163" s="577">
        <v>0</v>
      </c>
      <c r="DP163" s="577">
        <v>0</v>
      </c>
      <c r="DQ163" s="577">
        <v>0</v>
      </c>
      <c r="DR163" s="577">
        <v>0</v>
      </c>
      <c r="DS163" s="577">
        <v>0</v>
      </c>
      <c r="DT163" s="577">
        <v>0</v>
      </c>
      <c r="DU163" s="577">
        <v>0</v>
      </c>
      <c r="DV163" s="577">
        <v>0</v>
      </c>
      <c r="DW163" s="578">
        <v>0</v>
      </c>
    </row>
    <row r="164" spans="2:128" x14ac:dyDescent="0.2">
      <c r="B164" s="596"/>
      <c r="C164" s="597"/>
      <c r="D164" s="384"/>
      <c r="E164" s="384"/>
      <c r="F164" s="384"/>
      <c r="G164" s="384"/>
      <c r="H164" s="384"/>
      <c r="I164" s="598"/>
      <c r="J164" s="598"/>
      <c r="K164" s="598"/>
      <c r="L164" s="598"/>
      <c r="M164" s="598"/>
      <c r="N164" s="598"/>
      <c r="O164" s="598"/>
      <c r="P164" s="598"/>
      <c r="Q164" s="598"/>
      <c r="R164" s="599"/>
      <c r="S164" s="598"/>
      <c r="T164" s="598"/>
      <c r="U164" s="600" t="s">
        <v>499</v>
      </c>
      <c r="V164" s="601" t="s">
        <v>124</v>
      </c>
      <c r="W164" s="595" t="s">
        <v>495</v>
      </c>
      <c r="X164" s="569">
        <v>0</v>
      </c>
      <c r="Y164" s="569">
        <v>0.92439266093582551</v>
      </c>
      <c r="Z164" s="569">
        <v>3.697570643743302</v>
      </c>
      <c r="AA164" s="569">
        <v>8.3195339484224284</v>
      </c>
      <c r="AB164" s="569">
        <v>14.790282574973208</v>
      </c>
      <c r="AC164" s="569">
        <v>23.109816523395637</v>
      </c>
      <c r="AD164" s="569">
        <v>32.353743132753884</v>
      </c>
      <c r="AE164" s="569">
        <v>44.370847724919614</v>
      </c>
      <c r="AF164" s="569">
        <v>58.236737638956996</v>
      </c>
      <c r="AG164" s="569">
        <v>73.027020213930214</v>
      </c>
      <c r="AH164" s="569">
        <v>89.666088110775064</v>
      </c>
      <c r="AI164" s="569">
        <v>108.15394132949157</v>
      </c>
      <c r="AJ164" s="569">
        <v>127.56618720914391</v>
      </c>
      <c r="AK164" s="569">
        <v>147.90282574973205</v>
      </c>
      <c r="AL164" s="569">
        <v>169.16385695125604</v>
      </c>
      <c r="AM164" s="569">
        <v>191.34928081371586</v>
      </c>
      <c r="AN164" s="569">
        <v>215.38348999804734</v>
      </c>
      <c r="AO164" s="569">
        <v>240.34209184331462</v>
      </c>
      <c r="AP164" s="569">
        <v>267.14947901045355</v>
      </c>
      <c r="AQ164" s="569">
        <v>293.95686617759247</v>
      </c>
      <c r="AR164" s="569">
        <v>323.53743132753891</v>
      </c>
      <c r="AS164" s="569">
        <v>354.04238913842119</v>
      </c>
      <c r="AT164" s="569">
        <v>384.5473469493034</v>
      </c>
      <c r="AU164" s="569">
        <v>416.90109008205724</v>
      </c>
      <c r="AV164" s="569">
        <v>451.1036185366828</v>
      </c>
      <c r="AW164" s="569">
        <v>485.30614699130831</v>
      </c>
      <c r="AX164" s="569">
        <v>485.30614699130831</v>
      </c>
      <c r="AY164" s="569">
        <v>485.30614699130831</v>
      </c>
      <c r="AZ164" s="569">
        <v>485.30614699130831</v>
      </c>
      <c r="BA164" s="569">
        <v>485.30614699130831</v>
      </c>
      <c r="BB164" s="569">
        <v>485.30614699130831</v>
      </c>
      <c r="BC164" s="569">
        <v>485.30614699130831</v>
      </c>
      <c r="BD164" s="569">
        <v>485.30614699130831</v>
      </c>
      <c r="BE164" s="569">
        <v>485.30614699130831</v>
      </c>
      <c r="BF164" s="569">
        <v>485.30614699130831</v>
      </c>
      <c r="BG164" s="569">
        <v>485.30614699130831</v>
      </c>
      <c r="BH164" s="569">
        <v>485.30614699130831</v>
      </c>
      <c r="BI164" s="569">
        <v>485.30614699130831</v>
      </c>
      <c r="BJ164" s="569">
        <v>485.30614699130831</v>
      </c>
      <c r="BK164" s="569">
        <v>485.30614699130831</v>
      </c>
      <c r="BL164" s="569">
        <v>485.30614699130831</v>
      </c>
      <c r="BM164" s="569">
        <v>485.30614699130831</v>
      </c>
      <c r="BN164" s="569">
        <v>485.30614699130831</v>
      </c>
      <c r="BO164" s="569">
        <v>485.30614699130831</v>
      </c>
      <c r="BP164" s="569">
        <v>485.30614699130831</v>
      </c>
      <c r="BQ164" s="569">
        <v>485.30614699130831</v>
      </c>
      <c r="BR164" s="569">
        <v>485.30614699130831</v>
      </c>
      <c r="BS164" s="569">
        <v>485.30614699130831</v>
      </c>
      <c r="BT164" s="569">
        <v>485.30614699130831</v>
      </c>
      <c r="BU164" s="569">
        <v>485.30614699130831</v>
      </c>
      <c r="BV164" s="569">
        <v>485.30614699130831</v>
      </c>
      <c r="BW164" s="569">
        <v>485.30614699130831</v>
      </c>
      <c r="BX164" s="569">
        <v>485.30614699130831</v>
      </c>
      <c r="BY164" s="569">
        <v>485.30614699130831</v>
      </c>
      <c r="BZ164" s="569">
        <v>485.30614699130831</v>
      </c>
      <c r="CA164" s="569">
        <v>485.30614699130831</v>
      </c>
      <c r="CB164" s="569">
        <v>485.30614699130831</v>
      </c>
      <c r="CC164" s="569">
        <v>485.30614699130831</v>
      </c>
      <c r="CD164" s="569">
        <v>485.30614699130831</v>
      </c>
      <c r="CE164" s="569">
        <v>485.30614699130831</v>
      </c>
      <c r="CF164" s="569">
        <v>485.30614699130831</v>
      </c>
      <c r="CG164" s="569">
        <v>485.30614699130831</v>
      </c>
      <c r="CH164" s="569">
        <v>485.30614699130831</v>
      </c>
      <c r="CI164" s="569">
        <v>485.30614699130831</v>
      </c>
      <c r="CJ164" s="569">
        <v>485.30614699130831</v>
      </c>
      <c r="CK164" s="569">
        <v>485.30614699130831</v>
      </c>
      <c r="CL164" s="569">
        <v>485.30614699130831</v>
      </c>
      <c r="CM164" s="569">
        <v>485.30614699130831</v>
      </c>
      <c r="CN164" s="569">
        <v>485.30614699130831</v>
      </c>
      <c r="CO164" s="569">
        <v>485.30614699130831</v>
      </c>
      <c r="CP164" s="569">
        <v>485.30614699130831</v>
      </c>
      <c r="CQ164" s="569">
        <v>485.30614699130831</v>
      </c>
      <c r="CR164" s="569">
        <v>485.30614699130831</v>
      </c>
      <c r="CS164" s="569">
        <v>485.30614699130831</v>
      </c>
      <c r="CT164" s="569">
        <v>485.30614699130831</v>
      </c>
      <c r="CU164" s="569">
        <v>485.30614699130831</v>
      </c>
      <c r="CV164" s="569">
        <v>485.30614699130831</v>
      </c>
      <c r="CW164" s="569">
        <v>485.30614699130831</v>
      </c>
      <c r="CX164" s="569">
        <v>485.30614699130831</v>
      </c>
      <c r="CY164" s="569">
        <v>485.30614699130831</v>
      </c>
      <c r="CZ164" s="576">
        <v>0</v>
      </c>
      <c r="DA164" s="577">
        <v>0</v>
      </c>
      <c r="DB164" s="577">
        <v>0</v>
      </c>
      <c r="DC164" s="577">
        <v>0</v>
      </c>
      <c r="DD164" s="577">
        <v>0</v>
      </c>
      <c r="DE164" s="577">
        <v>0</v>
      </c>
      <c r="DF164" s="577">
        <v>0</v>
      </c>
      <c r="DG164" s="577">
        <v>0</v>
      </c>
      <c r="DH164" s="577">
        <v>0</v>
      </c>
      <c r="DI164" s="577">
        <v>0</v>
      </c>
      <c r="DJ164" s="577">
        <v>0</v>
      </c>
      <c r="DK164" s="577">
        <v>0</v>
      </c>
      <c r="DL164" s="577">
        <v>0</v>
      </c>
      <c r="DM164" s="577">
        <v>0</v>
      </c>
      <c r="DN164" s="577">
        <v>0</v>
      </c>
      <c r="DO164" s="577">
        <v>0</v>
      </c>
      <c r="DP164" s="577">
        <v>0</v>
      </c>
      <c r="DQ164" s="577">
        <v>0</v>
      </c>
      <c r="DR164" s="577">
        <v>0</v>
      </c>
      <c r="DS164" s="577">
        <v>0</v>
      </c>
      <c r="DT164" s="577">
        <v>0</v>
      </c>
      <c r="DU164" s="577">
        <v>0</v>
      </c>
      <c r="DV164" s="577">
        <v>0</v>
      </c>
      <c r="DW164" s="578">
        <v>0</v>
      </c>
    </row>
    <row r="165" spans="2:128" x14ac:dyDescent="0.2">
      <c r="B165" s="596"/>
      <c r="C165" s="597"/>
      <c r="D165" s="384"/>
      <c r="E165" s="384"/>
      <c r="F165" s="384"/>
      <c r="G165" s="384"/>
      <c r="H165" s="384"/>
      <c r="I165" s="598"/>
      <c r="J165" s="598"/>
      <c r="K165" s="598"/>
      <c r="L165" s="598"/>
      <c r="M165" s="598"/>
      <c r="N165" s="598"/>
      <c r="O165" s="598"/>
      <c r="P165" s="598"/>
      <c r="Q165" s="598"/>
      <c r="R165" s="599"/>
      <c r="S165" s="598"/>
      <c r="T165" s="598"/>
      <c r="U165" s="497" t="s">
        <v>500</v>
      </c>
      <c r="V165" s="498" t="s">
        <v>124</v>
      </c>
      <c r="W165" s="595" t="s">
        <v>495</v>
      </c>
      <c r="X165" s="569"/>
      <c r="Y165" s="569"/>
      <c r="Z165" s="569"/>
      <c r="AA165" s="569"/>
      <c r="AB165" s="569"/>
      <c r="AC165" s="569"/>
      <c r="AD165" s="569"/>
      <c r="AE165" s="569"/>
      <c r="AF165" s="569"/>
      <c r="AG165" s="569"/>
      <c r="AH165" s="569"/>
      <c r="AI165" s="569"/>
      <c r="AJ165" s="569"/>
      <c r="AK165" s="569"/>
      <c r="AL165" s="569"/>
      <c r="AM165" s="569"/>
      <c r="AN165" s="569"/>
      <c r="AO165" s="569"/>
      <c r="AP165" s="569"/>
      <c r="AQ165" s="569"/>
      <c r="AR165" s="569"/>
      <c r="AS165" s="569"/>
      <c r="AT165" s="569"/>
      <c r="AU165" s="569"/>
      <c r="AV165" s="569"/>
      <c r="AW165" s="569"/>
      <c r="AX165" s="569"/>
      <c r="AY165" s="569"/>
      <c r="AZ165" s="569"/>
      <c r="BA165" s="569"/>
      <c r="BB165" s="569"/>
      <c r="BC165" s="569"/>
      <c r="BD165" s="569"/>
      <c r="BE165" s="569"/>
      <c r="BF165" s="569"/>
      <c r="BG165" s="569"/>
      <c r="BH165" s="569"/>
      <c r="BI165" s="569"/>
      <c r="BJ165" s="569"/>
      <c r="BK165" s="569"/>
      <c r="BL165" s="569"/>
      <c r="BM165" s="569"/>
      <c r="BN165" s="569"/>
      <c r="BO165" s="569"/>
      <c r="BP165" s="569"/>
      <c r="BQ165" s="569"/>
      <c r="BR165" s="569"/>
      <c r="BS165" s="569"/>
      <c r="BT165" s="569"/>
      <c r="BU165" s="569"/>
      <c r="BV165" s="569"/>
      <c r="BW165" s="569"/>
      <c r="BX165" s="569"/>
      <c r="BY165" s="569"/>
      <c r="BZ165" s="569"/>
      <c r="CA165" s="569"/>
      <c r="CB165" s="569"/>
      <c r="CC165" s="569"/>
      <c r="CD165" s="569"/>
      <c r="CE165" s="569"/>
      <c r="CF165" s="569"/>
      <c r="CG165" s="569"/>
      <c r="CH165" s="569"/>
      <c r="CI165" s="569"/>
      <c r="CJ165" s="569"/>
      <c r="CK165" s="569"/>
      <c r="CL165" s="569"/>
      <c r="CM165" s="569"/>
      <c r="CN165" s="569"/>
      <c r="CO165" s="569"/>
      <c r="CP165" s="569"/>
      <c r="CQ165" s="569"/>
      <c r="CR165" s="569"/>
      <c r="CS165" s="569"/>
      <c r="CT165" s="569"/>
      <c r="CU165" s="569"/>
      <c r="CV165" s="569"/>
      <c r="CW165" s="569"/>
      <c r="CX165" s="569"/>
      <c r="CY165" s="569"/>
      <c r="CZ165" s="576">
        <v>0</v>
      </c>
      <c r="DA165" s="577">
        <v>0</v>
      </c>
      <c r="DB165" s="577">
        <v>0</v>
      </c>
      <c r="DC165" s="577">
        <v>0</v>
      </c>
      <c r="DD165" s="577">
        <v>0</v>
      </c>
      <c r="DE165" s="577">
        <v>0</v>
      </c>
      <c r="DF165" s="577">
        <v>0</v>
      </c>
      <c r="DG165" s="577">
        <v>0</v>
      </c>
      <c r="DH165" s="577">
        <v>0</v>
      </c>
      <c r="DI165" s="577">
        <v>0</v>
      </c>
      <c r="DJ165" s="577">
        <v>0</v>
      </c>
      <c r="DK165" s="577">
        <v>0</v>
      </c>
      <c r="DL165" s="577">
        <v>0</v>
      </c>
      <c r="DM165" s="577">
        <v>0</v>
      </c>
      <c r="DN165" s="577">
        <v>0</v>
      </c>
      <c r="DO165" s="577">
        <v>0</v>
      </c>
      <c r="DP165" s="577">
        <v>0</v>
      </c>
      <c r="DQ165" s="577">
        <v>0</v>
      </c>
      <c r="DR165" s="577">
        <v>0</v>
      </c>
      <c r="DS165" s="577">
        <v>0</v>
      </c>
      <c r="DT165" s="577">
        <v>0</v>
      </c>
      <c r="DU165" s="577">
        <v>0</v>
      </c>
      <c r="DV165" s="577">
        <v>0</v>
      </c>
      <c r="DW165" s="578">
        <v>0</v>
      </c>
    </row>
    <row r="166" spans="2:128" x14ac:dyDescent="0.2">
      <c r="B166" s="602"/>
      <c r="C166" s="597"/>
      <c r="D166" s="384"/>
      <c r="E166" s="384"/>
      <c r="F166" s="384"/>
      <c r="G166" s="384"/>
      <c r="H166" s="384"/>
      <c r="I166" s="598"/>
      <c r="J166" s="598"/>
      <c r="K166" s="598"/>
      <c r="L166" s="598"/>
      <c r="M166" s="598"/>
      <c r="N166" s="598"/>
      <c r="O166" s="598"/>
      <c r="P166" s="598"/>
      <c r="Q166" s="598"/>
      <c r="R166" s="599"/>
      <c r="S166" s="598"/>
      <c r="T166" s="598"/>
      <c r="U166" s="497" t="s">
        <v>501</v>
      </c>
      <c r="V166" s="498" t="s">
        <v>124</v>
      </c>
      <c r="W166" s="595" t="s">
        <v>495</v>
      </c>
      <c r="X166" s="569">
        <v>0.54564000000000001</v>
      </c>
      <c r="Y166" s="569">
        <v>2.1815600000000002</v>
      </c>
      <c r="Z166" s="569">
        <v>4.9078299999999997</v>
      </c>
      <c r="AA166" s="569">
        <v>8.7280099999999994</v>
      </c>
      <c r="AB166" s="569">
        <v>13.64916</v>
      </c>
      <c r="AC166" s="569">
        <v>19.66469</v>
      </c>
      <c r="AD166" s="569">
        <v>26.77055</v>
      </c>
      <c r="AE166" s="569">
        <v>34.984059999999999</v>
      </c>
      <c r="AF166" s="569">
        <v>44.326529999999998</v>
      </c>
      <c r="AG166" s="569">
        <v>54.82358</v>
      </c>
      <c r="AH166" s="569">
        <v>66.274320000000003</v>
      </c>
      <c r="AI166" s="569">
        <v>78.505740000000003</v>
      </c>
      <c r="AJ166" s="569">
        <v>91.530990000000003</v>
      </c>
      <c r="AK166" s="569">
        <v>105.36582000000001</v>
      </c>
      <c r="AL166" s="569">
        <v>120.02851</v>
      </c>
      <c r="AM166" s="569">
        <v>135.67069000000001</v>
      </c>
      <c r="AN166" s="569">
        <v>152.45268999999999</v>
      </c>
      <c r="AO166" s="569">
        <v>170.41668999999999</v>
      </c>
      <c r="AP166" s="569">
        <v>189.61053000000001</v>
      </c>
      <c r="AQ166" s="569">
        <v>210.08912000000001</v>
      </c>
      <c r="AR166" s="569">
        <v>231.81752</v>
      </c>
      <c r="AS166" s="569">
        <v>254.75176999999999</v>
      </c>
      <c r="AT166" s="569">
        <v>278.95767999999998</v>
      </c>
      <c r="AU166" s="569">
        <v>304.51122999999995</v>
      </c>
      <c r="AV166" s="569">
        <v>331.49915000000004</v>
      </c>
      <c r="AW166" s="569">
        <v>331.49915000000004</v>
      </c>
      <c r="AX166" s="569">
        <v>331.49915000000004</v>
      </c>
      <c r="AY166" s="569">
        <v>331.49915000000004</v>
      </c>
      <c r="AZ166" s="569">
        <v>331.49915000000004</v>
      </c>
      <c r="BA166" s="569">
        <v>331.49915000000004</v>
      </c>
      <c r="BB166" s="569">
        <v>331.49915000000004</v>
      </c>
      <c r="BC166" s="569">
        <v>331.49915000000004</v>
      </c>
      <c r="BD166" s="569">
        <v>331.49915000000004</v>
      </c>
      <c r="BE166" s="569">
        <v>331.49915000000004</v>
      </c>
      <c r="BF166" s="569">
        <v>331.49915000000004</v>
      </c>
      <c r="BG166" s="569">
        <v>331.49915000000004</v>
      </c>
      <c r="BH166" s="569">
        <v>331.49915000000004</v>
      </c>
      <c r="BI166" s="569">
        <v>331.49915000000004</v>
      </c>
      <c r="BJ166" s="569">
        <v>331.49915000000004</v>
      </c>
      <c r="BK166" s="569">
        <v>331.49915000000004</v>
      </c>
      <c r="BL166" s="569">
        <v>331.49915000000004</v>
      </c>
      <c r="BM166" s="569">
        <v>331.49915000000004</v>
      </c>
      <c r="BN166" s="569">
        <v>331.49915000000004</v>
      </c>
      <c r="BO166" s="569">
        <v>331.49915000000004</v>
      </c>
      <c r="BP166" s="569">
        <v>331.49915000000004</v>
      </c>
      <c r="BQ166" s="569">
        <v>331.49915000000004</v>
      </c>
      <c r="BR166" s="569">
        <v>331.49915000000004</v>
      </c>
      <c r="BS166" s="569">
        <v>331.49915000000004</v>
      </c>
      <c r="BT166" s="569">
        <v>331.49915000000004</v>
      </c>
      <c r="BU166" s="569">
        <v>331.49915000000004</v>
      </c>
      <c r="BV166" s="569">
        <v>331.49915000000004</v>
      </c>
      <c r="BW166" s="569">
        <v>331.49915000000004</v>
      </c>
      <c r="BX166" s="569">
        <v>331.49915000000004</v>
      </c>
      <c r="BY166" s="569">
        <v>331.49915000000004</v>
      </c>
      <c r="BZ166" s="569">
        <v>331.49915000000004</v>
      </c>
      <c r="CA166" s="569">
        <v>331.49915000000004</v>
      </c>
      <c r="CB166" s="569">
        <v>331.49915000000004</v>
      </c>
      <c r="CC166" s="569">
        <v>331.49915000000004</v>
      </c>
      <c r="CD166" s="569">
        <v>331.49915000000004</v>
      </c>
      <c r="CE166" s="569">
        <v>331.49915000000004</v>
      </c>
      <c r="CF166" s="569">
        <v>331.49915000000004</v>
      </c>
      <c r="CG166" s="569">
        <v>331.49915000000004</v>
      </c>
      <c r="CH166" s="569">
        <v>331.49915000000004</v>
      </c>
      <c r="CI166" s="569">
        <v>331.49915000000004</v>
      </c>
      <c r="CJ166" s="569">
        <v>331.49915000000004</v>
      </c>
      <c r="CK166" s="569">
        <v>331.49915000000004</v>
      </c>
      <c r="CL166" s="569">
        <v>331.49915000000004</v>
      </c>
      <c r="CM166" s="569">
        <v>331.49915000000004</v>
      </c>
      <c r="CN166" s="569">
        <v>331.49915000000004</v>
      </c>
      <c r="CO166" s="569">
        <v>331.49915000000004</v>
      </c>
      <c r="CP166" s="569">
        <v>331.49915000000004</v>
      </c>
      <c r="CQ166" s="569">
        <v>331.49915000000004</v>
      </c>
      <c r="CR166" s="569">
        <v>331.49915000000004</v>
      </c>
      <c r="CS166" s="569">
        <v>331.49915000000004</v>
      </c>
      <c r="CT166" s="569">
        <v>331.49915000000004</v>
      </c>
      <c r="CU166" s="569">
        <v>331.49915000000004</v>
      </c>
      <c r="CV166" s="569">
        <v>331.49915000000004</v>
      </c>
      <c r="CW166" s="569">
        <v>331.49915000000004</v>
      </c>
      <c r="CX166" s="569">
        <v>331.49915000000004</v>
      </c>
      <c r="CY166" s="569">
        <v>331.49915000000004</v>
      </c>
      <c r="CZ166" s="576">
        <v>0</v>
      </c>
      <c r="DA166" s="577">
        <v>0</v>
      </c>
      <c r="DB166" s="577">
        <v>0</v>
      </c>
      <c r="DC166" s="577">
        <v>0</v>
      </c>
      <c r="DD166" s="577">
        <v>0</v>
      </c>
      <c r="DE166" s="577">
        <v>0</v>
      </c>
      <c r="DF166" s="577">
        <v>0</v>
      </c>
      <c r="DG166" s="577">
        <v>0</v>
      </c>
      <c r="DH166" s="577">
        <v>0</v>
      </c>
      <c r="DI166" s="577">
        <v>0</v>
      </c>
      <c r="DJ166" s="577">
        <v>0</v>
      </c>
      <c r="DK166" s="577">
        <v>0</v>
      </c>
      <c r="DL166" s="577">
        <v>0</v>
      </c>
      <c r="DM166" s="577">
        <v>0</v>
      </c>
      <c r="DN166" s="577">
        <v>0</v>
      </c>
      <c r="DO166" s="577">
        <v>0</v>
      </c>
      <c r="DP166" s="577">
        <v>0</v>
      </c>
      <c r="DQ166" s="577">
        <v>0</v>
      </c>
      <c r="DR166" s="577">
        <v>0</v>
      </c>
      <c r="DS166" s="577">
        <v>0</v>
      </c>
      <c r="DT166" s="577">
        <v>0</v>
      </c>
      <c r="DU166" s="577">
        <v>0</v>
      </c>
      <c r="DV166" s="577">
        <v>0</v>
      </c>
      <c r="DW166" s="578">
        <v>0</v>
      </c>
    </row>
    <row r="167" spans="2:128" x14ac:dyDescent="0.2">
      <c r="B167" s="602"/>
      <c r="C167" s="597"/>
      <c r="D167" s="384"/>
      <c r="E167" s="384"/>
      <c r="F167" s="384"/>
      <c r="G167" s="384"/>
      <c r="H167" s="384"/>
      <c r="I167" s="598"/>
      <c r="J167" s="598"/>
      <c r="K167" s="598"/>
      <c r="L167" s="598"/>
      <c r="M167" s="598"/>
      <c r="N167" s="598"/>
      <c r="O167" s="598"/>
      <c r="P167" s="598"/>
      <c r="Q167" s="598"/>
      <c r="R167" s="599"/>
      <c r="S167" s="598"/>
      <c r="T167" s="598"/>
      <c r="U167" s="497" t="s">
        <v>502</v>
      </c>
      <c r="V167" s="498" t="s">
        <v>124</v>
      </c>
      <c r="W167" s="595" t="s">
        <v>495</v>
      </c>
      <c r="X167" s="569"/>
      <c r="Y167" s="569"/>
      <c r="Z167" s="569"/>
      <c r="AA167" s="569"/>
      <c r="AB167" s="569"/>
      <c r="AC167" s="569"/>
      <c r="AD167" s="569"/>
      <c r="AE167" s="569"/>
      <c r="AF167" s="569"/>
      <c r="AG167" s="569"/>
      <c r="AH167" s="569"/>
      <c r="AI167" s="569"/>
      <c r="AJ167" s="569"/>
      <c r="AK167" s="569"/>
      <c r="AL167" s="569"/>
      <c r="AM167" s="569"/>
      <c r="AN167" s="569"/>
      <c r="AO167" s="569"/>
      <c r="AP167" s="569"/>
      <c r="AQ167" s="569"/>
      <c r="AR167" s="569"/>
      <c r="AS167" s="569"/>
      <c r="AT167" s="569"/>
      <c r="AU167" s="569"/>
      <c r="AV167" s="569"/>
      <c r="AW167" s="569"/>
      <c r="AX167" s="569"/>
      <c r="AY167" s="569"/>
      <c r="AZ167" s="569"/>
      <c r="BA167" s="569"/>
      <c r="BB167" s="569"/>
      <c r="BC167" s="569"/>
      <c r="BD167" s="569"/>
      <c r="BE167" s="569"/>
      <c r="BF167" s="569"/>
      <c r="BG167" s="569"/>
      <c r="BH167" s="569"/>
      <c r="BI167" s="569"/>
      <c r="BJ167" s="569"/>
      <c r="BK167" s="569"/>
      <c r="BL167" s="569"/>
      <c r="BM167" s="569"/>
      <c r="BN167" s="569"/>
      <c r="BO167" s="569"/>
      <c r="BP167" s="569"/>
      <c r="BQ167" s="569"/>
      <c r="BR167" s="569"/>
      <c r="BS167" s="569"/>
      <c r="BT167" s="569"/>
      <c r="BU167" s="569"/>
      <c r="BV167" s="569"/>
      <c r="BW167" s="569"/>
      <c r="BX167" s="569"/>
      <c r="BY167" s="569"/>
      <c r="BZ167" s="569"/>
      <c r="CA167" s="569"/>
      <c r="CB167" s="569"/>
      <c r="CC167" s="569"/>
      <c r="CD167" s="569"/>
      <c r="CE167" s="569"/>
      <c r="CF167" s="569"/>
      <c r="CG167" s="569"/>
      <c r="CH167" s="569"/>
      <c r="CI167" s="569"/>
      <c r="CJ167" s="569"/>
      <c r="CK167" s="569"/>
      <c r="CL167" s="569"/>
      <c r="CM167" s="569"/>
      <c r="CN167" s="569"/>
      <c r="CO167" s="569"/>
      <c r="CP167" s="569"/>
      <c r="CQ167" s="569"/>
      <c r="CR167" s="569"/>
      <c r="CS167" s="569"/>
      <c r="CT167" s="569"/>
      <c r="CU167" s="569"/>
      <c r="CV167" s="569"/>
      <c r="CW167" s="569"/>
      <c r="CX167" s="569"/>
      <c r="CY167" s="569"/>
      <c r="CZ167" s="576">
        <v>0</v>
      </c>
      <c r="DA167" s="577">
        <v>0</v>
      </c>
      <c r="DB167" s="577">
        <v>0</v>
      </c>
      <c r="DC167" s="577">
        <v>0</v>
      </c>
      <c r="DD167" s="577">
        <v>0</v>
      </c>
      <c r="DE167" s="577">
        <v>0</v>
      </c>
      <c r="DF167" s="577">
        <v>0</v>
      </c>
      <c r="DG167" s="577">
        <v>0</v>
      </c>
      <c r="DH167" s="577">
        <v>0</v>
      </c>
      <c r="DI167" s="577">
        <v>0</v>
      </c>
      <c r="DJ167" s="577">
        <v>0</v>
      </c>
      <c r="DK167" s="577">
        <v>0</v>
      </c>
      <c r="DL167" s="577">
        <v>0</v>
      </c>
      <c r="DM167" s="577">
        <v>0</v>
      </c>
      <c r="DN167" s="577">
        <v>0</v>
      </c>
      <c r="DO167" s="577">
        <v>0</v>
      </c>
      <c r="DP167" s="577">
        <v>0</v>
      </c>
      <c r="DQ167" s="577">
        <v>0</v>
      </c>
      <c r="DR167" s="577">
        <v>0</v>
      </c>
      <c r="DS167" s="577">
        <v>0</v>
      </c>
      <c r="DT167" s="577">
        <v>0</v>
      </c>
      <c r="DU167" s="577">
        <v>0</v>
      </c>
      <c r="DV167" s="577">
        <v>0</v>
      </c>
      <c r="DW167" s="578">
        <v>0</v>
      </c>
    </row>
    <row r="168" spans="2:128" x14ac:dyDescent="0.2">
      <c r="B168" s="602"/>
      <c r="C168" s="597"/>
      <c r="D168" s="384"/>
      <c r="E168" s="384"/>
      <c r="F168" s="384"/>
      <c r="G168" s="384"/>
      <c r="H168" s="384"/>
      <c r="I168" s="598"/>
      <c r="J168" s="598"/>
      <c r="K168" s="598"/>
      <c r="L168" s="598"/>
      <c r="M168" s="598"/>
      <c r="N168" s="598"/>
      <c r="O168" s="598"/>
      <c r="P168" s="598"/>
      <c r="Q168" s="598"/>
      <c r="R168" s="599"/>
      <c r="S168" s="598"/>
      <c r="T168" s="598"/>
      <c r="U168" s="497" t="s">
        <v>503</v>
      </c>
      <c r="V168" s="498" t="s">
        <v>124</v>
      </c>
      <c r="W168" s="595" t="s">
        <v>495</v>
      </c>
      <c r="X168" s="569">
        <v>0.85716999999999999</v>
      </c>
      <c r="Y168" s="569">
        <v>0.83133333333333337</v>
      </c>
      <c r="Z168" s="569">
        <v>0.80685196854068952</v>
      </c>
      <c r="AA168" s="569">
        <v>0.78330116216445067</v>
      </c>
      <c r="AB168" s="569">
        <v>0.76064706286897588</v>
      </c>
      <c r="AC168" s="569">
        <v>0.73883145391835503</v>
      </c>
      <c r="AD168" s="569">
        <v>0.71780042851138881</v>
      </c>
      <c r="AE168" s="569">
        <v>0.69756697760688946</v>
      </c>
      <c r="AF168" s="569">
        <v>0.67810136089217654</v>
      </c>
      <c r="AG168" s="569">
        <v>0.65938935008736244</v>
      </c>
      <c r="AH168" s="569">
        <v>0.64100439135637599</v>
      </c>
      <c r="AI168" s="569">
        <v>0.6228622342368294</v>
      </c>
      <c r="AJ168" s="569">
        <v>0.60527362244822025</v>
      </c>
      <c r="AK168" s="569">
        <v>0.58830297303368306</v>
      </c>
      <c r="AL168" s="569">
        <v>0.57193620362024111</v>
      </c>
      <c r="AM168" s="569">
        <v>0.55633786999543566</v>
      </c>
      <c r="AN168" s="569">
        <v>0.54153838521841979</v>
      </c>
      <c r="AO168" s="569">
        <v>0.52734880093247261</v>
      </c>
      <c r="AP168" s="569">
        <v>0.51371496658170279</v>
      </c>
      <c r="AQ168" s="569">
        <v>0.50062904576965939</v>
      </c>
      <c r="AR168" s="569">
        <v>0.48795629417124198</v>
      </c>
      <c r="AS168" s="569">
        <v>0.47565068928766352</v>
      </c>
      <c r="AT168" s="569">
        <v>0.46381169657806559</v>
      </c>
      <c r="AU168" s="569">
        <v>0.45246065372762667</v>
      </c>
      <c r="AV168" s="569">
        <v>0.44159217810576223</v>
      </c>
      <c r="AW168" s="569">
        <v>0.4266591092809297</v>
      </c>
      <c r="AX168" s="569">
        <v>0.41223102345983548</v>
      </c>
      <c r="AY168" s="569">
        <v>0.39829084392254632</v>
      </c>
      <c r="AZ168" s="569">
        <v>0.3848220714227501</v>
      </c>
      <c r="BA168" s="569">
        <v>0.37180876465966201</v>
      </c>
      <c r="BB168" s="569">
        <v>0.41540624961988892</v>
      </c>
      <c r="BC168" s="569">
        <v>0.40330703846591148</v>
      </c>
      <c r="BD168" s="569">
        <v>0.3915602315203025</v>
      </c>
      <c r="BE168" s="569">
        <v>0.38015556458281791</v>
      </c>
      <c r="BF168" s="569">
        <v>0.36908307241050298</v>
      </c>
      <c r="BG168" s="569">
        <v>0.35833308001019698</v>
      </c>
      <c r="BH168" s="569">
        <v>0.34789619418465723</v>
      </c>
      <c r="BI168" s="569">
        <v>0.33776329532491001</v>
      </c>
      <c r="BJ168" s="569">
        <v>0.3279255294416602</v>
      </c>
      <c r="BK168" s="569">
        <v>0.31837430042879628</v>
      </c>
      <c r="BL168" s="569">
        <v>0.30910126255222947</v>
      </c>
      <c r="BM168" s="569">
        <v>0.30009831315750424</v>
      </c>
      <c r="BN168" s="569">
        <v>0.29135758558980995</v>
      </c>
      <c r="BO168" s="569">
        <v>0.28287144232020389</v>
      </c>
      <c r="BP168" s="569">
        <v>0.27463246827204263</v>
      </c>
      <c r="BQ168" s="569">
        <v>0.26663346434178897</v>
      </c>
      <c r="BR168" s="569">
        <v>0.25886744110853294</v>
      </c>
      <c r="BS168" s="569">
        <v>0.25132761272673099</v>
      </c>
      <c r="BT168" s="569">
        <v>0.24400739099682625</v>
      </c>
      <c r="BU168" s="569">
        <v>0.23690037960856922</v>
      </c>
      <c r="BV168" s="569">
        <v>0.23000036855200892</v>
      </c>
      <c r="BW168" s="569">
        <v>0.22330132869127078</v>
      </c>
      <c r="BX168" s="569">
        <v>0.21679740649637941</v>
      </c>
      <c r="BY168" s="569">
        <v>0.21048291892852372</v>
      </c>
      <c r="BZ168" s="569">
        <v>0.20435234847429487</v>
      </c>
      <c r="CA168" s="569">
        <v>0.19840033832455811</v>
      </c>
      <c r="CB168" s="569">
        <v>0.19262168769374577</v>
      </c>
      <c r="CC168" s="569">
        <v>0.18701134727548133</v>
      </c>
      <c r="CD168" s="569">
        <v>0.18156441483056437</v>
      </c>
      <c r="CE168" s="569">
        <v>0.17627613090346056</v>
      </c>
      <c r="CF168" s="569">
        <v>0.17114187466355396</v>
      </c>
      <c r="CG168" s="569">
        <v>0.16615715986752816</v>
      </c>
      <c r="CH168" s="569">
        <v>0.1613176309393477</v>
      </c>
      <c r="CI168" s="569">
        <v>0.15661905916441524</v>
      </c>
      <c r="CJ168" s="569">
        <v>0.15205733899457791</v>
      </c>
      <c r="CK168" s="569">
        <v>0.14762848446075527</v>
      </c>
      <c r="CL168" s="569">
        <v>0.14332862569005367</v>
      </c>
      <c r="CM168" s="569">
        <v>0.13915400552432394</v>
      </c>
      <c r="CN168" s="569">
        <v>0.13510097623720771</v>
      </c>
      <c r="CO168" s="569">
        <v>0.13116599634680362</v>
      </c>
      <c r="CP168" s="569">
        <v>0.12734562752116854</v>
      </c>
      <c r="CQ168" s="569">
        <v>0.12363653157395003</v>
      </c>
      <c r="CR168" s="569">
        <v>0.12003546754752432</v>
      </c>
      <c r="CS168" s="569">
        <v>0.11653928888109158</v>
      </c>
      <c r="CT168" s="569">
        <v>0.11314494066125397</v>
      </c>
      <c r="CU168" s="569">
        <v>0.15823402042069196</v>
      </c>
      <c r="CV168" s="569">
        <v>0.1543746540689678</v>
      </c>
      <c r="CW168" s="569">
        <v>0.15060941860387103</v>
      </c>
      <c r="CX168" s="569">
        <v>0.14693601815011809</v>
      </c>
      <c r="CY168" s="569">
        <v>0.14335221282938349</v>
      </c>
      <c r="CZ168" s="576">
        <v>0</v>
      </c>
      <c r="DA168" s="577">
        <v>0</v>
      </c>
      <c r="DB168" s="577">
        <v>0</v>
      </c>
      <c r="DC168" s="577">
        <v>0</v>
      </c>
      <c r="DD168" s="577">
        <v>0</v>
      </c>
      <c r="DE168" s="577">
        <v>0</v>
      </c>
      <c r="DF168" s="577">
        <v>0</v>
      </c>
      <c r="DG168" s="577">
        <v>0</v>
      </c>
      <c r="DH168" s="577">
        <v>0</v>
      </c>
      <c r="DI168" s="577">
        <v>0</v>
      </c>
      <c r="DJ168" s="577">
        <v>0</v>
      </c>
      <c r="DK168" s="577">
        <v>0</v>
      </c>
      <c r="DL168" s="577">
        <v>0</v>
      </c>
      <c r="DM168" s="577">
        <v>0</v>
      </c>
      <c r="DN168" s="577">
        <v>0</v>
      </c>
      <c r="DO168" s="577">
        <v>0</v>
      </c>
      <c r="DP168" s="577">
        <v>0</v>
      </c>
      <c r="DQ168" s="577">
        <v>0</v>
      </c>
      <c r="DR168" s="577">
        <v>0</v>
      </c>
      <c r="DS168" s="577">
        <v>0</v>
      </c>
      <c r="DT168" s="577">
        <v>0</v>
      </c>
      <c r="DU168" s="577">
        <v>0</v>
      </c>
      <c r="DV168" s="577">
        <v>0</v>
      </c>
      <c r="DW168" s="578">
        <v>0</v>
      </c>
    </row>
    <row r="169" spans="2:128" x14ac:dyDescent="0.2">
      <c r="B169" s="602"/>
      <c r="C169" s="597"/>
      <c r="D169" s="384"/>
      <c r="E169" s="384"/>
      <c r="F169" s="384"/>
      <c r="G169" s="384"/>
      <c r="H169" s="384"/>
      <c r="I169" s="598"/>
      <c r="J169" s="598"/>
      <c r="K169" s="598"/>
      <c r="L169" s="598"/>
      <c r="M169" s="598"/>
      <c r="N169" s="598"/>
      <c r="O169" s="598"/>
      <c r="P169" s="598"/>
      <c r="Q169" s="598"/>
      <c r="R169" s="599"/>
      <c r="S169" s="598"/>
      <c r="T169" s="598"/>
      <c r="U169" s="603" t="s">
        <v>504</v>
      </c>
      <c r="V169" s="498" t="s">
        <v>124</v>
      </c>
      <c r="W169" s="595" t="s">
        <v>495</v>
      </c>
      <c r="X169" s="569"/>
      <c r="Y169" s="569"/>
      <c r="Z169" s="569"/>
      <c r="AA169" s="569"/>
      <c r="AB169" s="569"/>
      <c r="AC169" s="569"/>
      <c r="AD169" s="569"/>
      <c r="AE169" s="569"/>
      <c r="AF169" s="569"/>
      <c r="AG169" s="569"/>
      <c r="AH169" s="569"/>
      <c r="AI169" s="569"/>
      <c r="AJ169" s="569"/>
      <c r="AK169" s="569"/>
      <c r="AL169" s="569"/>
      <c r="AM169" s="569"/>
      <c r="AN169" s="569"/>
      <c r="AO169" s="569"/>
      <c r="AP169" s="569"/>
      <c r="AQ169" s="569"/>
      <c r="AR169" s="569"/>
      <c r="AS169" s="569"/>
      <c r="AT169" s="569"/>
      <c r="AU169" s="569"/>
      <c r="AV169" s="569"/>
      <c r="AW169" s="569"/>
      <c r="AX169" s="569"/>
      <c r="AY169" s="569"/>
      <c r="AZ169" s="569"/>
      <c r="BA169" s="569"/>
      <c r="BB169" s="569"/>
      <c r="BC169" s="569"/>
      <c r="BD169" s="569"/>
      <c r="BE169" s="569"/>
      <c r="BF169" s="569"/>
      <c r="BG169" s="569"/>
      <c r="BH169" s="569"/>
      <c r="BI169" s="569"/>
      <c r="BJ169" s="569"/>
      <c r="BK169" s="569"/>
      <c r="BL169" s="569"/>
      <c r="BM169" s="569"/>
      <c r="BN169" s="569"/>
      <c r="BO169" s="569"/>
      <c r="BP169" s="569"/>
      <c r="BQ169" s="569"/>
      <c r="BR169" s="569"/>
      <c r="BS169" s="569"/>
      <c r="BT169" s="569"/>
      <c r="BU169" s="569"/>
      <c r="BV169" s="569"/>
      <c r="BW169" s="569"/>
      <c r="BX169" s="569"/>
      <c r="BY169" s="569"/>
      <c r="BZ169" s="569"/>
      <c r="CA169" s="569"/>
      <c r="CB169" s="569"/>
      <c r="CC169" s="569"/>
      <c r="CD169" s="569"/>
      <c r="CE169" s="569"/>
      <c r="CF169" s="569"/>
      <c r="CG169" s="569"/>
      <c r="CH169" s="569"/>
      <c r="CI169" s="569"/>
      <c r="CJ169" s="569"/>
      <c r="CK169" s="569"/>
      <c r="CL169" s="569"/>
      <c r="CM169" s="569"/>
      <c r="CN169" s="569"/>
      <c r="CO169" s="569"/>
      <c r="CP169" s="569"/>
      <c r="CQ169" s="569"/>
      <c r="CR169" s="569"/>
      <c r="CS169" s="569"/>
      <c r="CT169" s="569"/>
      <c r="CU169" s="569"/>
      <c r="CV169" s="569"/>
      <c r="CW169" s="569"/>
      <c r="CX169" s="569"/>
      <c r="CY169" s="569"/>
      <c r="CZ169" s="576">
        <v>0</v>
      </c>
      <c r="DA169" s="577">
        <v>0</v>
      </c>
      <c r="DB169" s="577">
        <v>0</v>
      </c>
      <c r="DC169" s="577">
        <v>0</v>
      </c>
      <c r="DD169" s="577">
        <v>0</v>
      </c>
      <c r="DE169" s="577">
        <v>0</v>
      </c>
      <c r="DF169" s="577">
        <v>0</v>
      </c>
      <c r="DG169" s="577">
        <v>0</v>
      </c>
      <c r="DH169" s="577">
        <v>0</v>
      </c>
      <c r="DI169" s="577">
        <v>0</v>
      </c>
      <c r="DJ169" s="577">
        <v>0</v>
      </c>
      <c r="DK169" s="577">
        <v>0</v>
      </c>
      <c r="DL169" s="577">
        <v>0</v>
      </c>
      <c r="DM169" s="577">
        <v>0</v>
      </c>
      <c r="DN169" s="577">
        <v>0</v>
      </c>
      <c r="DO169" s="577">
        <v>0</v>
      </c>
      <c r="DP169" s="577">
        <v>0</v>
      </c>
      <c r="DQ169" s="577">
        <v>0</v>
      </c>
      <c r="DR169" s="577">
        <v>0</v>
      </c>
      <c r="DS169" s="577">
        <v>0</v>
      </c>
      <c r="DT169" s="577">
        <v>0</v>
      </c>
      <c r="DU169" s="577">
        <v>0</v>
      </c>
      <c r="DV169" s="577">
        <v>0</v>
      </c>
      <c r="DW169" s="578">
        <v>0</v>
      </c>
    </row>
    <row r="170" spans="2:128" ht="15.75" thickBot="1" x14ac:dyDescent="0.25">
      <c r="B170" s="604"/>
      <c r="C170" s="605"/>
      <c r="D170" s="606"/>
      <c r="E170" s="606"/>
      <c r="F170" s="606"/>
      <c r="G170" s="606"/>
      <c r="H170" s="606"/>
      <c r="I170" s="607"/>
      <c r="J170" s="607"/>
      <c r="K170" s="607"/>
      <c r="L170" s="607"/>
      <c r="M170" s="607"/>
      <c r="N170" s="607"/>
      <c r="O170" s="607"/>
      <c r="P170" s="607"/>
      <c r="Q170" s="607"/>
      <c r="R170" s="608"/>
      <c r="S170" s="607"/>
      <c r="T170" s="607"/>
      <c r="U170" s="609" t="s">
        <v>127</v>
      </c>
      <c r="V170" s="610" t="s">
        <v>505</v>
      </c>
      <c r="W170" s="611" t="s">
        <v>495</v>
      </c>
      <c r="X170" s="612">
        <v>1000.05546</v>
      </c>
      <c r="Y170" s="612">
        <v>1009.4739059942692</v>
      </c>
      <c r="Z170" s="612">
        <v>1024.6062926122841</v>
      </c>
      <c r="AA170" s="612">
        <v>1045.0427651105872</v>
      </c>
      <c r="AB170" s="612">
        <v>1070.812729637842</v>
      </c>
      <c r="AC170" s="612">
        <v>1101.8572179773143</v>
      </c>
      <c r="AD170" s="612">
        <v>1137.2315735612651</v>
      </c>
      <c r="AE170" s="612">
        <v>1178.8946647025264</v>
      </c>
      <c r="AF170" s="612">
        <v>1226.0132589998493</v>
      </c>
      <c r="AG170" s="612">
        <v>1277.7548395640176</v>
      </c>
      <c r="AH170" s="612">
        <v>1333.8207725021314</v>
      </c>
      <c r="AI170" s="612">
        <v>1393.5760635637284</v>
      </c>
      <c r="AJ170" s="612">
        <v>1456.6505008315921</v>
      </c>
      <c r="AK170" s="612">
        <v>1523.2426287227656</v>
      </c>
      <c r="AL170" s="612">
        <v>1593.4197631548766</v>
      </c>
      <c r="AM170" s="612">
        <v>1667.998118683711</v>
      </c>
      <c r="AN170" s="612">
        <v>1748.5187983832657</v>
      </c>
      <c r="AO170" s="612">
        <v>1833.895140644247</v>
      </c>
      <c r="AP170" s="612">
        <v>1925.1304139770352</v>
      </c>
      <c r="AQ170" s="612">
        <v>2020.5701152233623</v>
      </c>
      <c r="AR170" s="612">
        <v>2122.6685476217103</v>
      </c>
      <c r="AS170" s="612">
        <v>2229.3653398277088</v>
      </c>
      <c r="AT170" s="612">
        <v>2340.2054186458813</v>
      </c>
      <c r="AU170" s="612">
        <v>2457.3777707357849</v>
      </c>
      <c r="AV170" s="612">
        <v>2581.1901507147886</v>
      </c>
      <c r="AW170" s="612">
        <v>2615.3777461005893</v>
      </c>
      <c r="AX170" s="612">
        <v>2615.3633180147681</v>
      </c>
      <c r="AY170" s="612">
        <v>2615.3493778352308</v>
      </c>
      <c r="AZ170" s="612">
        <v>2615.3359090627309</v>
      </c>
      <c r="BA170" s="612">
        <v>2615.3228957559681</v>
      </c>
      <c r="BB170" s="612">
        <v>2615.3664932409283</v>
      </c>
      <c r="BC170" s="612">
        <v>2615.3543940297741</v>
      </c>
      <c r="BD170" s="612">
        <v>2615.3426472228284</v>
      </c>
      <c r="BE170" s="612">
        <v>2615.3312425558911</v>
      </c>
      <c r="BF170" s="612">
        <v>2615.3201700637187</v>
      </c>
      <c r="BG170" s="612">
        <v>2615.3094200713185</v>
      </c>
      <c r="BH170" s="612">
        <v>2615.2989831854929</v>
      </c>
      <c r="BI170" s="612">
        <v>2615.2888502866331</v>
      </c>
      <c r="BJ170" s="612">
        <v>2615.2790125207498</v>
      </c>
      <c r="BK170" s="612">
        <v>2615.2694612917371</v>
      </c>
      <c r="BL170" s="612">
        <v>2615.2601882538606</v>
      </c>
      <c r="BM170" s="612">
        <v>2615.2511853044657</v>
      </c>
      <c r="BN170" s="612">
        <v>2615.2424445768979</v>
      </c>
      <c r="BO170" s="612">
        <v>2615.2339584336287</v>
      </c>
      <c r="BP170" s="612">
        <v>2615.2257194595804</v>
      </c>
      <c r="BQ170" s="612">
        <v>2615.2177204556501</v>
      </c>
      <c r="BR170" s="612">
        <v>2615.2099544324169</v>
      </c>
      <c r="BS170" s="612">
        <v>2615.2024146040349</v>
      </c>
      <c r="BT170" s="612">
        <v>2615.1950943823053</v>
      </c>
      <c r="BU170" s="612">
        <v>2615.1879873709167</v>
      </c>
      <c r="BV170" s="612">
        <v>2615.1810873598602</v>
      </c>
      <c r="BW170" s="612">
        <v>2615.1743883199997</v>
      </c>
      <c r="BX170" s="612">
        <v>2615.1678843978048</v>
      </c>
      <c r="BY170" s="612">
        <v>2615.1615699102367</v>
      </c>
      <c r="BZ170" s="612">
        <v>2615.1554393397828</v>
      </c>
      <c r="CA170" s="612">
        <v>2615.1494873296328</v>
      </c>
      <c r="CB170" s="612">
        <v>2615.143708679002</v>
      </c>
      <c r="CC170" s="612">
        <v>2615.1380983385839</v>
      </c>
      <c r="CD170" s="612">
        <v>2615.1326514061388</v>
      </c>
      <c r="CE170" s="612">
        <v>2615.1273631222116</v>
      </c>
      <c r="CF170" s="612">
        <v>2615.1222288659719</v>
      </c>
      <c r="CG170" s="612">
        <v>2615.1172441511758</v>
      </c>
      <c r="CH170" s="612">
        <v>2615.1124046222476</v>
      </c>
      <c r="CI170" s="612">
        <v>2615.1077060504726</v>
      </c>
      <c r="CJ170" s="612">
        <v>2615.1031443303027</v>
      </c>
      <c r="CK170" s="612">
        <v>2615.098715475769</v>
      </c>
      <c r="CL170" s="612">
        <v>2615.0944156169985</v>
      </c>
      <c r="CM170" s="612">
        <v>2615.0902409968326</v>
      </c>
      <c r="CN170" s="612">
        <v>2615.0861879675454</v>
      </c>
      <c r="CO170" s="612">
        <v>2615.082252987655</v>
      </c>
      <c r="CP170" s="612">
        <v>2615.0784326188295</v>
      </c>
      <c r="CQ170" s="612">
        <v>2615.0747235228823</v>
      </c>
      <c r="CR170" s="612">
        <v>2615.0711224588558</v>
      </c>
      <c r="CS170" s="612">
        <v>2615.0676262801894</v>
      </c>
      <c r="CT170" s="612">
        <v>2615.0642319319695</v>
      </c>
      <c r="CU170" s="612">
        <v>2615.1093210117292</v>
      </c>
      <c r="CV170" s="612">
        <v>2615.1054616453771</v>
      </c>
      <c r="CW170" s="612">
        <v>2615.1016964099122</v>
      </c>
      <c r="CX170" s="612">
        <v>2615.0980230094583</v>
      </c>
      <c r="CY170" s="613">
        <v>2615.0944392041379</v>
      </c>
      <c r="CZ170" s="614">
        <f t="shared" ref="CZ170:DW170" si="58">SUM(CZ159:CZ169)</f>
        <v>0</v>
      </c>
      <c r="DA170" s="615">
        <f t="shared" si="58"/>
        <v>0</v>
      </c>
      <c r="DB170" s="615">
        <f t="shared" si="58"/>
        <v>0</v>
      </c>
      <c r="DC170" s="615">
        <f t="shared" si="58"/>
        <v>0</v>
      </c>
      <c r="DD170" s="615">
        <f t="shared" si="58"/>
        <v>0</v>
      </c>
      <c r="DE170" s="615">
        <f t="shared" si="58"/>
        <v>0</v>
      </c>
      <c r="DF170" s="615">
        <f t="shared" si="58"/>
        <v>0</v>
      </c>
      <c r="DG170" s="615">
        <f t="shared" si="58"/>
        <v>0</v>
      </c>
      <c r="DH170" s="615">
        <f t="shared" si="58"/>
        <v>0</v>
      </c>
      <c r="DI170" s="615">
        <f t="shared" si="58"/>
        <v>0</v>
      </c>
      <c r="DJ170" s="615">
        <f t="shared" si="58"/>
        <v>0</v>
      </c>
      <c r="DK170" s="615">
        <f t="shared" si="58"/>
        <v>0</v>
      </c>
      <c r="DL170" s="615">
        <f t="shared" si="58"/>
        <v>0</v>
      </c>
      <c r="DM170" s="615">
        <f t="shared" si="58"/>
        <v>0</v>
      </c>
      <c r="DN170" s="615">
        <f t="shared" si="58"/>
        <v>0</v>
      </c>
      <c r="DO170" s="615">
        <f t="shared" si="58"/>
        <v>0</v>
      </c>
      <c r="DP170" s="615">
        <f t="shared" si="58"/>
        <v>0</v>
      </c>
      <c r="DQ170" s="615">
        <f t="shared" si="58"/>
        <v>0</v>
      </c>
      <c r="DR170" s="615">
        <f t="shared" si="58"/>
        <v>0</v>
      </c>
      <c r="DS170" s="615">
        <f t="shared" si="58"/>
        <v>0</v>
      </c>
      <c r="DT170" s="615">
        <f t="shared" si="58"/>
        <v>0</v>
      </c>
      <c r="DU170" s="615">
        <f t="shared" si="58"/>
        <v>0</v>
      </c>
      <c r="DV170" s="615">
        <f t="shared" si="58"/>
        <v>0</v>
      </c>
      <c r="DW170" s="616">
        <f t="shared" si="58"/>
        <v>0</v>
      </c>
    </row>
    <row r="171" spans="2:128" s="500" customFormat="1" ht="38.25" x14ac:dyDescent="0.2">
      <c r="B171" s="565" t="s">
        <v>490</v>
      </c>
      <c r="C171" s="566" t="s">
        <v>865</v>
      </c>
      <c r="D171" s="567" t="s">
        <v>866</v>
      </c>
      <c r="E171" s="568" t="s">
        <v>566</v>
      </c>
      <c r="F171" s="569" t="s">
        <v>759</v>
      </c>
      <c r="G171" s="570" t="s">
        <v>864</v>
      </c>
      <c r="H171" s="385" t="s">
        <v>492</v>
      </c>
      <c r="I171" s="677">
        <f>MAX(X171:AV171)</f>
        <v>15.791471040999999</v>
      </c>
      <c r="J171" s="385">
        <f>SUMPRODUCT($X$2:$CY$2,$X171:$CY171)*365</f>
        <v>104850.06162980609</v>
      </c>
      <c r="K171" s="385">
        <f>SUMPRODUCT($X$2:$CY$2,$X172:$CY172)+SUMPRODUCT($X$2:$CY$2,$X173:$CY173)+SUMPRODUCT($X$2:$CY$2,$X174:$CY174)</f>
        <v>109583.31214525702</v>
      </c>
      <c r="L171" s="385">
        <f>SUMPRODUCT($X$2:$CY$2,$X175:$CY175) +SUMPRODUCT($X$2:$CY$2,$X176:$CY176)</f>
        <v>4496.2829708653371</v>
      </c>
      <c r="M171" s="385">
        <f>SUMPRODUCT($X$2:$CY$2,$X177:$CY177)*-1</f>
        <v>-26554.144512126517</v>
      </c>
      <c r="N171" s="385">
        <f>SUMPRODUCT($X$2:$CY$2,$X180:$CY180) +SUMPRODUCT($X$2:$CY$2,$X181:$CY181)</f>
        <v>19.318708396867734</v>
      </c>
      <c r="O171" s="385">
        <f>SUMPRODUCT($X$2:$CY$2,$X178:$CY178) +SUMPRODUCT($X$2:$CY$2,$X179:$CY179) +SUMPRODUCT($X$2:$CY$2,$X182:$CY182)</f>
        <v>35673.809479813608</v>
      </c>
      <c r="P171" s="385">
        <f>SUM(K171:O171)</f>
        <v>123218.57879220633</v>
      </c>
      <c r="Q171" s="385">
        <f>(SUM(K171:M171)*100000)/(J171*1000)</f>
        <v>83.476775543558375</v>
      </c>
      <c r="R171" s="386">
        <f>(P171*100000)/(J171*1000)</f>
        <v>117.51884250412168</v>
      </c>
      <c r="S171" s="678">
        <v>3</v>
      </c>
      <c r="T171" s="679">
        <v>3</v>
      </c>
      <c r="U171" s="722" t="s">
        <v>493</v>
      </c>
      <c r="V171" s="723" t="s">
        <v>124</v>
      </c>
      <c r="W171" s="724" t="s">
        <v>75</v>
      </c>
      <c r="X171" s="725">
        <v>0</v>
      </c>
      <c r="Y171" s="725">
        <v>8.4961459000005804E-2</v>
      </c>
      <c r="Z171" s="725">
        <v>0.19380564900000199</v>
      </c>
      <c r="AA171" s="725">
        <v>0.32231405299999899</v>
      </c>
      <c r="AB171" s="725">
        <v>0.47042318300000502</v>
      </c>
      <c r="AC171" s="725">
        <v>0.63808087199999597</v>
      </c>
      <c r="AD171" s="725">
        <v>1.5315425899999999</v>
      </c>
      <c r="AE171" s="725">
        <v>2.4438505309999998</v>
      </c>
      <c r="AF171" s="725">
        <v>3.3749801609999999</v>
      </c>
      <c r="AG171" s="725">
        <v>4.3249184720000002</v>
      </c>
      <c r="AH171" s="725">
        <v>5.2936638409999999</v>
      </c>
      <c r="AI171" s="725">
        <v>6.1593798230000001</v>
      </c>
      <c r="AJ171" s="725">
        <v>7.0365406239999997</v>
      </c>
      <c r="AK171" s="726">
        <v>7.9249733139999998</v>
      </c>
      <c r="AL171" s="726">
        <v>8.8245128560000001</v>
      </c>
      <c r="AM171" s="726">
        <v>9.7350019480000007</v>
      </c>
      <c r="AN171" s="726">
        <v>10.368965041999999</v>
      </c>
      <c r="AO171" s="726">
        <v>11.017785801</v>
      </c>
      <c r="AP171" s="726">
        <v>11.681356280999999</v>
      </c>
      <c r="AQ171" s="726">
        <v>12.359573627</v>
      </c>
      <c r="AR171" s="726">
        <v>13.052339972</v>
      </c>
      <c r="AS171" s="726">
        <v>13.720254489</v>
      </c>
      <c r="AT171" s="726">
        <v>14.399484251000001</v>
      </c>
      <c r="AU171" s="726">
        <v>15.089923228</v>
      </c>
      <c r="AV171" s="726">
        <v>15.791471040999999</v>
      </c>
      <c r="AW171" s="726">
        <v>16.504032934000001</v>
      </c>
      <c r="AX171" s="726">
        <v>16.504032934000001</v>
      </c>
      <c r="AY171" s="726">
        <v>16.504032934000001</v>
      </c>
      <c r="AZ171" s="726">
        <v>16.504032934000001</v>
      </c>
      <c r="BA171" s="726">
        <v>16.504032934000001</v>
      </c>
      <c r="BB171" s="726">
        <v>16.504032934000001</v>
      </c>
      <c r="BC171" s="726">
        <v>16.504032934000001</v>
      </c>
      <c r="BD171" s="726">
        <v>16.504032934000001</v>
      </c>
      <c r="BE171" s="726">
        <v>16.504032934000001</v>
      </c>
      <c r="BF171" s="726">
        <v>16.504032934000001</v>
      </c>
      <c r="BG171" s="726">
        <v>16.504032934000001</v>
      </c>
      <c r="BH171" s="726">
        <v>16.504032934000001</v>
      </c>
      <c r="BI171" s="726">
        <v>16.504032934000001</v>
      </c>
      <c r="BJ171" s="726">
        <v>16.504032934000001</v>
      </c>
      <c r="BK171" s="726">
        <v>16.504032934000001</v>
      </c>
      <c r="BL171" s="726">
        <v>16.504032934000001</v>
      </c>
      <c r="BM171" s="726">
        <v>16.504032934000001</v>
      </c>
      <c r="BN171" s="726">
        <v>16.504032934000001</v>
      </c>
      <c r="BO171" s="726">
        <v>16.504032934000001</v>
      </c>
      <c r="BP171" s="726">
        <v>16.504032934000001</v>
      </c>
      <c r="BQ171" s="726">
        <v>16.504032934000001</v>
      </c>
      <c r="BR171" s="726">
        <v>16.504032934000001</v>
      </c>
      <c r="BS171" s="726">
        <v>16.504032934000001</v>
      </c>
      <c r="BT171" s="726">
        <v>16.504032934000001</v>
      </c>
      <c r="BU171" s="726">
        <v>16.504032934000001</v>
      </c>
      <c r="BV171" s="726">
        <v>16.504032934000001</v>
      </c>
      <c r="BW171" s="726">
        <v>16.504032934000001</v>
      </c>
      <c r="BX171" s="726">
        <v>16.504032934000001</v>
      </c>
      <c r="BY171" s="726">
        <v>16.504032934000001</v>
      </c>
      <c r="BZ171" s="726">
        <v>16.504032934000001</v>
      </c>
      <c r="CA171" s="726">
        <v>16.504032934000001</v>
      </c>
      <c r="CB171" s="726">
        <v>16.504032934000001</v>
      </c>
      <c r="CC171" s="726">
        <v>16.504032934000001</v>
      </c>
      <c r="CD171" s="726">
        <v>16.504032934000001</v>
      </c>
      <c r="CE171" s="727">
        <v>16.504032934000001</v>
      </c>
      <c r="CF171" s="727">
        <v>16.504032934000001</v>
      </c>
      <c r="CG171" s="727">
        <v>16.504032934000001</v>
      </c>
      <c r="CH171" s="727">
        <v>16.504032934000001</v>
      </c>
      <c r="CI171" s="727">
        <v>16.504032934000001</v>
      </c>
      <c r="CJ171" s="727">
        <v>16.504032934000001</v>
      </c>
      <c r="CK171" s="727">
        <v>16.504032934000001</v>
      </c>
      <c r="CL171" s="727">
        <v>16.504032934000001</v>
      </c>
      <c r="CM171" s="727">
        <v>16.504032934000001</v>
      </c>
      <c r="CN171" s="727">
        <v>16.504032934000001</v>
      </c>
      <c r="CO171" s="727">
        <v>16.504032934000001</v>
      </c>
      <c r="CP171" s="727">
        <v>16.504032934000001</v>
      </c>
      <c r="CQ171" s="727">
        <v>16.504032934000001</v>
      </c>
      <c r="CR171" s="727">
        <v>16.504032934000001</v>
      </c>
      <c r="CS171" s="727">
        <v>16.504032934000001</v>
      </c>
      <c r="CT171" s="727">
        <v>16.504032934000001</v>
      </c>
      <c r="CU171" s="727">
        <v>16.504032934000001</v>
      </c>
      <c r="CV171" s="727">
        <v>16.504032934000001</v>
      </c>
      <c r="CW171" s="727">
        <v>16.504032934000001</v>
      </c>
      <c r="CX171" s="727">
        <v>16.504032934000001</v>
      </c>
      <c r="CY171" s="728">
        <v>16.504032934000001</v>
      </c>
      <c r="CZ171" s="729"/>
      <c r="DA171" s="730"/>
      <c r="DB171" s="730"/>
      <c r="DC171" s="730"/>
      <c r="DD171" s="730"/>
      <c r="DE171" s="730"/>
      <c r="DF171" s="730"/>
      <c r="DG171" s="730"/>
      <c r="DH171" s="730"/>
      <c r="DI171" s="730"/>
      <c r="DJ171" s="730"/>
      <c r="DK171" s="730"/>
      <c r="DL171" s="730"/>
      <c r="DM171" s="730"/>
      <c r="DN171" s="730"/>
      <c r="DO171" s="730"/>
      <c r="DP171" s="730"/>
      <c r="DQ171" s="730"/>
      <c r="DR171" s="730"/>
      <c r="DS171" s="730"/>
      <c r="DT171" s="730"/>
      <c r="DU171" s="730"/>
      <c r="DV171" s="730"/>
      <c r="DW171" s="731"/>
      <c r="DX171" s="732"/>
    </row>
    <row r="172" spans="2:128" s="500" customFormat="1" x14ac:dyDescent="0.2">
      <c r="B172" s="579"/>
      <c r="C172" s="580"/>
      <c r="D172" s="581"/>
      <c r="E172" s="582"/>
      <c r="F172" s="582"/>
      <c r="G172" s="581"/>
      <c r="H172" s="582"/>
      <c r="I172" s="582"/>
      <c r="J172" s="582"/>
      <c r="K172" s="582"/>
      <c r="L172" s="582"/>
      <c r="M172" s="582"/>
      <c r="N172" s="582"/>
      <c r="O172" s="582"/>
      <c r="P172" s="582"/>
      <c r="Q172" s="582"/>
      <c r="R172" s="583"/>
      <c r="S172" s="582"/>
      <c r="T172" s="582"/>
      <c r="U172" s="733" t="s">
        <v>494</v>
      </c>
      <c r="V172" s="723" t="s">
        <v>124</v>
      </c>
      <c r="W172" s="724" t="s">
        <v>495</v>
      </c>
      <c r="X172" s="725">
        <v>40.9295809137015</v>
      </c>
      <c r="Y172" s="725">
        <v>41.159027325721205</v>
      </c>
      <c r="Z172" s="725">
        <v>41.393950724741998</v>
      </c>
      <c r="AA172" s="725">
        <v>41.642453552589004</v>
      </c>
      <c r="AB172" s="725">
        <v>41.905177174244201</v>
      </c>
      <c r="AC172" s="725">
        <v>46.965709218314601</v>
      </c>
      <c r="AD172" s="725">
        <v>47.849869611051098</v>
      </c>
      <c r="AE172" s="725">
        <v>48.8163451200626</v>
      </c>
      <c r="AF172" s="725">
        <v>49.881641753972801</v>
      </c>
      <c r="AG172" s="725">
        <v>51.066682057444602</v>
      </c>
      <c r="AH172" s="725">
        <v>51.458048241046804</v>
      </c>
      <c r="AI172" s="725">
        <v>52.705981230946897</v>
      </c>
      <c r="AJ172" s="725">
        <v>54.112967903240197</v>
      </c>
      <c r="AK172" s="726">
        <v>55.733087973577604</v>
      </c>
      <c r="AL172" s="726">
        <v>57.639244647463599</v>
      </c>
      <c r="AM172" s="726">
        <v>57.179454793287604</v>
      </c>
      <c r="AN172" s="726">
        <v>59.034957636852297</v>
      </c>
      <c r="AO172" s="726">
        <v>61.298017899188999</v>
      </c>
      <c r="AP172" s="726">
        <v>64.2027189235165</v>
      </c>
      <c r="AQ172" s="726">
        <v>68.377516731371401</v>
      </c>
      <c r="AR172" s="726">
        <v>76.552683534946311</v>
      </c>
      <c r="AS172" s="726">
        <v>78.242149408747196</v>
      </c>
      <c r="AT172" s="726">
        <v>80.138366196857191</v>
      </c>
      <c r="AU172" s="726">
        <v>82.303009649046302</v>
      </c>
      <c r="AV172" s="726">
        <v>84.821031905536699</v>
      </c>
      <c r="AW172" s="726">
        <v>84.821031905536699</v>
      </c>
      <c r="AX172" s="726">
        <v>84.821031905536699</v>
      </c>
      <c r="AY172" s="726">
        <v>84.821031905536699</v>
      </c>
      <c r="AZ172" s="726">
        <v>84.821031905536699</v>
      </c>
      <c r="BA172" s="726">
        <v>84.821031905536699</v>
      </c>
      <c r="BB172" s="726">
        <v>84.821031905536699</v>
      </c>
      <c r="BC172" s="726">
        <v>84.821031905536699</v>
      </c>
      <c r="BD172" s="726">
        <v>84.821031905536699</v>
      </c>
      <c r="BE172" s="726">
        <v>84.821031905536699</v>
      </c>
      <c r="BF172" s="726">
        <v>84.821031905536699</v>
      </c>
      <c r="BG172" s="726">
        <v>84.821031905536699</v>
      </c>
      <c r="BH172" s="726">
        <v>84.821031905536699</v>
      </c>
      <c r="BI172" s="726">
        <v>84.821031905536699</v>
      </c>
      <c r="BJ172" s="726">
        <v>84.821031905536699</v>
      </c>
      <c r="BK172" s="726">
        <v>84.821031905536699</v>
      </c>
      <c r="BL172" s="726">
        <v>84.821031905536699</v>
      </c>
      <c r="BM172" s="726">
        <v>84.821031905536699</v>
      </c>
      <c r="BN172" s="726">
        <v>84.821031905536699</v>
      </c>
      <c r="BO172" s="726">
        <v>84.821031905536699</v>
      </c>
      <c r="BP172" s="726">
        <v>84.821031905536699</v>
      </c>
      <c r="BQ172" s="726">
        <v>84.821031905536699</v>
      </c>
      <c r="BR172" s="726">
        <v>84.821031905536699</v>
      </c>
      <c r="BS172" s="726">
        <v>84.821031905536699</v>
      </c>
      <c r="BT172" s="726">
        <v>84.821031905536699</v>
      </c>
      <c r="BU172" s="726">
        <v>84.821031905536699</v>
      </c>
      <c r="BV172" s="726">
        <v>84.821031905536699</v>
      </c>
      <c r="BW172" s="726">
        <v>84.821031905536699</v>
      </c>
      <c r="BX172" s="726">
        <v>84.821031905536699</v>
      </c>
      <c r="BY172" s="726">
        <v>84.821031905536699</v>
      </c>
      <c r="BZ172" s="726">
        <v>84.821031905536699</v>
      </c>
      <c r="CA172" s="726">
        <v>84.821031905536699</v>
      </c>
      <c r="CB172" s="726">
        <v>84.821031905536699</v>
      </c>
      <c r="CC172" s="726">
        <v>84.821031905536699</v>
      </c>
      <c r="CD172" s="726">
        <v>84.821031905536699</v>
      </c>
      <c r="CE172" s="727">
        <v>84.821031905536699</v>
      </c>
      <c r="CF172" s="727">
        <v>84.821031905536699</v>
      </c>
      <c r="CG172" s="727">
        <v>84.821031905536699</v>
      </c>
      <c r="CH172" s="727">
        <v>84.821031905536699</v>
      </c>
      <c r="CI172" s="727">
        <v>84.821031905536699</v>
      </c>
      <c r="CJ172" s="727">
        <v>84.821031905536699</v>
      </c>
      <c r="CK172" s="727">
        <v>84.821031905536699</v>
      </c>
      <c r="CL172" s="727">
        <v>84.821031905536699</v>
      </c>
      <c r="CM172" s="727">
        <v>84.821031905536699</v>
      </c>
      <c r="CN172" s="727">
        <v>84.821031905536699</v>
      </c>
      <c r="CO172" s="727">
        <v>84.821031905536699</v>
      </c>
      <c r="CP172" s="727">
        <v>84.821031905536699</v>
      </c>
      <c r="CQ172" s="727">
        <v>84.821031905536699</v>
      </c>
      <c r="CR172" s="727">
        <v>84.821031905536699</v>
      </c>
      <c r="CS172" s="727">
        <v>84.821031905536699</v>
      </c>
      <c r="CT172" s="727">
        <v>84.821031905536699</v>
      </c>
      <c r="CU172" s="727">
        <v>84.821031905536699</v>
      </c>
      <c r="CV172" s="727">
        <v>84.821031905536699</v>
      </c>
      <c r="CW172" s="727">
        <v>84.821031905536699</v>
      </c>
      <c r="CX172" s="727">
        <v>84.821031905536699</v>
      </c>
      <c r="CY172" s="728">
        <v>84.821031905536699</v>
      </c>
      <c r="CZ172" s="729"/>
      <c r="DA172" s="730"/>
      <c r="DB172" s="730"/>
      <c r="DC172" s="730"/>
      <c r="DD172" s="730"/>
      <c r="DE172" s="730"/>
      <c r="DF172" s="730"/>
      <c r="DG172" s="730"/>
      <c r="DH172" s="730"/>
      <c r="DI172" s="730"/>
      <c r="DJ172" s="730"/>
      <c r="DK172" s="730"/>
      <c r="DL172" s="730"/>
      <c r="DM172" s="730"/>
      <c r="DN172" s="730"/>
      <c r="DO172" s="730"/>
      <c r="DP172" s="730"/>
      <c r="DQ172" s="730"/>
      <c r="DR172" s="730"/>
      <c r="DS172" s="730"/>
      <c r="DT172" s="730"/>
      <c r="DU172" s="730"/>
      <c r="DV172" s="730"/>
      <c r="DW172" s="731"/>
      <c r="DX172" s="732"/>
    </row>
    <row r="173" spans="2:128" s="500" customFormat="1" x14ac:dyDescent="0.2">
      <c r="B173" s="584"/>
      <c r="C173" s="585"/>
      <c r="D173" s="586"/>
      <c r="E173" s="586"/>
      <c r="F173" s="586"/>
      <c r="G173" s="586"/>
      <c r="H173" s="586"/>
      <c r="I173" s="586"/>
      <c r="J173" s="586"/>
      <c r="K173" s="586"/>
      <c r="L173" s="586"/>
      <c r="M173" s="586"/>
      <c r="N173" s="586"/>
      <c r="O173" s="586"/>
      <c r="P173" s="586"/>
      <c r="Q173" s="586"/>
      <c r="R173" s="734"/>
      <c r="S173" s="586"/>
      <c r="T173" s="586"/>
      <c r="U173" s="733" t="s">
        <v>496</v>
      </c>
      <c r="V173" s="723" t="s">
        <v>124</v>
      </c>
      <c r="W173" s="724" t="s">
        <v>495</v>
      </c>
      <c r="X173" s="725">
        <v>880.91222819124187</v>
      </c>
      <c r="Y173" s="725">
        <v>897.18073021584303</v>
      </c>
      <c r="Z173" s="725">
        <v>915.69244236782299</v>
      </c>
      <c r="AA173" s="725">
        <v>936.64985558434353</v>
      </c>
      <c r="AB173" s="725">
        <v>960.10429084456291</v>
      </c>
      <c r="AC173" s="725">
        <v>1165.4689490539977</v>
      </c>
      <c r="AD173" s="725">
        <v>1288.413223652233</v>
      </c>
      <c r="AE173" s="725">
        <v>1420.5697771408386</v>
      </c>
      <c r="AF173" s="725">
        <v>1563.4188581301132</v>
      </c>
      <c r="AG173" s="725">
        <v>1718.8606831030459</v>
      </c>
      <c r="AH173" s="725">
        <v>1851.2451813835419</v>
      </c>
      <c r="AI173" s="725">
        <v>2012.3321178646697</v>
      </c>
      <c r="AJ173" s="725">
        <v>2189.4564647064076</v>
      </c>
      <c r="AK173" s="726">
        <v>2386.8733975442824</v>
      </c>
      <c r="AL173" s="726">
        <v>2610.7377253925374</v>
      </c>
      <c r="AM173" s="726">
        <v>2742.7999226797911</v>
      </c>
      <c r="AN173" s="726">
        <v>2943.6291082453272</v>
      </c>
      <c r="AO173" s="726">
        <v>3179.8357318562093</v>
      </c>
      <c r="AP173" s="726">
        <v>3470.1038799320145</v>
      </c>
      <c r="AQ173" s="726">
        <v>3862.4610594808728</v>
      </c>
      <c r="AR173" s="726">
        <v>4507.5640867510083</v>
      </c>
      <c r="AS173" s="726">
        <v>4821.4262177844339</v>
      </c>
      <c r="AT173" s="726">
        <v>5174.6750926741433</v>
      </c>
      <c r="AU173" s="726">
        <v>5577.3272229120175</v>
      </c>
      <c r="AV173" s="726">
        <v>6043.9212760347464</v>
      </c>
      <c r="AW173" s="726">
        <v>6043.9212760347464</v>
      </c>
      <c r="AX173" s="726">
        <v>6043.9212760347464</v>
      </c>
      <c r="AY173" s="726">
        <v>6043.9212760347464</v>
      </c>
      <c r="AZ173" s="726">
        <v>6043.9212760347464</v>
      </c>
      <c r="BA173" s="726">
        <v>6043.9212760347464</v>
      </c>
      <c r="BB173" s="726">
        <v>6043.9212760347464</v>
      </c>
      <c r="BC173" s="726">
        <v>6043.9212760347464</v>
      </c>
      <c r="BD173" s="726">
        <v>6043.9212760347464</v>
      </c>
      <c r="BE173" s="726">
        <v>6043.9212760347464</v>
      </c>
      <c r="BF173" s="726">
        <v>6043.9212760347464</v>
      </c>
      <c r="BG173" s="726">
        <v>6043.9212760347464</v>
      </c>
      <c r="BH173" s="726">
        <v>6043.9212760347464</v>
      </c>
      <c r="BI173" s="726">
        <v>6043.9212760347464</v>
      </c>
      <c r="BJ173" s="726">
        <v>6043.9212760347464</v>
      </c>
      <c r="BK173" s="726">
        <v>6043.9212760347464</v>
      </c>
      <c r="BL173" s="726">
        <v>6043.9212760347464</v>
      </c>
      <c r="BM173" s="726">
        <v>6043.9212760347464</v>
      </c>
      <c r="BN173" s="726">
        <v>6043.9212760347464</v>
      </c>
      <c r="BO173" s="726">
        <v>6043.9212760347464</v>
      </c>
      <c r="BP173" s="726">
        <v>6043.9212760347464</v>
      </c>
      <c r="BQ173" s="726">
        <v>6043.9212760347464</v>
      </c>
      <c r="BR173" s="726">
        <v>6043.9212760347464</v>
      </c>
      <c r="BS173" s="726">
        <v>6043.9212760347464</v>
      </c>
      <c r="BT173" s="726">
        <v>6043.9212760347464</v>
      </c>
      <c r="BU173" s="726">
        <v>6043.9212760347464</v>
      </c>
      <c r="BV173" s="726">
        <v>6043.9212760347464</v>
      </c>
      <c r="BW173" s="726">
        <v>6043.9212760347464</v>
      </c>
      <c r="BX173" s="726">
        <v>6043.9212760347464</v>
      </c>
      <c r="BY173" s="726">
        <v>6043.9212760347464</v>
      </c>
      <c r="BZ173" s="726">
        <v>6043.9212760347464</v>
      </c>
      <c r="CA173" s="726">
        <v>6043.9212760347464</v>
      </c>
      <c r="CB173" s="726">
        <v>6043.9212760347464</v>
      </c>
      <c r="CC173" s="726">
        <v>6043.9212760347464</v>
      </c>
      <c r="CD173" s="726">
        <v>6043.9212760347464</v>
      </c>
      <c r="CE173" s="727">
        <v>6043.9212760347464</v>
      </c>
      <c r="CF173" s="727">
        <v>6043.9212760347464</v>
      </c>
      <c r="CG173" s="727">
        <v>6043.9212760347464</v>
      </c>
      <c r="CH173" s="727">
        <v>6043.9212760347464</v>
      </c>
      <c r="CI173" s="727">
        <v>6043.9212760347464</v>
      </c>
      <c r="CJ173" s="727">
        <v>6043.9212760347464</v>
      </c>
      <c r="CK173" s="727">
        <v>6043.9212760347464</v>
      </c>
      <c r="CL173" s="727">
        <v>6043.9212760347464</v>
      </c>
      <c r="CM173" s="727">
        <v>6043.9212760347464</v>
      </c>
      <c r="CN173" s="727">
        <v>6043.9212760347464</v>
      </c>
      <c r="CO173" s="727">
        <v>6043.9212760347464</v>
      </c>
      <c r="CP173" s="727">
        <v>6043.9212760347464</v>
      </c>
      <c r="CQ173" s="727">
        <v>6043.9212760347464</v>
      </c>
      <c r="CR173" s="727">
        <v>6043.9212760347464</v>
      </c>
      <c r="CS173" s="727">
        <v>6043.9212760347464</v>
      </c>
      <c r="CT173" s="727">
        <v>6043.9212760347464</v>
      </c>
      <c r="CU173" s="727">
        <v>6043.9212760347464</v>
      </c>
      <c r="CV173" s="727">
        <v>6043.9212760347464</v>
      </c>
      <c r="CW173" s="727">
        <v>6043.9212760347464</v>
      </c>
      <c r="CX173" s="727">
        <v>6043.9212760347464</v>
      </c>
      <c r="CY173" s="728">
        <v>6043.9212760347464</v>
      </c>
      <c r="CZ173" s="729"/>
      <c r="DA173" s="730"/>
      <c r="DB173" s="730"/>
      <c r="DC173" s="730"/>
      <c r="DD173" s="730"/>
      <c r="DE173" s="730"/>
      <c r="DF173" s="730"/>
      <c r="DG173" s="730"/>
      <c r="DH173" s="730"/>
      <c r="DI173" s="730"/>
      <c r="DJ173" s="730"/>
      <c r="DK173" s="730"/>
      <c r="DL173" s="730"/>
      <c r="DM173" s="730"/>
      <c r="DN173" s="730"/>
      <c r="DO173" s="730"/>
      <c r="DP173" s="730"/>
      <c r="DQ173" s="730"/>
      <c r="DR173" s="730"/>
      <c r="DS173" s="730"/>
      <c r="DT173" s="730"/>
      <c r="DU173" s="730"/>
      <c r="DV173" s="730"/>
      <c r="DW173" s="731"/>
      <c r="DX173" s="732"/>
    </row>
    <row r="174" spans="2:128" s="500" customFormat="1" x14ac:dyDescent="0.2">
      <c r="B174" s="584"/>
      <c r="C174" s="585"/>
      <c r="D174" s="586"/>
      <c r="E174" s="586"/>
      <c r="F174" s="586"/>
      <c r="G174" s="586"/>
      <c r="H174" s="586"/>
      <c r="I174" s="586"/>
      <c r="J174" s="586"/>
      <c r="K174" s="586"/>
      <c r="L174" s="586"/>
      <c r="M174" s="586"/>
      <c r="N174" s="586"/>
      <c r="O174" s="586"/>
      <c r="P174" s="586"/>
      <c r="Q174" s="586"/>
      <c r="R174" s="734"/>
      <c r="S174" s="586"/>
      <c r="T174" s="586"/>
      <c r="U174" s="733" t="s">
        <v>812</v>
      </c>
      <c r="V174" s="723" t="s">
        <v>124</v>
      </c>
      <c r="W174" s="724" t="s">
        <v>495</v>
      </c>
      <c r="X174" s="725"/>
      <c r="Y174" s="725"/>
      <c r="Z174" s="725"/>
      <c r="AA174" s="725"/>
      <c r="AB174" s="725"/>
      <c r="AC174" s="725"/>
      <c r="AD174" s="725"/>
      <c r="AE174" s="725"/>
      <c r="AF174" s="725"/>
      <c r="AG174" s="725"/>
      <c r="AH174" s="725"/>
      <c r="AI174" s="725"/>
      <c r="AJ174" s="725"/>
      <c r="AK174" s="726"/>
      <c r="AL174" s="726"/>
      <c r="AM174" s="726"/>
      <c r="AN174" s="726"/>
      <c r="AO174" s="726"/>
      <c r="AP174" s="726"/>
      <c r="AQ174" s="726"/>
      <c r="AR174" s="726"/>
      <c r="AS174" s="726"/>
      <c r="AT174" s="726"/>
      <c r="AU174" s="726"/>
      <c r="AV174" s="726"/>
      <c r="AW174" s="726"/>
      <c r="AX174" s="726"/>
      <c r="AY174" s="726"/>
      <c r="AZ174" s="726"/>
      <c r="BA174" s="726"/>
      <c r="BB174" s="726"/>
      <c r="BC174" s="726"/>
      <c r="BD174" s="726"/>
      <c r="BE174" s="726"/>
      <c r="BF174" s="726"/>
      <c r="BG174" s="726"/>
      <c r="BH174" s="726"/>
      <c r="BI174" s="726"/>
      <c r="BJ174" s="726"/>
      <c r="BK174" s="726"/>
      <c r="BL174" s="726"/>
      <c r="BM174" s="726"/>
      <c r="BN174" s="726"/>
      <c r="BO174" s="726"/>
      <c r="BP174" s="726"/>
      <c r="BQ174" s="726"/>
      <c r="BR174" s="726"/>
      <c r="BS174" s="726"/>
      <c r="BT174" s="726"/>
      <c r="BU174" s="726"/>
      <c r="BV174" s="726"/>
      <c r="BW174" s="726"/>
      <c r="BX174" s="726"/>
      <c r="BY174" s="726"/>
      <c r="BZ174" s="726"/>
      <c r="CA174" s="726"/>
      <c r="CB174" s="726"/>
      <c r="CC174" s="726"/>
      <c r="CD174" s="726"/>
      <c r="CE174" s="727"/>
      <c r="CF174" s="727"/>
      <c r="CG174" s="727"/>
      <c r="CH174" s="727"/>
      <c r="CI174" s="727"/>
      <c r="CJ174" s="727"/>
      <c r="CK174" s="727"/>
      <c r="CL174" s="727"/>
      <c r="CM174" s="727"/>
      <c r="CN174" s="727"/>
      <c r="CO174" s="727"/>
      <c r="CP174" s="727"/>
      <c r="CQ174" s="727"/>
      <c r="CR174" s="727"/>
      <c r="CS174" s="727"/>
      <c r="CT174" s="727"/>
      <c r="CU174" s="727"/>
      <c r="CV174" s="727"/>
      <c r="CW174" s="727"/>
      <c r="CX174" s="727"/>
      <c r="CY174" s="728"/>
      <c r="CZ174" s="729"/>
      <c r="DA174" s="730"/>
      <c r="DB174" s="730"/>
      <c r="DC174" s="730"/>
      <c r="DD174" s="730"/>
      <c r="DE174" s="730"/>
      <c r="DF174" s="730"/>
      <c r="DG174" s="730"/>
      <c r="DH174" s="730"/>
      <c r="DI174" s="730"/>
      <c r="DJ174" s="730"/>
      <c r="DK174" s="730"/>
      <c r="DL174" s="730"/>
      <c r="DM174" s="730"/>
      <c r="DN174" s="730"/>
      <c r="DO174" s="730"/>
      <c r="DP174" s="730"/>
      <c r="DQ174" s="730"/>
      <c r="DR174" s="730"/>
      <c r="DS174" s="730"/>
      <c r="DT174" s="730"/>
      <c r="DU174" s="730"/>
      <c r="DV174" s="730"/>
      <c r="DW174" s="731"/>
      <c r="DX174" s="732"/>
    </row>
    <row r="175" spans="2:128" s="500" customFormat="1" x14ac:dyDescent="0.2">
      <c r="B175" s="590"/>
      <c r="C175" s="591"/>
      <c r="D175" s="592"/>
      <c r="E175" s="592"/>
      <c r="F175" s="592"/>
      <c r="G175" s="592"/>
      <c r="H175" s="592"/>
      <c r="I175" s="592"/>
      <c r="J175" s="592"/>
      <c r="K175" s="592"/>
      <c r="L175" s="592"/>
      <c r="M175" s="592"/>
      <c r="N175" s="592"/>
      <c r="O175" s="592"/>
      <c r="P175" s="592"/>
      <c r="Q175" s="592"/>
      <c r="R175" s="735"/>
      <c r="S175" s="592"/>
      <c r="T175" s="592"/>
      <c r="U175" s="733" t="s">
        <v>497</v>
      </c>
      <c r="V175" s="723" t="s">
        <v>124</v>
      </c>
      <c r="W175" s="736" t="s">
        <v>495</v>
      </c>
      <c r="X175" s="725"/>
      <c r="Y175" s="725"/>
      <c r="Z175" s="725"/>
      <c r="AA175" s="725"/>
      <c r="AB175" s="725"/>
      <c r="AC175" s="725"/>
      <c r="AD175" s="725"/>
      <c r="AE175" s="725"/>
      <c r="AF175" s="725"/>
      <c r="AG175" s="725"/>
      <c r="AH175" s="725"/>
      <c r="AI175" s="725"/>
      <c r="AJ175" s="725"/>
      <c r="AK175" s="726"/>
      <c r="AL175" s="726"/>
      <c r="AM175" s="726"/>
      <c r="AN175" s="726"/>
      <c r="AO175" s="726"/>
      <c r="AP175" s="726"/>
      <c r="AQ175" s="726"/>
      <c r="AR175" s="726"/>
      <c r="AS175" s="726"/>
      <c r="AT175" s="726"/>
      <c r="AU175" s="726"/>
      <c r="AV175" s="726"/>
      <c r="AW175" s="726"/>
      <c r="AX175" s="726"/>
      <c r="AY175" s="726"/>
      <c r="AZ175" s="726"/>
      <c r="BA175" s="726"/>
      <c r="BB175" s="726"/>
      <c r="BC175" s="726"/>
      <c r="BD175" s="726"/>
      <c r="BE175" s="726"/>
      <c r="BF175" s="726"/>
      <c r="BG175" s="726"/>
      <c r="BH175" s="726"/>
      <c r="BI175" s="726"/>
      <c r="BJ175" s="726"/>
      <c r="BK175" s="726"/>
      <c r="BL175" s="726"/>
      <c r="BM175" s="726"/>
      <c r="BN175" s="726"/>
      <c r="BO175" s="726"/>
      <c r="BP175" s="726"/>
      <c r="BQ175" s="726"/>
      <c r="BR175" s="726"/>
      <c r="BS175" s="726"/>
      <c r="BT175" s="726"/>
      <c r="BU175" s="726"/>
      <c r="BV175" s="726"/>
      <c r="BW175" s="726"/>
      <c r="BX175" s="726"/>
      <c r="BY175" s="726"/>
      <c r="BZ175" s="726"/>
      <c r="CA175" s="726"/>
      <c r="CB175" s="726"/>
      <c r="CC175" s="726"/>
      <c r="CD175" s="726"/>
      <c r="CE175" s="727"/>
      <c r="CF175" s="727"/>
      <c r="CG175" s="727"/>
      <c r="CH175" s="727"/>
      <c r="CI175" s="727"/>
      <c r="CJ175" s="727"/>
      <c r="CK175" s="727"/>
      <c r="CL175" s="727"/>
      <c r="CM175" s="727"/>
      <c r="CN175" s="727"/>
      <c r="CO175" s="727"/>
      <c r="CP175" s="727"/>
      <c r="CQ175" s="727"/>
      <c r="CR175" s="727"/>
      <c r="CS175" s="727"/>
      <c r="CT175" s="727"/>
      <c r="CU175" s="727"/>
      <c r="CV175" s="727"/>
      <c r="CW175" s="727"/>
      <c r="CX175" s="727"/>
      <c r="CY175" s="728"/>
      <c r="CZ175" s="729"/>
      <c r="DA175" s="730"/>
      <c r="DB175" s="730"/>
      <c r="DC175" s="730"/>
      <c r="DD175" s="730"/>
      <c r="DE175" s="730"/>
      <c r="DF175" s="730"/>
      <c r="DG175" s="730"/>
      <c r="DH175" s="730"/>
      <c r="DI175" s="730"/>
      <c r="DJ175" s="730"/>
      <c r="DK175" s="730"/>
      <c r="DL175" s="730"/>
      <c r="DM175" s="730"/>
      <c r="DN175" s="730"/>
      <c r="DO175" s="730"/>
      <c r="DP175" s="730"/>
      <c r="DQ175" s="730"/>
      <c r="DR175" s="730"/>
      <c r="DS175" s="730"/>
      <c r="DT175" s="730"/>
      <c r="DU175" s="730"/>
      <c r="DV175" s="730"/>
      <c r="DW175" s="731"/>
      <c r="DX175" s="732"/>
    </row>
    <row r="176" spans="2:128" s="500" customFormat="1" x14ac:dyDescent="0.2">
      <c r="B176" s="596"/>
      <c r="C176" s="597"/>
      <c r="D176" s="384"/>
      <c r="E176" s="384"/>
      <c r="F176" s="384"/>
      <c r="G176" s="384"/>
      <c r="H176" s="384"/>
      <c r="I176" s="384"/>
      <c r="J176" s="384"/>
      <c r="K176" s="384"/>
      <c r="L176" s="384"/>
      <c r="M176" s="384"/>
      <c r="N176" s="384"/>
      <c r="O176" s="384"/>
      <c r="P176" s="384"/>
      <c r="Q176" s="384"/>
      <c r="R176" s="737"/>
      <c r="S176" s="384"/>
      <c r="T176" s="384"/>
      <c r="U176" s="733" t="s">
        <v>498</v>
      </c>
      <c r="V176" s="723" t="s">
        <v>124</v>
      </c>
      <c r="W176" s="736" t="s">
        <v>495</v>
      </c>
      <c r="X176" s="726">
        <v>96.896333945697691</v>
      </c>
      <c r="Y176" s="726">
        <v>97.439523386326997</v>
      </c>
      <c r="Z176" s="726">
        <v>97.995678998356695</v>
      </c>
      <c r="AA176" s="726">
        <v>98.583982432107391</v>
      </c>
      <c r="AB176" s="726">
        <v>99.205952049460706</v>
      </c>
      <c r="AC176" s="726">
        <v>111.18621160596699</v>
      </c>
      <c r="AD176" s="726">
        <v>113.27936523138</v>
      </c>
      <c r="AE176" s="726">
        <v>115.56739094727899</v>
      </c>
      <c r="AF176" s="726">
        <v>118.089364934949</v>
      </c>
      <c r="AG176" s="726">
        <v>120.89481904468899</v>
      </c>
      <c r="AH176" s="726">
        <v>121.82133594456499</v>
      </c>
      <c r="AI176" s="726">
        <v>124.77568165326399</v>
      </c>
      <c r="AJ176" s="726">
        <v>128.10656966658399</v>
      </c>
      <c r="AK176" s="726">
        <v>131.94202783310001</v>
      </c>
      <c r="AL176" s="726">
        <v>136.45464656758202</v>
      </c>
      <c r="AM176" s="726">
        <v>135.36614406497898</v>
      </c>
      <c r="AN176" s="726">
        <v>139.75884536202699</v>
      </c>
      <c r="AO176" s="726">
        <v>145.116394548297</v>
      </c>
      <c r="AP176" s="726">
        <v>151.99295849502101</v>
      </c>
      <c r="AQ176" s="726">
        <v>161.87633852274701</v>
      </c>
      <c r="AR176" s="726">
        <v>181.230157325123</v>
      </c>
      <c r="AS176" s="726">
        <v>185.229784143752</v>
      </c>
      <c r="AT176" s="726">
        <v>189.71887127908201</v>
      </c>
      <c r="AU176" s="726">
        <v>194.843429364808</v>
      </c>
      <c r="AV176" s="726">
        <v>200.80457335897702</v>
      </c>
      <c r="AW176" s="726">
        <v>200.80457335897702</v>
      </c>
      <c r="AX176" s="726">
        <v>200.80457335897702</v>
      </c>
      <c r="AY176" s="726">
        <v>200.80457335897702</v>
      </c>
      <c r="AZ176" s="726">
        <v>200.80457335897702</v>
      </c>
      <c r="BA176" s="726">
        <v>200.80457335897702</v>
      </c>
      <c r="BB176" s="726">
        <v>200.80457335897702</v>
      </c>
      <c r="BC176" s="726">
        <v>200.80457335897702</v>
      </c>
      <c r="BD176" s="726">
        <v>200.80457335897702</v>
      </c>
      <c r="BE176" s="726">
        <v>200.80457335897702</v>
      </c>
      <c r="BF176" s="726">
        <v>200.80457335897702</v>
      </c>
      <c r="BG176" s="726">
        <v>200.80457335897702</v>
      </c>
      <c r="BH176" s="726">
        <v>200.80457335897702</v>
      </c>
      <c r="BI176" s="726">
        <v>200.80457335897702</v>
      </c>
      <c r="BJ176" s="726">
        <v>200.80457335897702</v>
      </c>
      <c r="BK176" s="726">
        <v>200.80457335897702</v>
      </c>
      <c r="BL176" s="726">
        <v>200.80457335897702</v>
      </c>
      <c r="BM176" s="726">
        <v>200.80457335897702</v>
      </c>
      <c r="BN176" s="726">
        <v>200.80457335897702</v>
      </c>
      <c r="BO176" s="726">
        <v>200.80457335897702</v>
      </c>
      <c r="BP176" s="726">
        <v>200.80457335897702</v>
      </c>
      <c r="BQ176" s="726">
        <v>200.80457335897702</v>
      </c>
      <c r="BR176" s="726">
        <v>200.80457335897702</v>
      </c>
      <c r="BS176" s="726">
        <v>200.80457335897702</v>
      </c>
      <c r="BT176" s="726">
        <v>200.80457335897702</v>
      </c>
      <c r="BU176" s="726">
        <v>200.80457335897702</v>
      </c>
      <c r="BV176" s="726">
        <v>200.80457335897702</v>
      </c>
      <c r="BW176" s="726">
        <v>200.80457335897702</v>
      </c>
      <c r="BX176" s="726">
        <v>200.80457335897702</v>
      </c>
      <c r="BY176" s="726">
        <v>200.80457335897702</v>
      </c>
      <c r="BZ176" s="726">
        <v>200.80457335897702</v>
      </c>
      <c r="CA176" s="726">
        <v>200.80457335897702</v>
      </c>
      <c r="CB176" s="726">
        <v>200.80457335897702</v>
      </c>
      <c r="CC176" s="726">
        <v>200.80457335897702</v>
      </c>
      <c r="CD176" s="726">
        <v>200.80457335897702</v>
      </c>
      <c r="CE176" s="727">
        <v>200.80457335897702</v>
      </c>
      <c r="CF176" s="727">
        <v>200.80457335897702</v>
      </c>
      <c r="CG176" s="727">
        <v>200.80457335897702</v>
      </c>
      <c r="CH176" s="727">
        <v>200.80457335897702</v>
      </c>
      <c r="CI176" s="727">
        <v>200.80457335897702</v>
      </c>
      <c r="CJ176" s="727">
        <v>200.80457335897702</v>
      </c>
      <c r="CK176" s="727">
        <v>200.80457335897702</v>
      </c>
      <c r="CL176" s="727">
        <v>200.80457335897702</v>
      </c>
      <c r="CM176" s="727">
        <v>200.80457335897702</v>
      </c>
      <c r="CN176" s="727">
        <v>200.80457335897702</v>
      </c>
      <c r="CO176" s="727">
        <v>200.80457335897702</v>
      </c>
      <c r="CP176" s="727">
        <v>200.80457335897702</v>
      </c>
      <c r="CQ176" s="727">
        <v>200.80457335897702</v>
      </c>
      <c r="CR176" s="727">
        <v>200.80457335897702</v>
      </c>
      <c r="CS176" s="727">
        <v>200.80457335897702</v>
      </c>
      <c r="CT176" s="727">
        <v>200.80457335897702</v>
      </c>
      <c r="CU176" s="727">
        <v>200.80457335897702</v>
      </c>
      <c r="CV176" s="727">
        <v>200.80457335897702</v>
      </c>
      <c r="CW176" s="727">
        <v>200.80457335897702</v>
      </c>
      <c r="CX176" s="727">
        <v>200.80457335897702</v>
      </c>
      <c r="CY176" s="728">
        <v>200.80457335897702</v>
      </c>
      <c r="CZ176" s="729"/>
      <c r="DA176" s="730"/>
      <c r="DB176" s="730"/>
      <c r="DC176" s="730"/>
      <c r="DD176" s="730"/>
      <c r="DE176" s="730"/>
      <c r="DF176" s="730"/>
      <c r="DG176" s="730"/>
      <c r="DH176" s="730"/>
      <c r="DI176" s="730"/>
      <c r="DJ176" s="730"/>
      <c r="DK176" s="730"/>
      <c r="DL176" s="730"/>
      <c r="DM176" s="730"/>
      <c r="DN176" s="730"/>
      <c r="DO176" s="730"/>
      <c r="DP176" s="730"/>
      <c r="DQ176" s="730"/>
      <c r="DR176" s="730"/>
      <c r="DS176" s="730"/>
      <c r="DT176" s="730"/>
      <c r="DU176" s="730"/>
      <c r="DV176" s="730"/>
      <c r="DW176" s="731"/>
      <c r="DX176" s="732"/>
    </row>
    <row r="177" spans="1:1024" s="500" customFormat="1" x14ac:dyDescent="0.2">
      <c r="B177" s="596"/>
      <c r="C177" s="597"/>
      <c r="D177" s="384"/>
      <c r="E177" s="384"/>
      <c r="F177" s="384"/>
      <c r="G177" s="384"/>
      <c r="H177" s="384"/>
      <c r="I177" s="384"/>
      <c r="J177" s="384"/>
      <c r="K177" s="384"/>
      <c r="L177" s="384"/>
      <c r="M177" s="384"/>
      <c r="N177" s="384"/>
      <c r="O177" s="384"/>
      <c r="P177" s="384"/>
      <c r="Q177" s="384"/>
      <c r="R177" s="737"/>
      <c r="S177" s="384"/>
      <c r="T177" s="384"/>
      <c r="U177" s="738" t="s">
        <v>499</v>
      </c>
      <c r="V177" s="739" t="s">
        <v>124</v>
      </c>
      <c r="W177" s="736" t="s">
        <v>495</v>
      </c>
      <c r="X177" s="726">
        <v>0</v>
      </c>
      <c r="Y177" s="726">
        <v>7.853774916200539</v>
      </c>
      <c r="Z177" s="726">
        <v>17.915251958350645</v>
      </c>
      <c r="AA177" s="726">
        <v>29.794474510967973</v>
      </c>
      <c r="AB177" s="726">
        <v>43.485573789927543</v>
      </c>
      <c r="AC177" s="726">
        <v>58.983727516032808</v>
      </c>
      <c r="AD177" s="726">
        <v>141.57467301066458</v>
      </c>
      <c r="AE177" s="726">
        <v>225.90774952805197</v>
      </c>
      <c r="AF177" s="726">
        <v>311.98068916324104</v>
      </c>
      <c r="AG177" s="726">
        <v>399.79228946625841</v>
      </c>
      <c r="AH177" s="726">
        <v>489.34240040817519</v>
      </c>
      <c r="AI177" s="726">
        <v>569.36855042974037</v>
      </c>
      <c r="AJ177" s="726">
        <v>650.45265112023924</v>
      </c>
      <c r="AK177" s="726">
        <v>732.57871695738675</v>
      </c>
      <c r="AL177" s="726">
        <v>815.731492042024</v>
      </c>
      <c r="AM177" s="726">
        <v>899.89643549271648</v>
      </c>
      <c r="AN177" s="726">
        <v>958.49951863249316</v>
      </c>
      <c r="AO177" s="726">
        <v>1018.4760334207344</v>
      </c>
      <c r="AP177" s="726">
        <v>1079.8160015933006</v>
      </c>
      <c r="AQ177" s="726">
        <v>1142.5099153094782</v>
      </c>
      <c r="AR177" s="726">
        <v>1206.5487278156118</v>
      </c>
      <c r="AS177" s="726">
        <v>1268.2902555803414</v>
      </c>
      <c r="AT177" s="726">
        <v>1331.0777562885401</v>
      </c>
      <c r="AU177" s="726">
        <v>1394.9014286048241</v>
      </c>
      <c r="AV177" s="726">
        <v>1459.7519935681019</v>
      </c>
      <c r="AW177" s="726">
        <v>1525.620692003276</v>
      </c>
      <c r="AX177" s="726">
        <v>1525.620692003276</v>
      </c>
      <c r="AY177" s="726">
        <v>1525.620692003276</v>
      </c>
      <c r="AZ177" s="726">
        <v>1525.620692003276</v>
      </c>
      <c r="BA177" s="726">
        <v>1525.620692003276</v>
      </c>
      <c r="BB177" s="726">
        <v>1525.620692003276</v>
      </c>
      <c r="BC177" s="726">
        <v>1525.620692003276</v>
      </c>
      <c r="BD177" s="726">
        <v>1525.620692003276</v>
      </c>
      <c r="BE177" s="726">
        <v>1525.620692003276</v>
      </c>
      <c r="BF177" s="726">
        <v>1525.620692003276</v>
      </c>
      <c r="BG177" s="726">
        <v>1525.620692003276</v>
      </c>
      <c r="BH177" s="726">
        <v>1525.620692003276</v>
      </c>
      <c r="BI177" s="726">
        <v>1525.620692003276</v>
      </c>
      <c r="BJ177" s="726">
        <v>1525.620692003276</v>
      </c>
      <c r="BK177" s="726">
        <v>1525.620692003276</v>
      </c>
      <c r="BL177" s="726">
        <v>1525.620692003276</v>
      </c>
      <c r="BM177" s="726">
        <v>1525.620692003276</v>
      </c>
      <c r="BN177" s="726">
        <v>1525.620692003276</v>
      </c>
      <c r="BO177" s="726">
        <v>1525.620692003276</v>
      </c>
      <c r="BP177" s="726">
        <v>1525.620692003276</v>
      </c>
      <c r="BQ177" s="726">
        <v>1525.620692003276</v>
      </c>
      <c r="BR177" s="726">
        <v>1525.620692003276</v>
      </c>
      <c r="BS177" s="726">
        <v>1525.620692003276</v>
      </c>
      <c r="BT177" s="726">
        <v>1525.620692003276</v>
      </c>
      <c r="BU177" s="726">
        <v>1525.620692003276</v>
      </c>
      <c r="BV177" s="726">
        <v>1525.620692003276</v>
      </c>
      <c r="BW177" s="726">
        <v>1525.620692003276</v>
      </c>
      <c r="BX177" s="726">
        <v>1525.620692003276</v>
      </c>
      <c r="BY177" s="726">
        <v>1525.620692003276</v>
      </c>
      <c r="BZ177" s="726">
        <v>1525.620692003276</v>
      </c>
      <c r="CA177" s="726">
        <v>1525.620692003276</v>
      </c>
      <c r="CB177" s="726">
        <v>1525.620692003276</v>
      </c>
      <c r="CC177" s="726">
        <v>1525.620692003276</v>
      </c>
      <c r="CD177" s="726">
        <v>1525.620692003276</v>
      </c>
      <c r="CE177" s="727">
        <v>1525.620692003276</v>
      </c>
      <c r="CF177" s="727">
        <v>1525.620692003276</v>
      </c>
      <c r="CG177" s="727">
        <v>1525.620692003276</v>
      </c>
      <c r="CH177" s="727">
        <v>1525.620692003276</v>
      </c>
      <c r="CI177" s="727">
        <v>1525.620692003276</v>
      </c>
      <c r="CJ177" s="727">
        <v>1525.620692003276</v>
      </c>
      <c r="CK177" s="727">
        <v>1525.620692003276</v>
      </c>
      <c r="CL177" s="727">
        <v>1525.620692003276</v>
      </c>
      <c r="CM177" s="727">
        <v>1525.620692003276</v>
      </c>
      <c r="CN177" s="727">
        <v>1525.620692003276</v>
      </c>
      <c r="CO177" s="727">
        <v>1525.620692003276</v>
      </c>
      <c r="CP177" s="727">
        <v>1525.620692003276</v>
      </c>
      <c r="CQ177" s="727">
        <v>1525.620692003276</v>
      </c>
      <c r="CR177" s="727">
        <v>1525.620692003276</v>
      </c>
      <c r="CS177" s="727">
        <v>1525.620692003276</v>
      </c>
      <c r="CT177" s="727">
        <v>1525.620692003276</v>
      </c>
      <c r="CU177" s="727">
        <v>1525.620692003276</v>
      </c>
      <c r="CV177" s="727">
        <v>1525.620692003276</v>
      </c>
      <c r="CW177" s="727">
        <v>1525.620692003276</v>
      </c>
      <c r="CX177" s="727">
        <v>1525.620692003276</v>
      </c>
      <c r="CY177" s="728">
        <v>1525.620692003276</v>
      </c>
      <c r="CZ177" s="729"/>
      <c r="DA177" s="730"/>
      <c r="DB177" s="730"/>
      <c r="DC177" s="730"/>
      <c r="DD177" s="730"/>
      <c r="DE177" s="730"/>
      <c r="DF177" s="730"/>
      <c r="DG177" s="730"/>
      <c r="DH177" s="730"/>
      <c r="DI177" s="730"/>
      <c r="DJ177" s="730"/>
      <c r="DK177" s="730"/>
      <c r="DL177" s="730"/>
      <c r="DM177" s="730"/>
      <c r="DN177" s="730"/>
      <c r="DO177" s="730"/>
      <c r="DP177" s="730"/>
      <c r="DQ177" s="730"/>
      <c r="DR177" s="730"/>
      <c r="DS177" s="730"/>
      <c r="DT177" s="730"/>
      <c r="DU177" s="730"/>
      <c r="DV177" s="730"/>
      <c r="DW177" s="731"/>
      <c r="DX177" s="732"/>
    </row>
    <row r="178" spans="1:1024" s="500" customFormat="1" x14ac:dyDescent="0.2">
      <c r="B178" s="596"/>
      <c r="C178" s="597"/>
      <c r="D178" s="384"/>
      <c r="E178" s="384"/>
      <c r="F178" s="384"/>
      <c r="G178" s="384"/>
      <c r="H178" s="384"/>
      <c r="I178" s="384"/>
      <c r="J178" s="384"/>
      <c r="K178" s="384"/>
      <c r="L178" s="384"/>
      <c r="M178" s="384"/>
      <c r="N178" s="384"/>
      <c r="O178" s="384"/>
      <c r="P178" s="384"/>
      <c r="Q178" s="384"/>
      <c r="R178" s="737"/>
      <c r="S178" s="384"/>
      <c r="T178" s="384"/>
      <c r="U178" s="733" t="s">
        <v>500</v>
      </c>
      <c r="V178" s="723" t="s">
        <v>124</v>
      </c>
      <c r="W178" s="736" t="s">
        <v>495</v>
      </c>
      <c r="X178" s="726"/>
      <c r="Y178" s="726"/>
      <c r="Z178" s="726"/>
      <c r="AA178" s="726"/>
      <c r="AB178" s="726"/>
      <c r="AC178" s="726"/>
      <c r="AD178" s="726"/>
      <c r="AE178" s="726"/>
      <c r="AF178" s="726"/>
      <c r="AG178" s="726"/>
      <c r="AH178" s="726"/>
      <c r="AI178" s="726"/>
      <c r="AJ178" s="726"/>
      <c r="AK178" s="726"/>
      <c r="AL178" s="726"/>
      <c r="AM178" s="726"/>
      <c r="AN178" s="726"/>
      <c r="AO178" s="726"/>
      <c r="AP178" s="726"/>
      <c r="AQ178" s="726"/>
      <c r="AR178" s="726"/>
      <c r="AS178" s="726"/>
      <c r="AT178" s="726"/>
      <c r="AU178" s="726"/>
      <c r="AV178" s="726"/>
      <c r="AW178" s="726"/>
      <c r="AX178" s="726"/>
      <c r="AY178" s="726"/>
      <c r="AZ178" s="726"/>
      <c r="BA178" s="726"/>
      <c r="BB178" s="726"/>
      <c r="BC178" s="726"/>
      <c r="BD178" s="726"/>
      <c r="BE178" s="726"/>
      <c r="BF178" s="726"/>
      <c r="BG178" s="726"/>
      <c r="BH178" s="726"/>
      <c r="BI178" s="726"/>
      <c r="BJ178" s="726"/>
      <c r="BK178" s="726"/>
      <c r="BL178" s="726"/>
      <c r="BM178" s="726"/>
      <c r="BN178" s="726"/>
      <c r="BO178" s="726"/>
      <c r="BP178" s="726"/>
      <c r="BQ178" s="726"/>
      <c r="BR178" s="726"/>
      <c r="BS178" s="726"/>
      <c r="BT178" s="726"/>
      <c r="BU178" s="726"/>
      <c r="BV178" s="726"/>
      <c r="BW178" s="726"/>
      <c r="BX178" s="726"/>
      <c r="BY178" s="726"/>
      <c r="BZ178" s="726"/>
      <c r="CA178" s="726"/>
      <c r="CB178" s="726"/>
      <c r="CC178" s="726"/>
      <c r="CD178" s="726"/>
      <c r="CE178" s="727"/>
      <c r="CF178" s="727"/>
      <c r="CG178" s="727"/>
      <c r="CH178" s="727"/>
      <c r="CI178" s="727"/>
      <c r="CJ178" s="727"/>
      <c r="CK178" s="727"/>
      <c r="CL178" s="727"/>
      <c r="CM178" s="727"/>
      <c r="CN178" s="727"/>
      <c r="CO178" s="727"/>
      <c r="CP178" s="727"/>
      <c r="CQ178" s="727"/>
      <c r="CR178" s="727"/>
      <c r="CS178" s="727"/>
      <c r="CT178" s="727"/>
      <c r="CU178" s="727"/>
      <c r="CV178" s="727"/>
      <c r="CW178" s="727"/>
      <c r="CX178" s="727"/>
      <c r="CY178" s="728"/>
      <c r="CZ178" s="729"/>
      <c r="DA178" s="730"/>
      <c r="DB178" s="730"/>
      <c r="DC178" s="730"/>
      <c r="DD178" s="730"/>
      <c r="DE178" s="730"/>
      <c r="DF178" s="730"/>
      <c r="DG178" s="730"/>
      <c r="DH178" s="730"/>
      <c r="DI178" s="730"/>
      <c r="DJ178" s="730"/>
      <c r="DK178" s="730"/>
      <c r="DL178" s="730"/>
      <c r="DM178" s="730"/>
      <c r="DN178" s="730"/>
      <c r="DO178" s="730"/>
      <c r="DP178" s="730"/>
      <c r="DQ178" s="730"/>
      <c r="DR178" s="730"/>
      <c r="DS178" s="730"/>
      <c r="DT178" s="730"/>
      <c r="DU178" s="730"/>
      <c r="DV178" s="730"/>
      <c r="DW178" s="731"/>
      <c r="DX178" s="732"/>
    </row>
    <row r="179" spans="1:1024" s="500" customFormat="1" x14ac:dyDescent="0.2">
      <c r="B179" s="602"/>
      <c r="C179" s="597"/>
      <c r="D179" s="384"/>
      <c r="E179" s="384"/>
      <c r="F179" s="384"/>
      <c r="G179" s="384"/>
      <c r="H179" s="384"/>
      <c r="I179" s="384"/>
      <c r="J179" s="384"/>
      <c r="K179" s="384"/>
      <c r="L179" s="384"/>
      <c r="M179" s="384"/>
      <c r="N179" s="384"/>
      <c r="O179" s="384"/>
      <c r="P179" s="384"/>
      <c r="Q179" s="384"/>
      <c r="R179" s="737"/>
      <c r="S179" s="384"/>
      <c r="T179" s="384"/>
      <c r="U179" s="733" t="s">
        <v>501</v>
      </c>
      <c r="V179" s="723" t="s">
        <v>124</v>
      </c>
      <c r="W179" s="736" t="s">
        <v>495</v>
      </c>
      <c r="X179" s="726">
        <v>4.6943540919968401</v>
      </c>
      <c r="Y179" s="726">
        <v>10.733862516214399</v>
      </c>
      <c r="Z179" s="726">
        <v>17.9019589708209</v>
      </c>
      <c r="AA179" s="726">
        <v>26.214488735970701</v>
      </c>
      <c r="AB179" s="726">
        <v>35.691436531111904</v>
      </c>
      <c r="AC179" s="726">
        <v>87.4592908785053</v>
      </c>
      <c r="AD179" s="726">
        <v>142.71057596770402</v>
      </c>
      <c r="AE179" s="726">
        <v>201.92021383262801</v>
      </c>
      <c r="AF179" s="726">
        <v>265.68715765161602</v>
      </c>
      <c r="AG179" s="726">
        <v>334.78330530360597</v>
      </c>
      <c r="AH179" s="726">
        <v>400.617162368273</v>
      </c>
      <c r="AI179" s="726">
        <v>471.99811437827805</v>
      </c>
      <c r="AJ179" s="726">
        <v>550.09191906854801</v>
      </c>
      <c r="AK179" s="726">
        <v>636.54536693721298</v>
      </c>
      <c r="AL179" s="726">
        <v>733.80057266976598</v>
      </c>
      <c r="AM179" s="726">
        <v>809.08811329180901</v>
      </c>
      <c r="AN179" s="726">
        <v>894.69084808657601</v>
      </c>
      <c r="AO179" s="726">
        <v>994.46057300178802</v>
      </c>
      <c r="AP179" s="726">
        <v>1115.6663665207</v>
      </c>
      <c r="AQ179" s="726">
        <v>1276.69100248411</v>
      </c>
      <c r="AR179" s="726">
        <v>1526.6178849826799</v>
      </c>
      <c r="AS179" s="726">
        <v>1674.0872077609602</v>
      </c>
      <c r="AT179" s="726">
        <v>1840.1220350797901</v>
      </c>
      <c r="AU179" s="726">
        <v>2029.3409302750599</v>
      </c>
      <c r="AV179" s="726">
        <v>2248.4992586065</v>
      </c>
      <c r="AW179" s="726">
        <v>2248.4992586065</v>
      </c>
      <c r="AX179" s="726">
        <v>2248.4992586065</v>
      </c>
      <c r="AY179" s="726">
        <v>2248.4992586065</v>
      </c>
      <c r="AZ179" s="726">
        <v>2248.4992586065</v>
      </c>
      <c r="BA179" s="726">
        <v>2248.4992586065</v>
      </c>
      <c r="BB179" s="726">
        <v>2248.4992586065</v>
      </c>
      <c r="BC179" s="726">
        <v>2248.4992586065</v>
      </c>
      <c r="BD179" s="726">
        <v>2248.4992586065</v>
      </c>
      <c r="BE179" s="726">
        <v>2248.4992586065</v>
      </c>
      <c r="BF179" s="726">
        <v>2248.4992586065</v>
      </c>
      <c r="BG179" s="726">
        <v>2248.4992586065</v>
      </c>
      <c r="BH179" s="726">
        <v>2248.4992586065</v>
      </c>
      <c r="BI179" s="726">
        <v>2248.4992586065</v>
      </c>
      <c r="BJ179" s="726">
        <v>2248.4992586065</v>
      </c>
      <c r="BK179" s="726">
        <v>2248.4992586065</v>
      </c>
      <c r="BL179" s="726">
        <v>2248.4992586065</v>
      </c>
      <c r="BM179" s="726">
        <v>2248.4992586065</v>
      </c>
      <c r="BN179" s="726">
        <v>2248.4992586065</v>
      </c>
      <c r="BO179" s="726">
        <v>2248.4992586065</v>
      </c>
      <c r="BP179" s="726">
        <v>2248.4992586065</v>
      </c>
      <c r="BQ179" s="726">
        <v>2248.4992586065</v>
      </c>
      <c r="BR179" s="726">
        <v>2248.4992586065</v>
      </c>
      <c r="BS179" s="726">
        <v>2248.4992586065</v>
      </c>
      <c r="BT179" s="726">
        <v>2248.4992586065</v>
      </c>
      <c r="BU179" s="726">
        <v>2248.4992586065</v>
      </c>
      <c r="BV179" s="726">
        <v>2248.4992586065</v>
      </c>
      <c r="BW179" s="726">
        <v>2248.4992586065</v>
      </c>
      <c r="BX179" s="726">
        <v>2248.4992586065</v>
      </c>
      <c r="BY179" s="726">
        <v>2248.4992586065</v>
      </c>
      <c r="BZ179" s="726">
        <v>2248.4992586065</v>
      </c>
      <c r="CA179" s="726">
        <v>2248.4992586065</v>
      </c>
      <c r="CB179" s="726">
        <v>2248.4992586065</v>
      </c>
      <c r="CC179" s="726">
        <v>2248.4992586065</v>
      </c>
      <c r="CD179" s="726">
        <v>2248.4992586065</v>
      </c>
      <c r="CE179" s="727">
        <v>2248.4992586065</v>
      </c>
      <c r="CF179" s="727">
        <v>2248.4992586065</v>
      </c>
      <c r="CG179" s="727">
        <v>2248.4992586065</v>
      </c>
      <c r="CH179" s="727">
        <v>2248.4992586065</v>
      </c>
      <c r="CI179" s="727">
        <v>2248.4992586065</v>
      </c>
      <c r="CJ179" s="727">
        <v>2248.4992586065</v>
      </c>
      <c r="CK179" s="727">
        <v>2248.4992586065</v>
      </c>
      <c r="CL179" s="727">
        <v>2248.4992586065</v>
      </c>
      <c r="CM179" s="727">
        <v>2248.4992586065</v>
      </c>
      <c r="CN179" s="727">
        <v>2248.4992586065</v>
      </c>
      <c r="CO179" s="727">
        <v>2248.4992586065</v>
      </c>
      <c r="CP179" s="727">
        <v>2248.4992586065</v>
      </c>
      <c r="CQ179" s="727">
        <v>2248.4992586065</v>
      </c>
      <c r="CR179" s="727">
        <v>2248.4992586065</v>
      </c>
      <c r="CS179" s="727">
        <v>2248.4992586065</v>
      </c>
      <c r="CT179" s="727">
        <v>2248.4992586065</v>
      </c>
      <c r="CU179" s="727">
        <v>2248.4992586065</v>
      </c>
      <c r="CV179" s="727">
        <v>2248.4992586065</v>
      </c>
      <c r="CW179" s="727">
        <v>2248.4992586065</v>
      </c>
      <c r="CX179" s="727">
        <v>2248.4992586065</v>
      </c>
      <c r="CY179" s="728">
        <v>2248.4992586065</v>
      </c>
      <c r="CZ179" s="729"/>
      <c r="DA179" s="730"/>
      <c r="DB179" s="730"/>
      <c r="DC179" s="730"/>
      <c r="DD179" s="730"/>
      <c r="DE179" s="730"/>
      <c r="DF179" s="730"/>
      <c r="DG179" s="730"/>
      <c r="DH179" s="730"/>
      <c r="DI179" s="730"/>
      <c r="DJ179" s="730"/>
      <c r="DK179" s="730"/>
      <c r="DL179" s="730"/>
      <c r="DM179" s="730"/>
      <c r="DN179" s="730"/>
      <c r="DO179" s="730"/>
      <c r="DP179" s="730"/>
      <c r="DQ179" s="730"/>
      <c r="DR179" s="730"/>
      <c r="DS179" s="730"/>
      <c r="DT179" s="730"/>
      <c r="DU179" s="730"/>
      <c r="DV179" s="730"/>
      <c r="DW179" s="731"/>
      <c r="DX179" s="732"/>
    </row>
    <row r="180" spans="1:1024" s="500" customFormat="1" x14ac:dyDescent="0.2">
      <c r="B180" s="602"/>
      <c r="C180" s="597"/>
      <c r="D180" s="384"/>
      <c r="E180" s="384"/>
      <c r="F180" s="384"/>
      <c r="G180" s="384"/>
      <c r="H180" s="384"/>
      <c r="I180" s="384"/>
      <c r="J180" s="384"/>
      <c r="K180" s="384"/>
      <c r="L180" s="384"/>
      <c r="M180" s="384"/>
      <c r="N180" s="384"/>
      <c r="O180" s="384"/>
      <c r="P180" s="384"/>
      <c r="Q180" s="384"/>
      <c r="R180" s="737"/>
      <c r="S180" s="384"/>
      <c r="T180" s="384"/>
      <c r="U180" s="733" t="s">
        <v>502</v>
      </c>
      <c r="V180" s="723" t="s">
        <v>124</v>
      </c>
      <c r="W180" s="736" t="s">
        <v>495</v>
      </c>
      <c r="X180" s="726"/>
      <c r="Y180" s="726"/>
      <c r="Z180" s="726"/>
      <c r="AA180" s="726"/>
      <c r="AB180" s="726"/>
      <c r="AC180" s="726"/>
      <c r="AD180" s="726"/>
      <c r="AE180" s="726"/>
      <c r="AF180" s="726"/>
      <c r="AG180" s="726"/>
      <c r="AH180" s="726"/>
      <c r="AI180" s="726"/>
      <c r="AJ180" s="726"/>
      <c r="AK180" s="726"/>
      <c r="AL180" s="726"/>
      <c r="AM180" s="726"/>
      <c r="AN180" s="726"/>
      <c r="AO180" s="726"/>
      <c r="AP180" s="726"/>
      <c r="AQ180" s="726"/>
      <c r="AR180" s="726"/>
      <c r="AS180" s="726"/>
      <c r="AT180" s="726"/>
      <c r="AU180" s="726"/>
      <c r="AV180" s="726"/>
      <c r="AW180" s="726"/>
      <c r="AX180" s="726"/>
      <c r="AY180" s="726"/>
      <c r="AZ180" s="726"/>
      <c r="BA180" s="726"/>
      <c r="BB180" s="726"/>
      <c r="BC180" s="726"/>
      <c r="BD180" s="726"/>
      <c r="BE180" s="726"/>
      <c r="BF180" s="726"/>
      <c r="BG180" s="726"/>
      <c r="BH180" s="726"/>
      <c r="BI180" s="726"/>
      <c r="BJ180" s="726"/>
      <c r="BK180" s="726"/>
      <c r="BL180" s="726"/>
      <c r="BM180" s="726"/>
      <c r="BN180" s="726"/>
      <c r="BO180" s="726"/>
      <c r="BP180" s="726"/>
      <c r="BQ180" s="726"/>
      <c r="BR180" s="726"/>
      <c r="BS180" s="726"/>
      <c r="BT180" s="726"/>
      <c r="BU180" s="726"/>
      <c r="BV180" s="726"/>
      <c r="BW180" s="726"/>
      <c r="BX180" s="726"/>
      <c r="BY180" s="726"/>
      <c r="BZ180" s="726"/>
      <c r="CA180" s="726"/>
      <c r="CB180" s="726"/>
      <c r="CC180" s="726"/>
      <c r="CD180" s="726"/>
      <c r="CE180" s="727"/>
      <c r="CF180" s="727"/>
      <c r="CG180" s="727"/>
      <c r="CH180" s="727"/>
      <c r="CI180" s="727"/>
      <c r="CJ180" s="727"/>
      <c r="CK180" s="727"/>
      <c r="CL180" s="727"/>
      <c r="CM180" s="727"/>
      <c r="CN180" s="727"/>
      <c r="CO180" s="727"/>
      <c r="CP180" s="727"/>
      <c r="CQ180" s="727"/>
      <c r="CR180" s="727"/>
      <c r="CS180" s="727"/>
      <c r="CT180" s="727"/>
      <c r="CU180" s="727"/>
      <c r="CV180" s="727"/>
      <c r="CW180" s="727"/>
      <c r="CX180" s="727"/>
      <c r="CY180" s="728"/>
      <c r="CZ180" s="729"/>
      <c r="DA180" s="730"/>
      <c r="DB180" s="730"/>
      <c r="DC180" s="730"/>
      <c r="DD180" s="730"/>
      <c r="DE180" s="730"/>
      <c r="DF180" s="730"/>
      <c r="DG180" s="730"/>
      <c r="DH180" s="730"/>
      <c r="DI180" s="730"/>
      <c r="DJ180" s="730"/>
      <c r="DK180" s="730"/>
      <c r="DL180" s="730"/>
      <c r="DM180" s="730"/>
      <c r="DN180" s="730"/>
      <c r="DO180" s="730"/>
      <c r="DP180" s="730"/>
      <c r="DQ180" s="730"/>
      <c r="DR180" s="730"/>
      <c r="DS180" s="730"/>
      <c r="DT180" s="730"/>
      <c r="DU180" s="730"/>
      <c r="DV180" s="730"/>
      <c r="DW180" s="731"/>
      <c r="DX180" s="732"/>
    </row>
    <row r="181" spans="1:1024" s="500" customFormat="1" x14ac:dyDescent="0.2">
      <c r="B181" s="602"/>
      <c r="C181" s="597"/>
      <c r="D181" s="384"/>
      <c r="E181" s="384"/>
      <c r="F181" s="384"/>
      <c r="G181" s="384"/>
      <c r="H181" s="384"/>
      <c r="I181" s="384"/>
      <c r="J181" s="384"/>
      <c r="K181" s="384"/>
      <c r="L181" s="384"/>
      <c r="M181" s="384"/>
      <c r="N181" s="384"/>
      <c r="O181" s="384"/>
      <c r="P181" s="384"/>
      <c r="Q181" s="384"/>
      <c r="R181" s="737"/>
      <c r="S181" s="384"/>
      <c r="T181" s="384"/>
      <c r="U181" s="733" t="s">
        <v>503</v>
      </c>
      <c r="V181" s="723" t="s">
        <v>124</v>
      </c>
      <c r="W181" s="736" t="s">
        <v>495</v>
      </c>
      <c r="X181" s="726">
        <v>0.86770711537047207</v>
      </c>
      <c r="Y181" s="726">
        <v>0.84306413459448315</v>
      </c>
      <c r="Z181" s="726">
        <v>0.81920395375810973</v>
      </c>
      <c r="AA181" s="726">
        <v>0.79625307323099326</v>
      </c>
      <c r="AB181" s="726">
        <v>0.7741803481151257</v>
      </c>
      <c r="AC181" s="726">
        <v>0.83832997879518012</v>
      </c>
      <c r="AD181" s="726">
        <v>0.82522907488299635</v>
      </c>
      <c r="AE181" s="726">
        <v>0.81342716715740881</v>
      </c>
      <c r="AF181" s="726">
        <v>0.80307073804932438</v>
      </c>
      <c r="AG181" s="726">
        <v>0.79434717297713919</v>
      </c>
      <c r="AH181" s="726">
        <v>0.77336706451509662</v>
      </c>
      <c r="AI181" s="726">
        <v>0.76533560175906734</v>
      </c>
      <c r="AJ181" s="726">
        <v>0.75919443763946404</v>
      </c>
      <c r="AK181" s="726">
        <v>0.75548251961298718</v>
      </c>
      <c r="AL181" s="726">
        <v>0.75489968586831135</v>
      </c>
      <c r="AM181" s="726">
        <v>0.72355345905692514</v>
      </c>
      <c r="AN181" s="726">
        <v>0.7217711522205017</v>
      </c>
      <c r="AO181" s="726">
        <v>0.72409632959986314</v>
      </c>
      <c r="AP181" s="726">
        <v>0.73276207714413166</v>
      </c>
      <c r="AQ181" s="726">
        <v>0.75401943375360669</v>
      </c>
      <c r="AR181" s="726">
        <v>0.81562266265479044</v>
      </c>
      <c r="AS181" s="726">
        <v>0.80543275591282049</v>
      </c>
      <c r="AT181" s="726">
        <v>0.79705565903914732</v>
      </c>
      <c r="AU181" s="726">
        <v>0.7909035637366435</v>
      </c>
      <c r="AV181" s="726">
        <v>0.78753709177913334</v>
      </c>
      <c r="AW181" s="726">
        <v>0.76090540268515305</v>
      </c>
      <c r="AX181" s="726">
        <v>0.735174302111259</v>
      </c>
      <c r="AY181" s="726">
        <v>0.71031333537319707</v>
      </c>
      <c r="AZ181" s="726">
        <v>0.68629307765526293</v>
      </c>
      <c r="BA181" s="726">
        <v>0.66308509918382896</v>
      </c>
      <c r="BB181" s="726">
        <v>0.74083701195941809</v>
      </c>
      <c r="BC181" s="726">
        <v>0.71925923491205612</v>
      </c>
      <c r="BD181" s="726">
        <v>0.69830993680782172</v>
      </c>
      <c r="BE181" s="726">
        <v>0.6779708124347783</v>
      </c>
      <c r="BF181" s="726">
        <v>0.65822408974250335</v>
      </c>
      <c r="BG181" s="726">
        <v>0.63905251431310994</v>
      </c>
      <c r="BH181" s="726">
        <v>0.62043933428457276</v>
      </c>
      <c r="BI181" s="726">
        <v>0.60236828571317758</v>
      </c>
      <c r="BJ181" s="726">
        <v>0.58482357836230836</v>
      </c>
      <c r="BK181" s="726">
        <v>0.56778988190515356</v>
      </c>
      <c r="BL181" s="726">
        <v>0.55125231252927542</v>
      </c>
      <c r="BM181" s="726">
        <v>0.53519641993133527</v>
      </c>
      <c r="BN181" s="726">
        <v>0.51960817469061682</v>
      </c>
      <c r="BO181" s="726">
        <v>0.50447395601030764</v>
      </c>
      <c r="BP181" s="726">
        <v>0.48978053981583269</v>
      </c>
      <c r="BQ181" s="726">
        <v>0.47551508719983759</v>
      </c>
      <c r="BR181" s="726">
        <v>0.46166513320372576</v>
      </c>
      <c r="BS181" s="726">
        <v>0.44821857592594733</v>
      </c>
      <c r="BT181" s="726">
        <v>0.43516366594752171</v>
      </c>
      <c r="BU181" s="726">
        <v>0.42248899606555512</v>
      </c>
      <c r="BV181" s="726">
        <v>0.41018349132578164</v>
      </c>
      <c r="BW181" s="726">
        <v>0.39823639934541905</v>
      </c>
      <c r="BX181" s="726">
        <v>0.38663728091788263</v>
      </c>
      <c r="BY181" s="726">
        <v>0.37537600089114825</v>
      </c>
      <c r="BZ181" s="726">
        <v>0.36444271931179434</v>
      </c>
      <c r="CA181" s="726">
        <v>0.35382788282698474</v>
      </c>
      <c r="CB181" s="726">
        <v>0.34352221633687852</v>
      </c>
      <c r="CC181" s="726">
        <v>0.33351671489017326</v>
      </c>
      <c r="CD181" s="726">
        <v>0.32380263581570223</v>
      </c>
      <c r="CE181" s="727">
        <v>0.314371491083206</v>
      </c>
      <c r="CF181" s="727">
        <v>0.30521503988660775</v>
      </c>
      <c r="CG181" s="727">
        <v>0.29632528144330861</v>
      </c>
      <c r="CH181" s="727">
        <v>0.2876944480032122</v>
      </c>
      <c r="CI181" s="727">
        <v>0.27931499806137106</v>
      </c>
      <c r="CJ181" s="727">
        <v>0.27117960976832145</v>
      </c>
      <c r="CK181" s="727">
        <v>0.26328117453235089</v>
      </c>
      <c r="CL181" s="727">
        <v>0.25561279080810767</v>
      </c>
      <c r="CM181" s="727">
        <v>0.24816775806612396</v>
      </c>
      <c r="CN181" s="727">
        <v>0.24093957093798446</v>
      </c>
      <c r="CO181" s="727">
        <v>0.23392191353202374</v>
      </c>
      <c r="CP181" s="727">
        <v>0.22710865391458618</v>
      </c>
      <c r="CQ181" s="727">
        <v>0.22049383875202536</v>
      </c>
      <c r="CR181" s="727">
        <v>0.21407168810876254</v>
      </c>
      <c r="CS181" s="727">
        <v>0.20783659039685681</v>
      </c>
      <c r="CT181" s="727">
        <v>0.20178309747267653</v>
      </c>
      <c r="CU181" s="727">
        <v>0.28219512582214751</v>
      </c>
      <c r="CV181" s="727">
        <v>0.27531231787526594</v>
      </c>
      <c r="CW181" s="727">
        <v>0.26859738329294236</v>
      </c>
      <c r="CX181" s="727">
        <v>0.26204622760287066</v>
      </c>
      <c r="CY181" s="728">
        <v>0.25565485619792255</v>
      </c>
      <c r="CZ181" s="729"/>
      <c r="DA181" s="730"/>
      <c r="DB181" s="730"/>
      <c r="DC181" s="730"/>
      <c r="DD181" s="730"/>
      <c r="DE181" s="730"/>
      <c r="DF181" s="730"/>
      <c r="DG181" s="730"/>
      <c r="DH181" s="730"/>
      <c r="DI181" s="730"/>
      <c r="DJ181" s="730"/>
      <c r="DK181" s="730"/>
      <c r="DL181" s="730"/>
      <c r="DM181" s="730"/>
      <c r="DN181" s="730"/>
      <c r="DO181" s="730"/>
      <c r="DP181" s="730"/>
      <c r="DQ181" s="730"/>
      <c r="DR181" s="730"/>
      <c r="DS181" s="730"/>
      <c r="DT181" s="730"/>
      <c r="DU181" s="730"/>
      <c r="DV181" s="730"/>
      <c r="DW181" s="731"/>
      <c r="DX181" s="732"/>
    </row>
    <row r="182" spans="1:1024" s="500" customFormat="1" x14ac:dyDescent="0.2">
      <c r="B182" s="602"/>
      <c r="C182" s="597"/>
      <c r="D182" s="384"/>
      <c r="E182" s="384"/>
      <c r="F182" s="384"/>
      <c r="G182" s="384"/>
      <c r="H182" s="384"/>
      <c r="I182" s="384"/>
      <c r="J182" s="384"/>
      <c r="K182" s="384"/>
      <c r="L182" s="384"/>
      <c r="M182" s="384"/>
      <c r="N182" s="384"/>
      <c r="O182" s="384"/>
      <c r="P182" s="384"/>
      <c r="Q182" s="384"/>
      <c r="R182" s="737"/>
      <c r="S182" s="384"/>
      <c r="T182" s="384"/>
      <c r="U182" s="740" t="s">
        <v>504</v>
      </c>
      <c r="V182" s="723" t="s">
        <v>124</v>
      </c>
      <c r="W182" s="736" t="s">
        <v>495</v>
      </c>
      <c r="X182" s="741"/>
      <c r="Y182" s="741"/>
      <c r="Z182" s="741"/>
      <c r="AA182" s="741"/>
      <c r="AB182" s="741"/>
      <c r="AC182" s="741"/>
      <c r="AD182" s="741"/>
      <c r="AE182" s="741"/>
      <c r="AF182" s="741"/>
      <c r="AG182" s="741"/>
      <c r="AH182" s="741"/>
      <c r="AI182" s="741"/>
      <c r="AJ182" s="741"/>
      <c r="AK182" s="741"/>
      <c r="AL182" s="741"/>
      <c r="AM182" s="741"/>
      <c r="AN182" s="741"/>
      <c r="AO182" s="741"/>
      <c r="AP182" s="741"/>
      <c r="AQ182" s="741"/>
      <c r="AR182" s="741"/>
      <c r="AS182" s="741"/>
      <c r="AT182" s="741"/>
      <c r="AU182" s="741"/>
      <c r="AV182" s="741"/>
      <c r="AW182" s="741"/>
      <c r="AX182" s="741"/>
      <c r="AY182" s="741"/>
      <c r="AZ182" s="741"/>
      <c r="BA182" s="741"/>
      <c r="BB182" s="741"/>
      <c r="BC182" s="741"/>
      <c r="BD182" s="741"/>
      <c r="BE182" s="741"/>
      <c r="BF182" s="741"/>
      <c r="BG182" s="741"/>
      <c r="BH182" s="741"/>
      <c r="BI182" s="741"/>
      <c r="BJ182" s="741"/>
      <c r="BK182" s="741"/>
      <c r="BL182" s="741"/>
      <c r="BM182" s="741"/>
      <c r="BN182" s="741"/>
      <c r="BO182" s="741"/>
      <c r="BP182" s="741"/>
      <c r="BQ182" s="741"/>
      <c r="BR182" s="741"/>
      <c r="BS182" s="741"/>
      <c r="BT182" s="741"/>
      <c r="BU182" s="741"/>
      <c r="BV182" s="741"/>
      <c r="BW182" s="741"/>
      <c r="BX182" s="741"/>
      <c r="BY182" s="741"/>
      <c r="BZ182" s="741"/>
      <c r="CA182" s="741"/>
      <c r="CB182" s="741"/>
      <c r="CC182" s="741"/>
      <c r="CD182" s="741"/>
      <c r="CE182" s="742"/>
      <c r="CF182" s="742"/>
      <c r="CG182" s="742"/>
      <c r="CH182" s="742"/>
      <c r="CI182" s="742"/>
      <c r="CJ182" s="742"/>
      <c r="CK182" s="742"/>
      <c r="CL182" s="742"/>
      <c r="CM182" s="742"/>
      <c r="CN182" s="742"/>
      <c r="CO182" s="742"/>
      <c r="CP182" s="742"/>
      <c r="CQ182" s="742"/>
      <c r="CR182" s="742"/>
      <c r="CS182" s="742"/>
      <c r="CT182" s="742"/>
      <c r="CU182" s="742"/>
      <c r="CV182" s="742"/>
      <c r="CW182" s="742"/>
      <c r="CX182" s="742"/>
      <c r="CY182" s="743"/>
      <c r="CZ182" s="729"/>
      <c r="DA182" s="730"/>
      <c r="DB182" s="730"/>
      <c r="DC182" s="730"/>
      <c r="DD182" s="730"/>
      <c r="DE182" s="730"/>
      <c r="DF182" s="730"/>
      <c r="DG182" s="730"/>
      <c r="DH182" s="730"/>
      <c r="DI182" s="730"/>
      <c r="DJ182" s="730"/>
      <c r="DK182" s="730"/>
      <c r="DL182" s="730"/>
      <c r="DM182" s="730"/>
      <c r="DN182" s="730"/>
      <c r="DO182" s="730"/>
      <c r="DP182" s="730"/>
      <c r="DQ182" s="730"/>
      <c r="DR182" s="730"/>
      <c r="DS182" s="730"/>
      <c r="DT182" s="730"/>
      <c r="DU182" s="730"/>
      <c r="DV182" s="730"/>
      <c r="DW182" s="731"/>
      <c r="DX182" s="732"/>
    </row>
    <row r="183" spans="1:1024" s="500" customFormat="1" ht="15.75" thickBot="1" x14ac:dyDescent="0.25">
      <c r="B183" s="604"/>
      <c r="C183" s="605"/>
      <c r="D183" s="606"/>
      <c r="E183" s="606"/>
      <c r="F183" s="606"/>
      <c r="G183" s="606"/>
      <c r="H183" s="606"/>
      <c r="I183" s="606"/>
      <c r="J183" s="606"/>
      <c r="K183" s="606"/>
      <c r="L183" s="606"/>
      <c r="M183" s="606"/>
      <c r="N183" s="606"/>
      <c r="O183" s="606"/>
      <c r="P183" s="606"/>
      <c r="Q183" s="606"/>
      <c r="R183" s="744"/>
      <c r="S183" s="606"/>
      <c r="T183" s="606"/>
      <c r="U183" s="745" t="s">
        <v>127</v>
      </c>
      <c r="V183" s="746" t="s">
        <v>505</v>
      </c>
      <c r="W183" s="747" t="s">
        <v>495</v>
      </c>
      <c r="X183" s="748">
        <f>SUM(X172:X182)</f>
        <v>1024.3002042580085</v>
      </c>
      <c r="Y183" s="748">
        <f t="shared" ref="Y183:CJ183" si="59">SUM(Y172:Y182)</f>
        <v>1055.2099824949007</v>
      </c>
      <c r="Z183" s="748">
        <f t="shared" si="59"/>
        <v>1091.7184869738512</v>
      </c>
      <c r="AA183" s="748">
        <f t="shared" si="59"/>
        <v>1133.6815078892096</v>
      </c>
      <c r="AB183" s="748">
        <f t="shared" si="59"/>
        <v>1181.1666107374224</v>
      </c>
      <c r="AC183" s="748">
        <f t="shared" si="59"/>
        <v>1470.9022182516126</v>
      </c>
      <c r="AD183" s="748">
        <f t="shared" si="59"/>
        <v>1734.6529365479159</v>
      </c>
      <c r="AE183" s="748">
        <f t="shared" si="59"/>
        <v>2013.5949037360174</v>
      </c>
      <c r="AF183" s="748">
        <f t="shared" si="59"/>
        <v>2309.8607823719417</v>
      </c>
      <c r="AG183" s="748">
        <f t="shared" si="59"/>
        <v>2626.1921261480211</v>
      </c>
      <c r="AH183" s="748">
        <f t="shared" si="59"/>
        <v>2915.2574954101169</v>
      </c>
      <c r="AI183" s="748">
        <f t="shared" si="59"/>
        <v>3231.9457811586581</v>
      </c>
      <c r="AJ183" s="748">
        <f t="shared" si="59"/>
        <v>3572.9797669026589</v>
      </c>
      <c r="AK183" s="748">
        <f t="shared" si="59"/>
        <v>3944.4280797651727</v>
      </c>
      <c r="AL183" s="748">
        <f t="shared" si="59"/>
        <v>4355.118581005242</v>
      </c>
      <c r="AM183" s="748">
        <f t="shared" si="59"/>
        <v>4645.0536237816405</v>
      </c>
      <c r="AN183" s="748">
        <f t="shared" si="59"/>
        <v>4996.3350491154961</v>
      </c>
      <c r="AO183" s="748">
        <f t="shared" si="59"/>
        <v>5399.9108470558176</v>
      </c>
      <c r="AP183" s="748">
        <f t="shared" si="59"/>
        <v>5882.5146875416958</v>
      </c>
      <c r="AQ183" s="748">
        <f t="shared" si="59"/>
        <v>6512.6698519623333</v>
      </c>
      <c r="AR183" s="748">
        <f t="shared" si="59"/>
        <v>7499.329163072025</v>
      </c>
      <c r="AS183" s="748">
        <f t="shared" si="59"/>
        <v>8028.0810474341479</v>
      </c>
      <c r="AT183" s="748">
        <f t="shared" si="59"/>
        <v>8616.5291771774519</v>
      </c>
      <c r="AU183" s="748">
        <f t="shared" si="59"/>
        <v>9279.5069243694925</v>
      </c>
      <c r="AV183" s="748">
        <f t="shared" si="59"/>
        <v>10038.585670565641</v>
      </c>
      <c r="AW183" s="748">
        <f t="shared" si="59"/>
        <v>10104.427737311722</v>
      </c>
      <c r="AX183" s="748">
        <f t="shared" si="59"/>
        <v>10104.402006211149</v>
      </c>
      <c r="AY183" s="748">
        <f t="shared" si="59"/>
        <v>10104.377145244411</v>
      </c>
      <c r="AZ183" s="748">
        <f t="shared" si="59"/>
        <v>10104.353124986692</v>
      </c>
      <c r="BA183" s="748">
        <f t="shared" si="59"/>
        <v>10104.329917008221</v>
      </c>
      <c r="BB183" s="748">
        <f t="shared" si="59"/>
        <v>10104.407668920996</v>
      </c>
      <c r="BC183" s="748">
        <f t="shared" si="59"/>
        <v>10104.38609114395</v>
      </c>
      <c r="BD183" s="748">
        <f t="shared" si="59"/>
        <v>10104.365141845845</v>
      </c>
      <c r="BE183" s="748">
        <f t="shared" si="59"/>
        <v>10104.344802721471</v>
      </c>
      <c r="BF183" s="748">
        <f t="shared" si="59"/>
        <v>10104.325055998779</v>
      </c>
      <c r="BG183" s="748">
        <f t="shared" si="59"/>
        <v>10104.305884423349</v>
      </c>
      <c r="BH183" s="748">
        <f t="shared" si="59"/>
        <v>10104.287271243322</v>
      </c>
      <c r="BI183" s="748">
        <f t="shared" si="59"/>
        <v>10104.269200194751</v>
      </c>
      <c r="BJ183" s="748">
        <f t="shared" si="59"/>
        <v>10104.251655487398</v>
      </c>
      <c r="BK183" s="748">
        <f t="shared" si="59"/>
        <v>10104.234621790942</v>
      </c>
      <c r="BL183" s="748">
        <f t="shared" si="59"/>
        <v>10104.218084221566</v>
      </c>
      <c r="BM183" s="748">
        <f t="shared" si="59"/>
        <v>10104.202028328968</v>
      </c>
      <c r="BN183" s="748">
        <f t="shared" si="59"/>
        <v>10104.186440083728</v>
      </c>
      <c r="BO183" s="748">
        <f t="shared" si="59"/>
        <v>10104.171305865048</v>
      </c>
      <c r="BP183" s="748">
        <f t="shared" si="59"/>
        <v>10104.156612448853</v>
      </c>
      <c r="BQ183" s="748">
        <f t="shared" si="59"/>
        <v>10104.142346996237</v>
      </c>
      <c r="BR183" s="748">
        <f t="shared" si="59"/>
        <v>10104.12849704224</v>
      </c>
      <c r="BS183" s="748">
        <f t="shared" si="59"/>
        <v>10104.115050484963</v>
      </c>
      <c r="BT183" s="748">
        <f t="shared" si="59"/>
        <v>10104.101995574983</v>
      </c>
      <c r="BU183" s="748">
        <f t="shared" si="59"/>
        <v>10104.089320905103</v>
      </c>
      <c r="BV183" s="748">
        <f t="shared" si="59"/>
        <v>10104.077015400362</v>
      </c>
      <c r="BW183" s="748">
        <f t="shared" si="59"/>
        <v>10104.065068308382</v>
      </c>
      <c r="BX183" s="748">
        <f t="shared" si="59"/>
        <v>10104.053469189954</v>
      </c>
      <c r="BY183" s="748">
        <f t="shared" si="59"/>
        <v>10104.042207909928</v>
      </c>
      <c r="BZ183" s="748">
        <f t="shared" si="59"/>
        <v>10104.031274628349</v>
      </c>
      <c r="CA183" s="748">
        <f t="shared" si="59"/>
        <v>10104.020659791864</v>
      </c>
      <c r="CB183" s="748">
        <f t="shared" si="59"/>
        <v>10104.010354125374</v>
      </c>
      <c r="CC183" s="748">
        <f t="shared" si="59"/>
        <v>10104.000348623927</v>
      </c>
      <c r="CD183" s="748">
        <f t="shared" si="59"/>
        <v>10103.990634544853</v>
      </c>
      <c r="CE183" s="748">
        <f t="shared" si="59"/>
        <v>10103.981203400121</v>
      </c>
      <c r="CF183" s="748">
        <f t="shared" si="59"/>
        <v>10103.972046948924</v>
      </c>
      <c r="CG183" s="748">
        <f t="shared" si="59"/>
        <v>10103.963157190479</v>
      </c>
      <c r="CH183" s="748">
        <f t="shared" si="59"/>
        <v>10103.95452635704</v>
      </c>
      <c r="CI183" s="748">
        <f t="shared" si="59"/>
        <v>10103.946146907097</v>
      </c>
      <c r="CJ183" s="748">
        <f t="shared" si="59"/>
        <v>10103.938011518805</v>
      </c>
      <c r="CK183" s="748">
        <f t="shared" ref="CK183:DW183" si="60">SUM(CK172:CK182)</f>
        <v>10103.930113083568</v>
      </c>
      <c r="CL183" s="748">
        <f t="shared" si="60"/>
        <v>10103.922444699845</v>
      </c>
      <c r="CM183" s="748">
        <f t="shared" si="60"/>
        <v>10103.914999667102</v>
      </c>
      <c r="CN183" s="748">
        <f t="shared" si="60"/>
        <v>10103.907771479975</v>
      </c>
      <c r="CO183" s="748">
        <f t="shared" si="60"/>
        <v>10103.900753822569</v>
      </c>
      <c r="CP183" s="748">
        <f t="shared" si="60"/>
        <v>10103.893940562952</v>
      </c>
      <c r="CQ183" s="748">
        <f t="shared" si="60"/>
        <v>10103.887325747788</v>
      </c>
      <c r="CR183" s="748">
        <f t="shared" si="60"/>
        <v>10103.880903597146</v>
      </c>
      <c r="CS183" s="748">
        <f t="shared" si="60"/>
        <v>10103.874668499433</v>
      </c>
      <c r="CT183" s="748">
        <f t="shared" si="60"/>
        <v>10103.86861500651</v>
      </c>
      <c r="CU183" s="748">
        <f t="shared" si="60"/>
        <v>10103.94902703486</v>
      </c>
      <c r="CV183" s="748">
        <f t="shared" si="60"/>
        <v>10103.942144226912</v>
      </c>
      <c r="CW183" s="748">
        <f t="shared" si="60"/>
        <v>10103.935429292329</v>
      </c>
      <c r="CX183" s="748">
        <f t="shared" si="60"/>
        <v>10103.928878136639</v>
      </c>
      <c r="CY183" s="749">
        <f t="shared" si="60"/>
        <v>10103.922486765236</v>
      </c>
      <c r="CZ183" s="709">
        <f t="shared" si="60"/>
        <v>0</v>
      </c>
      <c r="DA183" s="710">
        <f t="shared" si="60"/>
        <v>0</v>
      </c>
      <c r="DB183" s="710">
        <f t="shared" si="60"/>
        <v>0</v>
      </c>
      <c r="DC183" s="710">
        <f t="shared" si="60"/>
        <v>0</v>
      </c>
      <c r="DD183" s="710">
        <f t="shared" si="60"/>
        <v>0</v>
      </c>
      <c r="DE183" s="710">
        <f t="shared" si="60"/>
        <v>0</v>
      </c>
      <c r="DF183" s="710">
        <f t="shared" si="60"/>
        <v>0</v>
      </c>
      <c r="DG183" s="710">
        <f t="shared" si="60"/>
        <v>0</v>
      </c>
      <c r="DH183" s="710">
        <f t="shared" si="60"/>
        <v>0</v>
      </c>
      <c r="DI183" s="710">
        <f t="shared" si="60"/>
        <v>0</v>
      </c>
      <c r="DJ183" s="710">
        <f t="shared" si="60"/>
        <v>0</v>
      </c>
      <c r="DK183" s="710">
        <f t="shared" si="60"/>
        <v>0</v>
      </c>
      <c r="DL183" s="710">
        <f t="shared" si="60"/>
        <v>0</v>
      </c>
      <c r="DM183" s="710">
        <f t="shared" si="60"/>
        <v>0</v>
      </c>
      <c r="DN183" s="710">
        <f t="shared" si="60"/>
        <v>0</v>
      </c>
      <c r="DO183" s="710">
        <f t="shared" si="60"/>
        <v>0</v>
      </c>
      <c r="DP183" s="710">
        <f t="shared" si="60"/>
        <v>0</v>
      </c>
      <c r="DQ183" s="710">
        <f t="shared" si="60"/>
        <v>0</v>
      </c>
      <c r="DR183" s="710">
        <f t="shared" si="60"/>
        <v>0</v>
      </c>
      <c r="DS183" s="710">
        <f t="shared" si="60"/>
        <v>0</v>
      </c>
      <c r="DT183" s="710">
        <f t="shared" si="60"/>
        <v>0</v>
      </c>
      <c r="DU183" s="710">
        <f t="shared" si="60"/>
        <v>0</v>
      </c>
      <c r="DV183" s="710">
        <f t="shared" si="60"/>
        <v>0</v>
      </c>
      <c r="DW183" s="711">
        <f t="shared" si="60"/>
        <v>0</v>
      </c>
      <c r="DX183" s="732"/>
    </row>
    <row r="184" spans="1:1024" x14ac:dyDescent="0.2">
      <c r="B184" s="555" t="s">
        <v>520</v>
      </c>
      <c r="C184" s="556" t="s">
        <v>521</v>
      </c>
      <c r="D184" s="549"/>
      <c r="E184" s="549"/>
      <c r="F184" s="549"/>
      <c r="G184" s="549"/>
      <c r="H184" s="549"/>
      <c r="I184" s="549"/>
      <c r="J184" s="549"/>
      <c r="K184" s="549"/>
      <c r="L184" s="549"/>
      <c r="M184" s="549"/>
      <c r="N184" s="549"/>
      <c r="O184" s="549"/>
      <c r="P184" s="549"/>
      <c r="Q184" s="549"/>
      <c r="R184" s="551"/>
      <c r="S184" s="617"/>
      <c r="T184" s="551"/>
      <c r="U184" s="617"/>
      <c r="V184" s="549"/>
      <c r="W184" s="549"/>
      <c r="X184" s="547">
        <f t="shared" ref="X184:BC184" si="61">SUMIF($C:$C,"59.2x",X:X)</f>
        <v>0</v>
      </c>
      <c r="Y184" s="547">
        <f t="shared" si="61"/>
        <v>0</v>
      </c>
      <c r="Z184" s="547">
        <f t="shared" si="61"/>
        <v>0</v>
      </c>
      <c r="AA184" s="547">
        <f t="shared" si="61"/>
        <v>0</v>
      </c>
      <c r="AB184" s="547">
        <f t="shared" si="61"/>
        <v>0</v>
      </c>
      <c r="AC184" s="547">
        <f t="shared" si="61"/>
        <v>0</v>
      </c>
      <c r="AD184" s="547">
        <f t="shared" si="61"/>
        <v>0</v>
      </c>
      <c r="AE184" s="547">
        <f t="shared" si="61"/>
        <v>0</v>
      </c>
      <c r="AF184" s="547">
        <f t="shared" si="61"/>
        <v>0</v>
      </c>
      <c r="AG184" s="547">
        <f t="shared" si="61"/>
        <v>0</v>
      </c>
      <c r="AH184" s="547">
        <f t="shared" si="61"/>
        <v>0</v>
      </c>
      <c r="AI184" s="547">
        <f t="shared" si="61"/>
        <v>0</v>
      </c>
      <c r="AJ184" s="547">
        <f t="shared" si="61"/>
        <v>0</v>
      </c>
      <c r="AK184" s="547">
        <f t="shared" si="61"/>
        <v>0</v>
      </c>
      <c r="AL184" s="547">
        <f t="shared" si="61"/>
        <v>0</v>
      </c>
      <c r="AM184" s="547">
        <f t="shared" si="61"/>
        <v>0</v>
      </c>
      <c r="AN184" s="547">
        <f t="shared" si="61"/>
        <v>0</v>
      </c>
      <c r="AO184" s="547">
        <f t="shared" si="61"/>
        <v>0</v>
      </c>
      <c r="AP184" s="547">
        <f t="shared" si="61"/>
        <v>0</v>
      </c>
      <c r="AQ184" s="547">
        <f t="shared" si="61"/>
        <v>0</v>
      </c>
      <c r="AR184" s="547">
        <f t="shared" si="61"/>
        <v>0</v>
      </c>
      <c r="AS184" s="547">
        <f t="shared" si="61"/>
        <v>0</v>
      </c>
      <c r="AT184" s="547">
        <f t="shared" si="61"/>
        <v>0</v>
      </c>
      <c r="AU184" s="547">
        <f t="shared" si="61"/>
        <v>0</v>
      </c>
      <c r="AV184" s="547">
        <f t="shared" si="61"/>
        <v>0</v>
      </c>
      <c r="AW184" s="547">
        <f t="shared" si="61"/>
        <v>0</v>
      </c>
      <c r="AX184" s="547">
        <f t="shared" si="61"/>
        <v>0</v>
      </c>
      <c r="AY184" s="547">
        <f t="shared" si="61"/>
        <v>0</v>
      </c>
      <c r="AZ184" s="547">
        <f t="shared" si="61"/>
        <v>0</v>
      </c>
      <c r="BA184" s="547">
        <f t="shared" si="61"/>
        <v>0</v>
      </c>
      <c r="BB184" s="547">
        <f t="shared" si="61"/>
        <v>0</v>
      </c>
      <c r="BC184" s="547">
        <f t="shared" si="61"/>
        <v>0</v>
      </c>
      <c r="BD184" s="547">
        <f t="shared" ref="BD184:CI184" si="62">SUMIF($C:$C,"59.2x",BD:BD)</f>
        <v>0</v>
      </c>
      <c r="BE184" s="547">
        <f t="shared" si="62"/>
        <v>0</v>
      </c>
      <c r="BF184" s="547">
        <f t="shared" si="62"/>
        <v>0</v>
      </c>
      <c r="BG184" s="547">
        <f t="shared" si="62"/>
        <v>0</v>
      </c>
      <c r="BH184" s="547">
        <f t="shared" si="62"/>
        <v>0</v>
      </c>
      <c r="BI184" s="547">
        <f t="shared" si="62"/>
        <v>0</v>
      </c>
      <c r="BJ184" s="547">
        <f t="shared" si="62"/>
        <v>0</v>
      </c>
      <c r="BK184" s="547">
        <f t="shared" si="62"/>
        <v>0</v>
      </c>
      <c r="BL184" s="547">
        <f t="shared" si="62"/>
        <v>0</v>
      </c>
      <c r="BM184" s="547">
        <f t="shared" si="62"/>
        <v>0</v>
      </c>
      <c r="BN184" s="547">
        <f t="shared" si="62"/>
        <v>0</v>
      </c>
      <c r="BO184" s="547">
        <f t="shared" si="62"/>
        <v>0</v>
      </c>
      <c r="BP184" s="547">
        <f t="shared" si="62"/>
        <v>0</v>
      </c>
      <c r="BQ184" s="547">
        <f t="shared" si="62"/>
        <v>0</v>
      </c>
      <c r="BR184" s="547">
        <f t="shared" si="62"/>
        <v>0</v>
      </c>
      <c r="BS184" s="547">
        <f t="shared" si="62"/>
        <v>0</v>
      </c>
      <c r="BT184" s="547">
        <f t="shared" si="62"/>
        <v>0</v>
      </c>
      <c r="BU184" s="547">
        <f t="shared" si="62"/>
        <v>0</v>
      </c>
      <c r="BV184" s="547">
        <f t="shared" si="62"/>
        <v>0</v>
      </c>
      <c r="BW184" s="547">
        <f t="shared" si="62"/>
        <v>0</v>
      </c>
      <c r="BX184" s="547">
        <f t="shared" si="62"/>
        <v>0</v>
      </c>
      <c r="BY184" s="547">
        <f t="shared" si="62"/>
        <v>0</v>
      </c>
      <c r="BZ184" s="547">
        <f t="shared" si="62"/>
        <v>0</v>
      </c>
      <c r="CA184" s="547">
        <f t="shared" si="62"/>
        <v>0</v>
      </c>
      <c r="CB184" s="547">
        <f t="shared" si="62"/>
        <v>0</v>
      </c>
      <c r="CC184" s="547">
        <f t="shared" si="62"/>
        <v>0</v>
      </c>
      <c r="CD184" s="547">
        <f t="shared" si="62"/>
        <v>0</v>
      </c>
      <c r="CE184" s="547">
        <f t="shared" si="62"/>
        <v>0</v>
      </c>
      <c r="CF184" s="547">
        <f t="shared" si="62"/>
        <v>0</v>
      </c>
      <c r="CG184" s="547">
        <f t="shared" si="62"/>
        <v>0</v>
      </c>
      <c r="CH184" s="547">
        <f t="shared" si="62"/>
        <v>0</v>
      </c>
      <c r="CI184" s="547">
        <f t="shared" si="62"/>
        <v>0</v>
      </c>
      <c r="CJ184" s="547">
        <f t="shared" ref="CJ184:DO184" si="63">SUMIF($C:$C,"59.2x",CJ:CJ)</f>
        <v>0</v>
      </c>
      <c r="CK184" s="547">
        <f t="shared" si="63"/>
        <v>0</v>
      </c>
      <c r="CL184" s="547">
        <f t="shared" si="63"/>
        <v>0</v>
      </c>
      <c r="CM184" s="547">
        <f t="shared" si="63"/>
        <v>0</v>
      </c>
      <c r="CN184" s="547">
        <f t="shared" si="63"/>
        <v>0</v>
      </c>
      <c r="CO184" s="547">
        <f t="shared" si="63"/>
        <v>0</v>
      </c>
      <c r="CP184" s="547">
        <f t="shared" si="63"/>
        <v>0</v>
      </c>
      <c r="CQ184" s="547">
        <f t="shared" si="63"/>
        <v>0</v>
      </c>
      <c r="CR184" s="547">
        <f t="shared" si="63"/>
        <v>0</v>
      </c>
      <c r="CS184" s="547">
        <f t="shared" si="63"/>
        <v>0</v>
      </c>
      <c r="CT184" s="547">
        <f t="shared" si="63"/>
        <v>0</v>
      </c>
      <c r="CU184" s="547">
        <f t="shared" si="63"/>
        <v>0</v>
      </c>
      <c r="CV184" s="547">
        <f t="shared" si="63"/>
        <v>0</v>
      </c>
      <c r="CW184" s="547">
        <f t="shared" si="63"/>
        <v>0</v>
      </c>
      <c r="CX184" s="547">
        <f t="shared" si="63"/>
        <v>0</v>
      </c>
      <c r="CY184" s="562">
        <f t="shared" si="63"/>
        <v>0</v>
      </c>
      <c r="CZ184" s="563">
        <f t="shared" si="63"/>
        <v>0</v>
      </c>
      <c r="DA184" s="563">
        <f t="shared" si="63"/>
        <v>0</v>
      </c>
      <c r="DB184" s="563">
        <f t="shared" si="63"/>
        <v>0</v>
      </c>
      <c r="DC184" s="563">
        <f t="shared" si="63"/>
        <v>0</v>
      </c>
      <c r="DD184" s="563">
        <f t="shared" si="63"/>
        <v>0</v>
      </c>
      <c r="DE184" s="563">
        <f t="shared" si="63"/>
        <v>0</v>
      </c>
      <c r="DF184" s="563">
        <f t="shared" si="63"/>
        <v>0</v>
      </c>
      <c r="DG184" s="563">
        <f t="shared" si="63"/>
        <v>0</v>
      </c>
      <c r="DH184" s="563">
        <f t="shared" si="63"/>
        <v>0</v>
      </c>
      <c r="DI184" s="563">
        <f t="shared" si="63"/>
        <v>0</v>
      </c>
      <c r="DJ184" s="563">
        <f t="shared" si="63"/>
        <v>0</v>
      </c>
      <c r="DK184" s="563">
        <f t="shared" si="63"/>
        <v>0</v>
      </c>
      <c r="DL184" s="563">
        <f t="shared" si="63"/>
        <v>0</v>
      </c>
      <c r="DM184" s="563">
        <f t="shared" si="63"/>
        <v>0</v>
      </c>
      <c r="DN184" s="563">
        <f t="shared" si="63"/>
        <v>0</v>
      </c>
      <c r="DO184" s="563">
        <f t="shared" si="63"/>
        <v>0</v>
      </c>
      <c r="DP184" s="563">
        <f t="shared" ref="DP184:DW184" si="64">SUMIF($C:$C,"59.2x",DP:DP)</f>
        <v>0</v>
      </c>
      <c r="DQ184" s="563">
        <f t="shared" si="64"/>
        <v>0</v>
      </c>
      <c r="DR184" s="563">
        <f t="shared" si="64"/>
        <v>0</v>
      </c>
      <c r="DS184" s="563">
        <f t="shared" si="64"/>
        <v>0</v>
      </c>
      <c r="DT184" s="563">
        <f t="shared" si="64"/>
        <v>0</v>
      </c>
      <c r="DU184" s="563">
        <f t="shared" si="64"/>
        <v>0</v>
      </c>
      <c r="DV184" s="563">
        <f t="shared" si="64"/>
        <v>0</v>
      </c>
      <c r="DW184" s="618">
        <f t="shared" si="64"/>
        <v>0</v>
      </c>
    </row>
    <row r="185" spans="1:1024" x14ac:dyDescent="0.2">
      <c r="B185" s="620" t="s">
        <v>522</v>
      </c>
      <c r="C185" s="621" t="s">
        <v>844</v>
      </c>
      <c r="D185" s="549"/>
      <c r="E185" s="549"/>
      <c r="F185" s="549"/>
      <c r="G185" s="549"/>
      <c r="H185" s="549"/>
      <c r="I185" s="549"/>
      <c r="J185" s="549"/>
      <c r="K185" s="549"/>
      <c r="L185" s="549"/>
      <c r="M185" s="549"/>
      <c r="N185" s="549"/>
      <c r="O185" s="549"/>
      <c r="P185" s="549"/>
      <c r="Q185" s="549"/>
      <c r="R185" s="551"/>
      <c r="S185" s="617"/>
      <c r="T185" s="551"/>
      <c r="U185" s="622"/>
      <c r="V185" s="547"/>
      <c r="W185" s="547"/>
      <c r="X185" s="547"/>
      <c r="Y185" s="547"/>
      <c r="Z185" s="547"/>
      <c r="AA185" s="547"/>
      <c r="AB185" s="547"/>
      <c r="AC185" s="547"/>
      <c r="AD185" s="547"/>
      <c r="AE185" s="547"/>
      <c r="AF185" s="547"/>
      <c r="AG185" s="547"/>
      <c r="AH185" s="547"/>
      <c r="AI185" s="547"/>
      <c r="AJ185" s="547"/>
      <c r="AK185" s="547"/>
      <c r="AL185" s="547"/>
      <c r="AM185" s="547"/>
      <c r="AN185" s="547"/>
      <c r="AO185" s="547"/>
      <c r="AP185" s="547"/>
      <c r="AQ185" s="547"/>
      <c r="AR185" s="547"/>
      <c r="AS185" s="547"/>
      <c r="AT185" s="547"/>
      <c r="AU185" s="547"/>
      <c r="AV185" s="547"/>
      <c r="AW185" s="547"/>
      <c r="AX185" s="547"/>
      <c r="AY185" s="547"/>
      <c r="AZ185" s="547"/>
      <c r="BA185" s="547"/>
      <c r="BB185" s="547"/>
      <c r="BC185" s="547"/>
      <c r="BD185" s="547"/>
      <c r="BE185" s="547"/>
      <c r="BF185" s="547"/>
      <c r="BG185" s="547"/>
      <c r="BH185" s="547"/>
      <c r="BI185" s="547"/>
      <c r="BJ185" s="547"/>
      <c r="BK185" s="547"/>
      <c r="BL185" s="547"/>
      <c r="BM185" s="547"/>
      <c r="BN185" s="547"/>
      <c r="BO185" s="547"/>
      <c r="BP185" s="547"/>
      <c r="BQ185" s="547"/>
      <c r="BR185" s="547"/>
      <c r="BS185" s="547"/>
      <c r="BT185" s="547"/>
      <c r="BU185" s="547"/>
      <c r="BV185" s="547"/>
      <c r="BW185" s="547"/>
      <c r="BX185" s="547"/>
      <c r="BY185" s="547"/>
      <c r="BZ185" s="547"/>
      <c r="CA185" s="547"/>
      <c r="CB185" s="547"/>
      <c r="CC185" s="547"/>
      <c r="CD185" s="547"/>
      <c r="CE185" s="547"/>
      <c r="CF185" s="547"/>
      <c r="CG185" s="547"/>
      <c r="CH185" s="547"/>
      <c r="CI185" s="547"/>
      <c r="CJ185" s="547"/>
      <c r="CK185" s="547"/>
      <c r="CL185" s="547"/>
      <c r="CM185" s="547"/>
      <c r="CN185" s="547"/>
      <c r="CO185" s="547"/>
      <c r="CP185" s="547"/>
      <c r="CQ185" s="547"/>
      <c r="CR185" s="547"/>
      <c r="CS185" s="547"/>
      <c r="CT185" s="547"/>
      <c r="CU185" s="547"/>
      <c r="CV185" s="547"/>
      <c r="CW185" s="547"/>
      <c r="CX185" s="547"/>
      <c r="CY185" s="562"/>
      <c r="CZ185" s="563"/>
      <c r="DA185" s="563"/>
      <c r="DB185" s="563"/>
      <c r="DC185" s="563"/>
      <c r="DD185" s="563"/>
      <c r="DE185" s="563"/>
      <c r="DF185" s="563"/>
      <c r="DG185" s="563"/>
      <c r="DH185" s="563"/>
      <c r="DI185" s="563"/>
      <c r="DJ185" s="563"/>
      <c r="DK185" s="563"/>
      <c r="DL185" s="563"/>
      <c r="DM185" s="563"/>
      <c r="DN185" s="563"/>
      <c r="DO185" s="563"/>
      <c r="DP185" s="563"/>
      <c r="DQ185" s="563"/>
      <c r="DR185" s="563"/>
      <c r="DS185" s="563"/>
      <c r="DT185" s="563"/>
      <c r="DU185" s="563"/>
      <c r="DV185" s="563"/>
      <c r="DW185" s="618"/>
    </row>
    <row r="186" spans="1:1024" x14ac:dyDescent="0.2">
      <c r="B186" s="555" t="s">
        <v>523</v>
      </c>
      <c r="C186" s="556" t="s">
        <v>524</v>
      </c>
      <c r="D186" s="549"/>
      <c r="E186" s="549"/>
      <c r="F186" s="549"/>
      <c r="G186" s="549"/>
      <c r="H186" s="549"/>
      <c r="I186" s="549"/>
      <c r="J186" s="549"/>
      <c r="K186" s="549"/>
      <c r="L186" s="549"/>
      <c r="M186" s="549"/>
      <c r="N186" s="549"/>
      <c r="O186" s="549"/>
      <c r="P186" s="549"/>
      <c r="Q186" s="549"/>
      <c r="R186" s="551"/>
      <c r="S186" s="617"/>
      <c r="T186" s="551"/>
      <c r="U186" s="617"/>
      <c r="V186" s="549"/>
      <c r="W186" s="549"/>
      <c r="X186" s="547">
        <f t="shared" ref="X186:BC186" si="65">SUMIF($C:$C,"60.1x",X:X)</f>
        <v>0</v>
      </c>
      <c r="Y186" s="547">
        <f t="shared" si="65"/>
        <v>0</v>
      </c>
      <c r="Z186" s="547">
        <f t="shared" si="65"/>
        <v>0</v>
      </c>
      <c r="AA186" s="547">
        <f t="shared" si="65"/>
        <v>0</v>
      </c>
      <c r="AB186" s="547">
        <f t="shared" si="65"/>
        <v>0</v>
      </c>
      <c r="AC186" s="547">
        <f t="shared" si="65"/>
        <v>0</v>
      </c>
      <c r="AD186" s="547">
        <f t="shared" si="65"/>
        <v>0</v>
      </c>
      <c r="AE186" s="547">
        <f t="shared" si="65"/>
        <v>0</v>
      </c>
      <c r="AF186" s="547">
        <f t="shared" si="65"/>
        <v>0</v>
      </c>
      <c r="AG186" s="547">
        <f t="shared" si="65"/>
        <v>0</v>
      </c>
      <c r="AH186" s="547">
        <f t="shared" si="65"/>
        <v>0</v>
      </c>
      <c r="AI186" s="547">
        <f t="shared" si="65"/>
        <v>0</v>
      </c>
      <c r="AJ186" s="547">
        <f t="shared" si="65"/>
        <v>0</v>
      </c>
      <c r="AK186" s="547">
        <f t="shared" si="65"/>
        <v>0</v>
      </c>
      <c r="AL186" s="547">
        <f t="shared" si="65"/>
        <v>0</v>
      </c>
      <c r="AM186" s="547">
        <f t="shared" si="65"/>
        <v>0</v>
      </c>
      <c r="AN186" s="547">
        <f t="shared" si="65"/>
        <v>0</v>
      </c>
      <c r="AO186" s="547">
        <f t="shared" si="65"/>
        <v>0</v>
      </c>
      <c r="AP186" s="547">
        <f t="shared" si="65"/>
        <v>0</v>
      </c>
      <c r="AQ186" s="547">
        <f t="shared" si="65"/>
        <v>0</v>
      </c>
      <c r="AR186" s="547">
        <f t="shared" si="65"/>
        <v>0</v>
      </c>
      <c r="AS186" s="547">
        <f t="shared" si="65"/>
        <v>0</v>
      </c>
      <c r="AT186" s="547">
        <f t="shared" si="65"/>
        <v>0</v>
      </c>
      <c r="AU186" s="547">
        <f t="shared" si="65"/>
        <v>0</v>
      </c>
      <c r="AV186" s="547">
        <f t="shared" si="65"/>
        <v>0</v>
      </c>
      <c r="AW186" s="547">
        <f t="shared" si="65"/>
        <v>0</v>
      </c>
      <c r="AX186" s="547">
        <f t="shared" si="65"/>
        <v>0</v>
      </c>
      <c r="AY186" s="547">
        <f t="shared" si="65"/>
        <v>0</v>
      </c>
      <c r="AZ186" s="547">
        <f t="shared" si="65"/>
        <v>0</v>
      </c>
      <c r="BA186" s="547">
        <f t="shared" si="65"/>
        <v>0</v>
      </c>
      <c r="BB186" s="547">
        <f t="shared" si="65"/>
        <v>0</v>
      </c>
      <c r="BC186" s="547">
        <f t="shared" si="65"/>
        <v>0</v>
      </c>
      <c r="BD186" s="547">
        <f t="shared" ref="BD186:CI186" si="66">SUMIF($C:$C,"60.1x",BD:BD)</f>
        <v>0</v>
      </c>
      <c r="BE186" s="547">
        <f t="shared" si="66"/>
        <v>0</v>
      </c>
      <c r="BF186" s="547">
        <f t="shared" si="66"/>
        <v>0</v>
      </c>
      <c r="BG186" s="547">
        <f t="shared" si="66"/>
        <v>0</v>
      </c>
      <c r="BH186" s="547">
        <f t="shared" si="66"/>
        <v>0</v>
      </c>
      <c r="BI186" s="547">
        <f t="shared" si="66"/>
        <v>0</v>
      </c>
      <c r="BJ186" s="547">
        <f t="shared" si="66"/>
        <v>0</v>
      </c>
      <c r="BK186" s="547">
        <f t="shared" si="66"/>
        <v>0</v>
      </c>
      <c r="BL186" s="547">
        <f t="shared" si="66"/>
        <v>0</v>
      </c>
      <c r="BM186" s="547">
        <f t="shared" si="66"/>
        <v>0</v>
      </c>
      <c r="BN186" s="547">
        <f t="shared" si="66"/>
        <v>0</v>
      </c>
      <c r="BO186" s="547">
        <f t="shared" si="66"/>
        <v>0</v>
      </c>
      <c r="BP186" s="547">
        <f t="shared" si="66"/>
        <v>0</v>
      </c>
      <c r="BQ186" s="547">
        <f t="shared" si="66"/>
        <v>0</v>
      </c>
      <c r="BR186" s="547">
        <f t="shared" si="66"/>
        <v>0</v>
      </c>
      <c r="BS186" s="547">
        <f t="shared" si="66"/>
        <v>0</v>
      </c>
      <c r="BT186" s="547">
        <f t="shared" si="66"/>
        <v>0</v>
      </c>
      <c r="BU186" s="547">
        <f t="shared" si="66"/>
        <v>0</v>
      </c>
      <c r="BV186" s="547">
        <f t="shared" si="66"/>
        <v>0</v>
      </c>
      <c r="BW186" s="547">
        <f t="shared" si="66"/>
        <v>0</v>
      </c>
      <c r="BX186" s="547">
        <f t="shared" si="66"/>
        <v>0</v>
      </c>
      <c r="BY186" s="547">
        <f t="shared" si="66"/>
        <v>0</v>
      </c>
      <c r="BZ186" s="547">
        <f t="shared" si="66"/>
        <v>0</v>
      </c>
      <c r="CA186" s="547">
        <f t="shared" si="66"/>
        <v>0</v>
      </c>
      <c r="CB186" s="547">
        <f t="shared" si="66"/>
        <v>0</v>
      </c>
      <c r="CC186" s="547">
        <f t="shared" si="66"/>
        <v>0</v>
      </c>
      <c r="CD186" s="547">
        <f t="shared" si="66"/>
        <v>0</v>
      </c>
      <c r="CE186" s="547">
        <f t="shared" si="66"/>
        <v>0</v>
      </c>
      <c r="CF186" s="547">
        <f t="shared" si="66"/>
        <v>0</v>
      </c>
      <c r="CG186" s="547">
        <f t="shared" si="66"/>
        <v>0</v>
      </c>
      <c r="CH186" s="547">
        <f t="shared" si="66"/>
        <v>0</v>
      </c>
      <c r="CI186" s="547">
        <f t="shared" si="66"/>
        <v>0</v>
      </c>
      <c r="CJ186" s="547">
        <f t="shared" ref="CJ186:DO186" si="67">SUMIF($C:$C,"60.1x",CJ:CJ)</f>
        <v>0</v>
      </c>
      <c r="CK186" s="547">
        <f t="shared" si="67"/>
        <v>0</v>
      </c>
      <c r="CL186" s="547">
        <f t="shared" si="67"/>
        <v>0</v>
      </c>
      <c r="CM186" s="547">
        <f t="shared" si="67"/>
        <v>0</v>
      </c>
      <c r="CN186" s="547">
        <f t="shared" si="67"/>
        <v>0</v>
      </c>
      <c r="CO186" s="547">
        <f t="shared" si="67"/>
        <v>0</v>
      </c>
      <c r="CP186" s="547">
        <f t="shared" si="67"/>
        <v>0</v>
      </c>
      <c r="CQ186" s="547">
        <f t="shared" si="67"/>
        <v>0</v>
      </c>
      <c r="CR186" s="547">
        <f t="shared" si="67"/>
        <v>0</v>
      </c>
      <c r="CS186" s="547">
        <f t="shared" si="67"/>
        <v>0</v>
      </c>
      <c r="CT186" s="547">
        <f t="shared" si="67"/>
        <v>0</v>
      </c>
      <c r="CU186" s="547">
        <f t="shared" si="67"/>
        <v>0</v>
      </c>
      <c r="CV186" s="547">
        <f t="shared" si="67"/>
        <v>0</v>
      </c>
      <c r="CW186" s="547">
        <f t="shared" si="67"/>
        <v>0</v>
      </c>
      <c r="CX186" s="547">
        <f t="shared" si="67"/>
        <v>0</v>
      </c>
      <c r="CY186" s="562">
        <f t="shared" si="67"/>
        <v>0</v>
      </c>
      <c r="CZ186" s="563">
        <f t="shared" si="67"/>
        <v>0</v>
      </c>
      <c r="DA186" s="563">
        <f t="shared" si="67"/>
        <v>0</v>
      </c>
      <c r="DB186" s="563">
        <f t="shared" si="67"/>
        <v>0</v>
      </c>
      <c r="DC186" s="563">
        <f t="shared" si="67"/>
        <v>0</v>
      </c>
      <c r="DD186" s="563">
        <f t="shared" si="67"/>
        <v>0</v>
      </c>
      <c r="DE186" s="563">
        <f t="shared" si="67"/>
        <v>0</v>
      </c>
      <c r="DF186" s="563">
        <f t="shared" si="67"/>
        <v>0</v>
      </c>
      <c r="DG186" s="563">
        <f t="shared" si="67"/>
        <v>0</v>
      </c>
      <c r="DH186" s="563">
        <f t="shared" si="67"/>
        <v>0</v>
      </c>
      <c r="DI186" s="563">
        <f t="shared" si="67"/>
        <v>0</v>
      </c>
      <c r="DJ186" s="563">
        <f t="shared" si="67"/>
        <v>0</v>
      </c>
      <c r="DK186" s="563">
        <f t="shared" si="67"/>
        <v>0</v>
      </c>
      <c r="DL186" s="563">
        <f t="shared" si="67"/>
        <v>0</v>
      </c>
      <c r="DM186" s="563">
        <f t="shared" si="67"/>
        <v>0</v>
      </c>
      <c r="DN186" s="563">
        <f t="shared" si="67"/>
        <v>0</v>
      </c>
      <c r="DO186" s="563">
        <f t="shared" si="67"/>
        <v>0</v>
      </c>
      <c r="DP186" s="563">
        <f t="shared" ref="DP186:DW186" si="68">SUMIF($C:$C,"60.1x",DP:DP)</f>
        <v>0</v>
      </c>
      <c r="DQ186" s="563">
        <f t="shared" si="68"/>
        <v>0</v>
      </c>
      <c r="DR186" s="563">
        <f t="shared" si="68"/>
        <v>0</v>
      </c>
      <c r="DS186" s="563">
        <f t="shared" si="68"/>
        <v>0</v>
      </c>
      <c r="DT186" s="563">
        <f t="shared" si="68"/>
        <v>0</v>
      </c>
      <c r="DU186" s="563">
        <f t="shared" si="68"/>
        <v>0</v>
      </c>
      <c r="DV186" s="563">
        <f t="shared" si="68"/>
        <v>0</v>
      </c>
      <c r="DW186" s="618">
        <f t="shared" si="68"/>
        <v>0</v>
      </c>
    </row>
    <row r="187" spans="1:1024" x14ac:dyDescent="0.2">
      <c r="B187" s="555" t="s">
        <v>525</v>
      </c>
      <c r="C187" s="556" t="s">
        <v>526</v>
      </c>
      <c r="D187" s="549"/>
      <c r="E187" s="549"/>
      <c r="F187" s="549"/>
      <c r="G187" s="549"/>
      <c r="H187" s="549"/>
      <c r="I187" s="549"/>
      <c r="J187" s="549"/>
      <c r="K187" s="549"/>
      <c r="L187" s="549"/>
      <c r="M187" s="549"/>
      <c r="N187" s="549"/>
      <c r="O187" s="549"/>
      <c r="P187" s="549"/>
      <c r="Q187" s="549"/>
      <c r="R187" s="551"/>
      <c r="S187" s="617"/>
      <c r="T187" s="551"/>
      <c r="U187" s="617"/>
      <c r="V187" s="549"/>
      <c r="W187" s="549"/>
      <c r="X187" s="547">
        <f t="shared" ref="X187:BC187" si="69">SUMIF($C:$C,"60.2x",X:X)</f>
        <v>0</v>
      </c>
      <c r="Y187" s="547">
        <f t="shared" si="69"/>
        <v>0</v>
      </c>
      <c r="Z187" s="547">
        <f t="shared" si="69"/>
        <v>0</v>
      </c>
      <c r="AA187" s="547">
        <f t="shared" si="69"/>
        <v>0</v>
      </c>
      <c r="AB187" s="547">
        <f t="shared" si="69"/>
        <v>0</v>
      </c>
      <c r="AC187" s="547">
        <f t="shared" si="69"/>
        <v>0</v>
      </c>
      <c r="AD187" s="547">
        <f t="shared" si="69"/>
        <v>0</v>
      </c>
      <c r="AE187" s="547">
        <f t="shared" si="69"/>
        <v>0</v>
      </c>
      <c r="AF187" s="547">
        <f t="shared" si="69"/>
        <v>0</v>
      </c>
      <c r="AG187" s="547">
        <f t="shared" si="69"/>
        <v>0</v>
      </c>
      <c r="AH187" s="547">
        <f t="shared" si="69"/>
        <v>0</v>
      </c>
      <c r="AI187" s="547">
        <f t="shared" si="69"/>
        <v>0</v>
      </c>
      <c r="AJ187" s="547">
        <f t="shared" si="69"/>
        <v>0</v>
      </c>
      <c r="AK187" s="547">
        <f t="shared" si="69"/>
        <v>0</v>
      </c>
      <c r="AL187" s="547">
        <f t="shared" si="69"/>
        <v>0</v>
      </c>
      <c r="AM187" s="547">
        <f t="shared" si="69"/>
        <v>0</v>
      </c>
      <c r="AN187" s="547">
        <f t="shared" si="69"/>
        <v>0</v>
      </c>
      <c r="AO187" s="547">
        <f t="shared" si="69"/>
        <v>0</v>
      </c>
      <c r="AP187" s="547">
        <f t="shared" si="69"/>
        <v>0</v>
      </c>
      <c r="AQ187" s="547">
        <f t="shared" si="69"/>
        <v>0</v>
      </c>
      <c r="AR187" s="547">
        <f t="shared" si="69"/>
        <v>0</v>
      </c>
      <c r="AS187" s="547">
        <f t="shared" si="69"/>
        <v>0</v>
      </c>
      <c r="AT187" s="547">
        <f t="shared" si="69"/>
        <v>0</v>
      </c>
      <c r="AU187" s="547">
        <f t="shared" si="69"/>
        <v>0</v>
      </c>
      <c r="AV187" s="547">
        <f t="shared" si="69"/>
        <v>0</v>
      </c>
      <c r="AW187" s="547">
        <f t="shared" si="69"/>
        <v>0</v>
      </c>
      <c r="AX187" s="547">
        <f t="shared" si="69"/>
        <v>0</v>
      </c>
      <c r="AY187" s="547">
        <f t="shared" si="69"/>
        <v>0</v>
      </c>
      <c r="AZ187" s="547">
        <f t="shared" si="69"/>
        <v>0</v>
      </c>
      <c r="BA187" s="547">
        <f t="shared" si="69"/>
        <v>0</v>
      </c>
      <c r="BB187" s="547">
        <f t="shared" si="69"/>
        <v>0</v>
      </c>
      <c r="BC187" s="547">
        <f t="shared" si="69"/>
        <v>0</v>
      </c>
      <c r="BD187" s="547">
        <f t="shared" ref="BD187:CI187" si="70">SUMIF($C:$C,"60.2x",BD:BD)</f>
        <v>0</v>
      </c>
      <c r="BE187" s="547">
        <f t="shared" si="70"/>
        <v>0</v>
      </c>
      <c r="BF187" s="547">
        <f t="shared" si="70"/>
        <v>0</v>
      </c>
      <c r="BG187" s="547">
        <f t="shared" si="70"/>
        <v>0</v>
      </c>
      <c r="BH187" s="547">
        <f t="shared" si="70"/>
        <v>0</v>
      </c>
      <c r="BI187" s="547">
        <f t="shared" si="70"/>
        <v>0</v>
      </c>
      <c r="BJ187" s="547">
        <f t="shared" si="70"/>
        <v>0</v>
      </c>
      <c r="BK187" s="547">
        <f t="shared" si="70"/>
        <v>0</v>
      </c>
      <c r="BL187" s="547">
        <f t="shared" si="70"/>
        <v>0</v>
      </c>
      <c r="BM187" s="547">
        <f t="shared" si="70"/>
        <v>0</v>
      </c>
      <c r="BN187" s="547">
        <f t="shared" si="70"/>
        <v>0</v>
      </c>
      <c r="BO187" s="547">
        <f t="shared" si="70"/>
        <v>0</v>
      </c>
      <c r="BP187" s="547">
        <f t="shared" si="70"/>
        <v>0</v>
      </c>
      <c r="BQ187" s="547">
        <f t="shared" si="70"/>
        <v>0</v>
      </c>
      <c r="BR187" s="547">
        <f t="shared" si="70"/>
        <v>0</v>
      </c>
      <c r="BS187" s="547">
        <f t="shared" si="70"/>
        <v>0</v>
      </c>
      <c r="BT187" s="547">
        <f t="shared" si="70"/>
        <v>0</v>
      </c>
      <c r="BU187" s="547">
        <f t="shared" si="70"/>
        <v>0</v>
      </c>
      <c r="BV187" s="547">
        <f t="shared" si="70"/>
        <v>0</v>
      </c>
      <c r="BW187" s="547">
        <f t="shared" si="70"/>
        <v>0</v>
      </c>
      <c r="BX187" s="547">
        <f t="shared" si="70"/>
        <v>0</v>
      </c>
      <c r="BY187" s="547">
        <f t="shared" si="70"/>
        <v>0</v>
      </c>
      <c r="BZ187" s="547">
        <f t="shared" si="70"/>
        <v>0</v>
      </c>
      <c r="CA187" s="547">
        <f t="shared" si="70"/>
        <v>0</v>
      </c>
      <c r="CB187" s="547">
        <f t="shared" si="70"/>
        <v>0</v>
      </c>
      <c r="CC187" s="547">
        <f t="shared" si="70"/>
        <v>0</v>
      </c>
      <c r="CD187" s="547">
        <f t="shared" si="70"/>
        <v>0</v>
      </c>
      <c r="CE187" s="547">
        <f t="shared" si="70"/>
        <v>0</v>
      </c>
      <c r="CF187" s="547">
        <f t="shared" si="70"/>
        <v>0</v>
      </c>
      <c r="CG187" s="547">
        <f t="shared" si="70"/>
        <v>0</v>
      </c>
      <c r="CH187" s="547">
        <f t="shared" si="70"/>
        <v>0</v>
      </c>
      <c r="CI187" s="547">
        <f t="shared" si="70"/>
        <v>0</v>
      </c>
      <c r="CJ187" s="547">
        <f t="shared" ref="CJ187:DO187" si="71">SUMIF($C:$C,"60.2x",CJ:CJ)</f>
        <v>0</v>
      </c>
      <c r="CK187" s="547">
        <f t="shared" si="71"/>
        <v>0</v>
      </c>
      <c r="CL187" s="547">
        <f t="shared" si="71"/>
        <v>0</v>
      </c>
      <c r="CM187" s="547">
        <f t="shared" si="71"/>
        <v>0</v>
      </c>
      <c r="CN187" s="547">
        <f t="shared" si="71"/>
        <v>0</v>
      </c>
      <c r="CO187" s="547">
        <f t="shared" si="71"/>
        <v>0</v>
      </c>
      <c r="CP187" s="547">
        <f t="shared" si="71"/>
        <v>0</v>
      </c>
      <c r="CQ187" s="547">
        <f t="shared" si="71"/>
        <v>0</v>
      </c>
      <c r="CR187" s="547">
        <f t="shared" si="71"/>
        <v>0</v>
      </c>
      <c r="CS187" s="547">
        <f t="shared" si="71"/>
        <v>0</v>
      </c>
      <c r="CT187" s="547">
        <f t="shared" si="71"/>
        <v>0</v>
      </c>
      <c r="CU187" s="547">
        <f t="shared" si="71"/>
        <v>0</v>
      </c>
      <c r="CV187" s="547">
        <f t="shared" si="71"/>
        <v>0</v>
      </c>
      <c r="CW187" s="547">
        <f t="shared" si="71"/>
        <v>0</v>
      </c>
      <c r="CX187" s="547">
        <f t="shared" si="71"/>
        <v>0</v>
      </c>
      <c r="CY187" s="562">
        <f t="shared" si="71"/>
        <v>0</v>
      </c>
      <c r="CZ187" s="563">
        <f t="shared" si="71"/>
        <v>0</v>
      </c>
      <c r="DA187" s="563">
        <f t="shared" si="71"/>
        <v>0</v>
      </c>
      <c r="DB187" s="563">
        <f t="shared" si="71"/>
        <v>0</v>
      </c>
      <c r="DC187" s="563">
        <f t="shared" si="71"/>
        <v>0</v>
      </c>
      <c r="DD187" s="563">
        <f t="shared" si="71"/>
        <v>0</v>
      </c>
      <c r="DE187" s="563">
        <f t="shared" si="71"/>
        <v>0</v>
      </c>
      <c r="DF187" s="563">
        <f t="shared" si="71"/>
        <v>0</v>
      </c>
      <c r="DG187" s="563">
        <f t="shared" si="71"/>
        <v>0</v>
      </c>
      <c r="DH187" s="563">
        <f t="shared" si="71"/>
        <v>0</v>
      </c>
      <c r="DI187" s="563">
        <f t="shared" si="71"/>
        <v>0</v>
      </c>
      <c r="DJ187" s="563">
        <f t="shared" si="71"/>
        <v>0</v>
      </c>
      <c r="DK187" s="563">
        <f t="shared" si="71"/>
        <v>0</v>
      </c>
      <c r="DL187" s="563">
        <f t="shared" si="71"/>
        <v>0</v>
      </c>
      <c r="DM187" s="563">
        <f t="shared" si="71"/>
        <v>0</v>
      </c>
      <c r="DN187" s="563">
        <f t="shared" si="71"/>
        <v>0</v>
      </c>
      <c r="DO187" s="563">
        <f t="shared" si="71"/>
        <v>0</v>
      </c>
      <c r="DP187" s="563">
        <f t="shared" ref="DP187:DW187" si="72">SUMIF($C:$C,"60.2x",DP:DP)</f>
        <v>0</v>
      </c>
      <c r="DQ187" s="563">
        <f t="shared" si="72"/>
        <v>0</v>
      </c>
      <c r="DR187" s="563">
        <f t="shared" si="72"/>
        <v>0</v>
      </c>
      <c r="DS187" s="563">
        <f t="shared" si="72"/>
        <v>0</v>
      </c>
      <c r="DT187" s="563">
        <f t="shared" si="72"/>
        <v>0</v>
      </c>
      <c r="DU187" s="563">
        <f t="shared" si="72"/>
        <v>0</v>
      </c>
      <c r="DV187" s="563">
        <f t="shared" si="72"/>
        <v>0</v>
      </c>
      <c r="DW187" s="618">
        <f t="shared" si="72"/>
        <v>0</v>
      </c>
    </row>
    <row r="188" spans="1:1024" ht="15.75" x14ac:dyDescent="0.25">
      <c r="B188" s="620" t="s">
        <v>527</v>
      </c>
      <c r="C188" s="621" t="s">
        <v>528</v>
      </c>
      <c r="D188" s="549"/>
      <c r="E188" s="549"/>
      <c r="F188" s="549"/>
      <c r="G188" s="549"/>
      <c r="H188" s="549"/>
      <c r="I188" s="549"/>
      <c r="J188" s="549"/>
      <c r="K188" s="549"/>
      <c r="L188" s="549"/>
      <c r="M188" s="549"/>
      <c r="N188" s="549"/>
      <c r="O188" s="549"/>
      <c r="P188" s="549"/>
      <c r="Q188" s="549"/>
      <c r="R188" s="551"/>
      <c r="S188" s="617"/>
      <c r="T188" s="551"/>
      <c r="U188" s="622"/>
      <c r="V188" s="547"/>
      <c r="W188" s="547"/>
      <c r="X188" s="625"/>
      <c r="Y188" s="625"/>
      <c r="Z188" s="625"/>
      <c r="AA188" s="625"/>
      <c r="AB188" s="625"/>
      <c r="AC188" s="625"/>
      <c r="AD188" s="625"/>
      <c r="AE188" s="625"/>
      <c r="AF188" s="625"/>
      <c r="AG188" s="625"/>
      <c r="AH188" s="625"/>
      <c r="AI188" s="625"/>
      <c r="AJ188" s="625"/>
      <c r="AK188" s="625"/>
      <c r="AL188" s="625"/>
      <c r="AM188" s="625"/>
      <c r="AN188" s="625"/>
      <c r="AO188" s="625"/>
      <c r="AP188" s="625"/>
      <c r="AQ188" s="625"/>
      <c r="AR188" s="625"/>
      <c r="AS188" s="625"/>
      <c r="AT188" s="625"/>
      <c r="AU188" s="625"/>
      <c r="AV188" s="625"/>
      <c r="AW188" s="625"/>
      <c r="AX188" s="625"/>
      <c r="AY188" s="625"/>
      <c r="AZ188" s="625"/>
      <c r="BA188" s="625"/>
      <c r="BB188" s="625"/>
      <c r="BC188" s="625"/>
      <c r="BD188" s="625"/>
      <c r="BE188" s="625"/>
      <c r="BF188" s="625"/>
      <c r="BG188" s="625"/>
      <c r="BH188" s="625"/>
      <c r="BI188" s="625"/>
      <c r="BJ188" s="625"/>
      <c r="BK188" s="625"/>
      <c r="BL188" s="625"/>
      <c r="BM188" s="625"/>
      <c r="BN188" s="625"/>
      <c r="BO188" s="625"/>
      <c r="BP188" s="625"/>
      <c r="BQ188" s="625"/>
      <c r="BR188" s="625"/>
      <c r="BS188" s="625"/>
      <c r="BT188" s="625"/>
      <c r="BU188" s="625"/>
      <c r="BV188" s="625"/>
      <c r="BW188" s="625"/>
      <c r="BX188" s="625"/>
      <c r="BY188" s="625"/>
      <c r="BZ188" s="625"/>
      <c r="CA188" s="625"/>
      <c r="CB188" s="625"/>
      <c r="CC188" s="625"/>
      <c r="CD188" s="625"/>
      <c r="CE188" s="625"/>
      <c r="CF188" s="625"/>
      <c r="CG188" s="625"/>
      <c r="CH188" s="625"/>
      <c r="CI188" s="625"/>
      <c r="CJ188" s="625"/>
      <c r="CK188" s="625"/>
      <c r="CL188" s="625"/>
      <c r="CM188" s="625"/>
      <c r="CN188" s="625"/>
      <c r="CO188" s="625"/>
      <c r="CP188" s="625"/>
      <c r="CQ188" s="625"/>
      <c r="CR188" s="625"/>
      <c r="CS188" s="625"/>
      <c r="CT188" s="625"/>
      <c r="CU188" s="625"/>
      <c r="CV188" s="625"/>
      <c r="CW188" s="625"/>
      <c r="CX188" s="625"/>
      <c r="CY188" s="626"/>
      <c r="CZ188" s="627"/>
      <c r="DA188" s="627"/>
      <c r="DB188" s="627"/>
      <c r="DC188" s="627"/>
      <c r="DD188" s="627"/>
      <c r="DE188" s="627"/>
      <c r="DF188" s="627"/>
      <c r="DG188" s="627"/>
      <c r="DH188" s="627"/>
      <c r="DI188" s="627"/>
      <c r="DJ188" s="627"/>
      <c r="DK188" s="627"/>
      <c r="DL188" s="627"/>
      <c r="DM188" s="627"/>
      <c r="DN188" s="627"/>
      <c r="DO188" s="627"/>
      <c r="DP188" s="627"/>
      <c r="DQ188" s="627"/>
      <c r="DR188" s="627"/>
      <c r="DS188" s="627"/>
      <c r="DT188" s="627"/>
      <c r="DU188" s="627"/>
      <c r="DV188" s="627"/>
      <c r="DW188" s="628"/>
    </row>
    <row r="189" spans="1:1024" x14ac:dyDescent="0.2">
      <c r="B189" s="629" t="s">
        <v>529</v>
      </c>
      <c r="C189" s="630" t="s">
        <v>534</v>
      </c>
      <c r="D189" s="549"/>
      <c r="E189" s="549"/>
      <c r="F189" s="549"/>
      <c r="G189" s="549"/>
      <c r="H189" s="549"/>
      <c r="I189" s="549"/>
      <c r="J189" s="549"/>
      <c r="K189" s="549"/>
      <c r="L189" s="549"/>
      <c r="M189" s="549"/>
      <c r="N189" s="549"/>
      <c r="O189" s="549"/>
      <c r="P189" s="549"/>
      <c r="Q189" s="549"/>
      <c r="R189" s="551"/>
      <c r="S189" s="617"/>
      <c r="T189" s="551"/>
      <c r="U189" s="617"/>
      <c r="V189" s="549"/>
      <c r="W189" s="549"/>
      <c r="X189" s="547">
        <f t="shared" ref="X189:BC189" si="73">SUMIF($C:$C,"61.1x",X:X)</f>
        <v>0</v>
      </c>
      <c r="Y189" s="547">
        <f t="shared" si="73"/>
        <v>0</v>
      </c>
      <c r="Z189" s="547">
        <f t="shared" si="73"/>
        <v>0</v>
      </c>
      <c r="AA189" s="547">
        <f t="shared" si="73"/>
        <v>0</v>
      </c>
      <c r="AB189" s="547">
        <f t="shared" si="73"/>
        <v>0</v>
      </c>
      <c r="AC189" s="547">
        <f t="shared" si="73"/>
        <v>0</v>
      </c>
      <c r="AD189" s="547">
        <f t="shared" si="73"/>
        <v>0</v>
      </c>
      <c r="AE189" s="547">
        <f t="shared" si="73"/>
        <v>0</v>
      </c>
      <c r="AF189" s="547">
        <f t="shared" si="73"/>
        <v>0</v>
      </c>
      <c r="AG189" s="547">
        <f t="shared" si="73"/>
        <v>0</v>
      </c>
      <c r="AH189" s="547">
        <f t="shared" si="73"/>
        <v>0</v>
      </c>
      <c r="AI189" s="547">
        <f t="shared" si="73"/>
        <v>0</v>
      </c>
      <c r="AJ189" s="547">
        <f t="shared" si="73"/>
        <v>0</v>
      </c>
      <c r="AK189" s="547">
        <f t="shared" si="73"/>
        <v>0</v>
      </c>
      <c r="AL189" s="547">
        <f t="shared" si="73"/>
        <v>0</v>
      </c>
      <c r="AM189" s="547">
        <f t="shared" si="73"/>
        <v>0</v>
      </c>
      <c r="AN189" s="547">
        <f t="shared" si="73"/>
        <v>0</v>
      </c>
      <c r="AO189" s="547">
        <f t="shared" si="73"/>
        <v>0</v>
      </c>
      <c r="AP189" s="547">
        <f t="shared" si="73"/>
        <v>0</v>
      </c>
      <c r="AQ189" s="547">
        <f t="shared" si="73"/>
        <v>0</v>
      </c>
      <c r="AR189" s="547">
        <f t="shared" si="73"/>
        <v>0</v>
      </c>
      <c r="AS189" s="547">
        <f t="shared" si="73"/>
        <v>0</v>
      </c>
      <c r="AT189" s="547">
        <f t="shared" si="73"/>
        <v>0</v>
      </c>
      <c r="AU189" s="547">
        <f t="shared" si="73"/>
        <v>0</v>
      </c>
      <c r="AV189" s="547">
        <f t="shared" si="73"/>
        <v>0</v>
      </c>
      <c r="AW189" s="547">
        <f t="shared" si="73"/>
        <v>0</v>
      </c>
      <c r="AX189" s="547">
        <f t="shared" si="73"/>
        <v>0</v>
      </c>
      <c r="AY189" s="547">
        <f t="shared" si="73"/>
        <v>0</v>
      </c>
      <c r="AZ189" s="547">
        <f t="shared" si="73"/>
        <v>0</v>
      </c>
      <c r="BA189" s="547">
        <f t="shared" si="73"/>
        <v>0</v>
      </c>
      <c r="BB189" s="547">
        <f t="shared" si="73"/>
        <v>0</v>
      </c>
      <c r="BC189" s="547">
        <f t="shared" si="73"/>
        <v>0</v>
      </c>
      <c r="BD189" s="547">
        <f t="shared" ref="BD189:CI189" si="74">SUMIF($C:$C,"61.1x",BD:BD)</f>
        <v>0</v>
      </c>
      <c r="BE189" s="547">
        <f t="shared" si="74"/>
        <v>0</v>
      </c>
      <c r="BF189" s="547">
        <f t="shared" si="74"/>
        <v>0</v>
      </c>
      <c r="BG189" s="547">
        <f t="shared" si="74"/>
        <v>0</v>
      </c>
      <c r="BH189" s="547">
        <f t="shared" si="74"/>
        <v>0</v>
      </c>
      <c r="BI189" s="547">
        <f t="shared" si="74"/>
        <v>0</v>
      </c>
      <c r="BJ189" s="547">
        <f t="shared" si="74"/>
        <v>0</v>
      </c>
      <c r="BK189" s="547">
        <f t="shared" si="74"/>
        <v>0</v>
      </c>
      <c r="BL189" s="547">
        <f t="shared" si="74"/>
        <v>0</v>
      </c>
      <c r="BM189" s="547">
        <f t="shared" si="74"/>
        <v>0</v>
      </c>
      <c r="BN189" s="547">
        <f t="shared" si="74"/>
        <v>0</v>
      </c>
      <c r="BO189" s="547">
        <f t="shared" si="74"/>
        <v>0</v>
      </c>
      <c r="BP189" s="547">
        <f t="shared" si="74"/>
        <v>0</v>
      </c>
      <c r="BQ189" s="547">
        <f t="shared" si="74"/>
        <v>0</v>
      </c>
      <c r="BR189" s="547">
        <f t="shared" si="74"/>
        <v>0</v>
      </c>
      <c r="BS189" s="547">
        <f t="shared" si="74"/>
        <v>0</v>
      </c>
      <c r="BT189" s="547">
        <f t="shared" si="74"/>
        <v>0</v>
      </c>
      <c r="BU189" s="547">
        <f t="shared" si="74"/>
        <v>0</v>
      </c>
      <c r="BV189" s="547">
        <f t="shared" si="74"/>
        <v>0</v>
      </c>
      <c r="BW189" s="547">
        <f t="shared" si="74"/>
        <v>0</v>
      </c>
      <c r="BX189" s="547">
        <f t="shared" si="74"/>
        <v>0</v>
      </c>
      <c r="BY189" s="547">
        <f t="shared" si="74"/>
        <v>0</v>
      </c>
      <c r="BZ189" s="547">
        <f t="shared" si="74"/>
        <v>0</v>
      </c>
      <c r="CA189" s="547">
        <f t="shared" si="74"/>
        <v>0</v>
      </c>
      <c r="CB189" s="547">
        <f t="shared" si="74"/>
        <v>0</v>
      </c>
      <c r="CC189" s="547">
        <f t="shared" si="74"/>
        <v>0</v>
      </c>
      <c r="CD189" s="547">
        <f t="shared" si="74"/>
        <v>0</v>
      </c>
      <c r="CE189" s="547">
        <f t="shared" si="74"/>
        <v>0</v>
      </c>
      <c r="CF189" s="547">
        <f t="shared" si="74"/>
        <v>0</v>
      </c>
      <c r="CG189" s="547">
        <f t="shared" si="74"/>
        <v>0</v>
      </c>
      <c r="CH189" s="547">
        <f t="shared" si="74"/>
        <v>0</v>
      </c>
      <c r="CI189" s="547">
        <f t="shared" si="74"/>
        <v>0</v>
      </c>
      <c r="CJ189" s="547">
        <f t="shared" ref="CJ189:DO189" si="75">SUMIF($C:$C,"61.1x",CJ:CJ)</f>
        <v>0</v>
      </c>
      <c r="CK189" s="547">
        <f t="shared" si="75"/>
        <v>0</v>
      </c>
      <c r="CL189" s="547">
        <f t="shared" si="75"/>
        <v>0</v>
      </c>
      <c r="CM189" s="547">
        <f t="shared" si="75"/>
        <v>0</v>
      </c>
      <c r="CN189" s="547">
        <f t="shared" si="75"/>
        <v>0</v>
      </c>
      <c r="CO189" s="547">
        <f t="shared" si="75"/>
        <v>0</v>
      </c>
      <c r="CP189" s="547">
        <f t="shared" si="75"/>
        <v>0</v>
      </c>
      <c r="CQ189" s="547">
        <f t="shared" si="75"/>
        <v>0</v>
      </c>
      <c r="CR189" s="547">
        <f t="shared" si="75"/>
        <v>0</v>
      </c>
      <c r="CS189" s="547">
        <f t="shared" si="75"/>
        <v>0</v>
      </c>
      <c r="CT189" s="547">
        <f t="shared" si="75"/>
        <v>0</v>
      </c>
      <c r="CU189" s="547">
        <f t="shared" si="75"/>
        <v>0</v>
      </c>
      <c r="CV189" s="547">
        <f t="shared" si="75"/>
        <v>0</v>
      </c>
      <c r="CW189" s="547">
        <f t="shared" si="75"/>
        <v>0</v>
      </c>
      <c r="CX189" s="547">
        <f t="shared" si="75"/>
        <v>0</v>
      </c>
      <c r="CY189" s="562">
        <f t="shared" si="75"/>
        <v>0</v>
      </c>
      <c r="CZ189" s="563">
        <f t="shared" si="75"/>
        <v>0</v>
      </c>
      <c r="DA189" s="563">
        <f t="shared" si="75"/>
        <v>0</v>
      </c>
      <c r="DB189" s="563">
        <f t="shared" si="75"/>
        <v>0</v>
      </c>
      <c r="DC189" s="563">
        <f t="shared" si="75"/>
        <v>0</v>
      </c>
      <c r="DD189" s="563">
        <f t="shared" si="75"/>
        <v>0</v>
      </c>
      <c r="DE189" s="563">
        <f t="shared" si="75"/>
        <v>0</v>
      </c>
      <c r="DF189" s="563">
        <f t="shared" si="75"/>
        <v>0</v>
      </c>
      <c r="DG189" s="563">
        <f t="shared" si="75"/>
        <v>0</v>
      </c>
      <c r="DH189" s="563">
        <f t="shared" si="75"/>
        <v>0</v>
      </c>
      <c r="DI189" s="563">
        <f t="shared" si="75"/>
        <v>0</v>
      </c>
      <c r="DJ189" s="563">
        <f t="shared" si="75"/>
        <v>0</v>
      </c>
      <c r="DK189" s="563">
        <f t="shared" si="75"/>
        <v>0</v>
      </c>
      <c r="DL189" s="563">
        <f t="shared" si="75"/>
        <v>0</v>
      </c>
      <c r="DM189" s="563">
        <f t="shared" si="75"/>
        <v>0</v>
      </c>
      <c r="DN189" s="563">
        <f t="shared" si="75"/>
        <v>0</v>
      </c>
      <c r="DO189" s="563">
        <f t="shared" si="75"/>
        <v>0</v>
      </c>
      <c r="DP189" s="563">
        <f t="shared" ref="DP189:DW189" si="76">SUMIF($C:$C,"61.1x",DP:DP)</f>
        <v>0</v>
      </c>
      <c r="DQ189" s="563">
        <f t="shared" si="76"/>
        <v>0</v>
      </c>
      <c r="DR189" s="563">
        <f t="shared" si="76"/>
        <v>0</v>
      </c>
      <c r="DS189" s="563">
        <f t="shared" si="76"/>
        <v>0</v>
      </c>
      <c r="DT189" s="563">
        <f t="shared" si="76"/>
        <v>0</v>
      </c>
      <c r="DU189" s="563">
        <f t="shared" si="76"/>
        <v>0</v>
      </c>
      <c r="DV189" s="563">
        <f t="shared" si="76"/>
        <v>0</v>
      </c>
      <c r="DW189" s="618">
        <f t="shared" si="76"/>
        <v>0</v>
      </c>
    </row>
    <row r="190" spans="1:1024" x14ac:dyDescent="0.2">
      <c r="B190" s="629" t="s">
        <v>531</v>
      </c>
      <c r="C190" s="630" t="s">
        <v>536</v>
      </c>
      <c r="D190" s="549"/>
      <c r="E190" s="549"/>
      <c r="F190" s="549"/>
      <c r="G190" s="549"/>
      <c r="H190" s="549"/>
      <c r="I190" s="549"/>
      <c r="J190" s="549"/>
      <c r="K190" s="549"/>
      <c r="L190" s="549"/>
      <c r="M190" s="549"/>
      <c r="N190" s="549"/>
      <c r="O190" s="549"/>
      <c r="P190" s="549"/>
      <c r="Q190" s="549"/>
      <c r="R190" s="551"/>
      <c r="S190" s="617"/>
      <c r="T190" s="551"/>
      <c r="U190" s="617"/>
      <c r="V190" s="549"/>
      <c r="W190" s="549"/>
      <c r="X190" s="547">
        <f t="shared" ref="X190:BC190" si="77">SUMIF($C:$C,"61.2x",X:X)</f>
        <v>0</v>
      </c>
      <c r="Y190" s="547">
        <f t="shared" si="77"/>
        <v>0</v>
      </c>
      <c r="Z190" s="547">
        <f t="shared" si="77"/>
        <v>0</v>
      </c>
      <c r="AA190" s="547">
        <f t="shared" si="77"/>
        <v>0</v>
      </c>
      <c r="AB190" s="547">
        <f t="shared" si="77"/>
        <v>0</v>
      </c>
      <c r="AC190" s="547">
        <f t="shared" si="77"/>
        <v>0</v>
      </c>
      <c r="AD190" s="547">
        <f t="shared" si="77"/>
        <v>0</v>
      </c>
      <c r="AE190" s="547">
        <f t="shared" si="77"/>
        <v>0</v>
      </c>
      <c r="AF190" s="547">
        <f t="shared" si="77"/>
        <v>0</v>
      </c>
      <c r="AG190" s="547">
        <f t="shared" si="77"/>
        <v>0</v>
      </c>
      <c r="AH190" s="547">
        <f t="shared" si="77"/>
        <v>0</v>
      </c>
      <c r="AI190" s="547">
        <f t="shared" si="77"/>
        <v>0</v>
      </c>
      <c r="AJ190" s="547">
        <f t="shared" si="77"/>
        <v>0</v>
      </c>
      <c r="AK190" s="547">
        <f t="shared" si="77"/>
        <v>0</v>
      </c>
      <c r="AL190" s="547">
        <f t="shared" si="77"/>
        <v>0</v>
      </c>
      <c r="AM190" s="547">
        <f t="shared" si="77"/>
        <v>0</v>
      </c>
      <c r="AN190" s="547">
        <f t="shared" si="77"/>
        <v>0</v>
      </c>
      <c r="AO190" s="547">
        <f t="shared" si="77"/>
        <v>0</v>
      </c>
      <c r="AP190" s="547">
        <f t="shared" si="77"/>
        <v>0</v>
      </c>
      <c r="AQ190" s="547">
        <f t="shared" si="77"/>
        <v>0</v>
      </c>
      <c r="AR190" s="547">
        <f t="shared" si="77"/>
        <v>0</v>
      </c>
      <c r="AS190" s="547">
        <f t="shared" si="77"/>
        <v>0</v>
      </c>
      <c r="AT190" s="547">
        <f t="shared" si="77"/>
        <v>0</v>
      </c>
      <c r="AU190" s="547">
        <f t="shared" si="77"/>
        <v>0</v>
      </c>
      <c r="AV190" s="547">
        <f t="shared" si="77"/>
        <v>0</v>
      </c>
      <c r="AW190" s="547">
        <f t="shared" si="77"/>
        <v>0</v>
      </c>
      <c r="AX190" s="547">
        <f t="shared" si="77"/>
        <v>0</v>
      </c>
      <c r="AY190" s="547">
        <f t="shared" si="77"/>
        <v>0</v>
      </c>
      <c r="AZ190" s="547">
        <f t="shared" si="77"/>
        <v>0</v>
      </c>
      <c r="BA190" s="547">
        <f t="shared" si="77"/>
        <v>0</v>
      </c>
      <c r="BB190" s="547">
        <f t="shared" si="77"/>
        <v>0</v>
      </c>
      <c r="BC190" s="547">
        <f t="shared" si="77"/>
        <v>0</v>
      </c>
      <c r="BD190" s="547">
        <f t="shared" ref="BD190:CI190" si="78">SUMIF($C:$C,"61.2x",BD:BD)</f>
        <v>0</v>
      </c>
      <c r="BE190" s="547">
        <f t="shared" si="78"/>
        <v>0</v>
      </c>
      <c r="BF190" s="547">
        <f t="shared" si="78"/>
        <v>0</v>
      </c>
      <c r="BG190" s="547">
        <f t="shared" si="78"/>
        <v>0</v>
      </c>
      <c r="BH190" s="547">
        <f t="shared" si="78"/>
        <v>0</v>
      </c>
      <c r="BI190" s="547">
        <f t="shared" si="78"/>
        <v>0</v>
      </c>
      <c r="BJ190" s="547">
        <f t="shared" si="78"/>
        <v>0</v>
      </c>
      <c r="BK190" s="547">
        <f t="shared" si="78"/>
        <v>0</v>
      </c>
      <c r="BL190" s="547">
        <f t="shared" si="78"/>
        <v>0</v>
      </c>
      <c r="BM190" s="547">
        <f t="shared" si="78"/>
        <v>0</v>
      </c>
      <c r="BN190" s="547">
        <f t="shared" si="78"/>
        <v>0</v>
      </c>
      <c r="BO190" s="547">
        <f t="shared" si="78"/>
        <v>0</v>
      </c>
      <c r="BP190" s="547">
        <f t="shared" si="78"/>
        <v>0</v>
      </c>
      <c r="BQ190" s="547">
        <f t="shared" si="78"/>
        <v>0</v>
      </c>
      <c r="BR190" s="547">
        <f t="shared" si="78"/>
        <v>0</v>
      </c>
      <c r="BS190" s="547">
        <f t="shared" si="78"/>
        <v>0</v>
      </c>
      <c r="BT190" s="547">
        <f t="shared" si="78"/>
        <v>0</v>
      </c>
      <c r="BU190" s="547">
        <f t="shared" si="78"/>
        <v>0</v>
      </c>
      <c r="BV190" s="547">
        <f t="shared" si="78"/>
        <v>0</v>
      </c>
      <c r="BW190" s="547">
        <f t="shared" si="78"/>
        <v>0</v>
      </c>
      <c r="BX190" s="547">
        <f t="shared" si="78"/>
        <v>0</v>
      </c>
      <c r="BY190" s="547">
        <f t="shared" si="78"/>
        <v>0</v>
      </c>
      <c r="BZ190" s="547">
        <f t="shared" si="78"/>
        <v>0</v>
      </c>
      <c r="CA190" s="547">
        <f t="shared" si="78"/>
        <v>0</v>
      </c>
      <c r="CB190" s="547">
        <f t="shared" si="78"/>
        <v>0</v>
      </c>
      <c r="CC190" s="547">
        <f t="shared" si="78"/>
        <v>0</v>
      </c>
      <c r="CD190" s="547">
        <f t="shared" si="78"/>
        <v>0</v>
      </c>
      <c r="CE190" s="547">
        <f t="shared" si="78"/>
        <v>0</v>
      </c>
      <c r="CF190" s="547">
        <f t="shared" si="78"/>
        <v>0</v>
      </c>
      <c r="CG190" s="547">
        <f t="shared" si="78"/>
        <v>0</v>
      </c>
      <c r="CH190" s="547">
        <f t="shared" si="78"/>
        <v>0</v>
      </c>
      <c r="CI190" s="547">
        <f t="shared" si="78"/>
        <v>0</v>
      </c>
      <c r="CJ190" s="547">
        <f t="shared" ref="CJ190:DO190" si="79">SUMIF($C:$C,"61.2x",CJ:CJ)</f>
        <v>0</v>
      </c>
      <c r="CK190" s="547">
        <f t="shared" si="79"/>
        <v>0</v>
      </c>
      <c r="CL190" s="547">
        <f t="shared" si="79"/>
        <v>0</v>
      </c>
      <c r="CM190" s="547">
        <f t="shared" si="79"/>
        <v>0</v>
      </c>
      <c r="CN190" s="547">
        <f t="shared" si="79"/>
        <v>0</v>
      </c>
      <c r="CO190" s="547">
        <f t="shared" si="79"/>
        <v>0</v>
      </c>
      <c r="CP190" s="547">
        <f t="shared" si="79"/>
        <v>0</v>
      </c>
      <c r="CQ190" s="547">
        <f t="shared" si="79"/>
        <v>0</v>
      </c>
      <c r="CR190" s="547">
        <f t="shared" si="79"/>
        <v>0</v>
      </c>
      <c r="CS190" s="547">
        <f t="shared" si="79"/>
        <v>0</v>
      </c>
      <c r="CT190" s="547">
        <f t="shared" si="79"/>
        <v>0</v>
      </c>
      <c r="CU190" s="547">
        <f t="shared" si="79"/>
        <v>0</v>
      </c>
      <c r="CV190" s="547">
        <f t="shared" si="79"/>
        <v>0</v>
      </c>
      <c r="CW190" s="547">
        <f t="shared" si="79"/>
        <v>0</v>
      </c>
      <c r="CX190" s="547">
        <f t="shared" si="79"/>
        <v>0</v>
      </c>
      <c r="CY190" s="562">
        <f t="shared" si="79"/>
        <v>0</v>
      </c>
      <c r="CZ190" s="563">
        <f t="shared" si="79"/>
        <v>0</v>
      </c>
      <c r="DA190" s="563">
        <f t="shared" si="79"/>
        <v>0</v>
      </c>
      <c r="DB190" s="563">
        <f t="shared" si="79"/>
        <v>0</v>
      </c>
      <c r="DC190" s="563">
        <f t="shared" si="79"/>
        <v>0</v>
      </c>
      <c r="DD190" s="563">
        <f t="shared" si="79"/>
        <v>0</v>
      </c>
      <c r="DE190" s="563">
        <f t="shared" si="79"/>
        <v>0</v>
      </c>
      <c r="DF190" s="563">
        <f t="shared" si="79"/>
        <v>0</v>
      </c>
      <c r="DG190" s="563">
        <f t="shared" si="79"/>
        <v>0</v>
      </c>
      <c r="DH190" s="563">
        <f t="shared" si="79"/>
        <v>0</v>
      </c>
      <c r="DI190" s="563">
        <f t="shared" si="79"/>
        <v>0</v>
      </c>
      <c r="DJ190" s="563">
        <f t="shared" si="79"/>
        <v>0</v>
      </c>
      <c r="DK190" s="563">
        <f t="shared" si="79"/>
        <v>0</v>
      </c>
      <c r="DL190" s="563">
        <f t="shared" si="79"/>
        <v>0</v>
      </c>
      <c r="DM190" s="563">
        <f t="shared" si="79"/>
        <v>0</v>
      </c>
      <c r="DN190" s="563">
        <f t="shared" si="79"/>
        <v>0</v>
      </c>
      <c r="DO190" s="563">
        <f t="shared" si="79"/>
        <v>0</v>
      </c>
      <c r="DP190" s="563">
        <f t="shared" ref="DP190:DW190" si="80">SUMIF($C:$C,"61.2x",DP:DP)</f>
        <v>0</v>
      </c>
      <c r="DQ190" s="563">
        <f t="shared" si="80"/>
        <v>0</v>
      </c>
      <c r="DR190" s="563">
        <f t="shared" si="80"/>
        <v>0</v>
      </c>
      <c r="DS190" s="563">
        <f t="shared" si="80"/>
        <v>0</v>
      </c>
      <c r="DT190" s="563">
        <f t="shared" si="80"/>
        <v>0</v>
      </c>
      <c r="DU190" s="563">
        <f t="shared" si="80"/>
        <v>0</v>
      </c>
      <c r="DV190" s="563">
        <f t="shared" si="80"/>
        <v>0</v>
      </c>
      <c r="DW190" s="618">
        <f t="shared" si="80"/>
        <v>0</v>
      </c>
    </row>
    <row r="191" spans="1:1024" x14ac:dyDescent="0.2">
      <c r="B191" s="629" t="s">
        <v>533</v>
      </c>
      <c r="C191" s="630" t="s">
        <v>530</v>
      </c>
      <c r="D191" s="549"/>
      <c r="E191" s="549"/>
      <c r="F191" s="549"/>
      <c r="G191" s="549"/>
      <c r="H191" s="549"/>
      <c r="I191" s="549"/>
      <c r="J191" s="549"/>
      <c r="K191" s="549"/>
      <c r="L191" s="549"/>
      <c r="M191" s="549"/>
      <c r="N191" s="549"/>
      <c r="O191" s="549"/>
      <c r="P191" s="549"/>
      <c r="Q191" s="549"/>
      <c r="R191" s="551"/>
      <c r="S191" s="617"/>
      <c r="T191" s="551"/>
      <c r="U191" s="617"/>
      <c r="V191" s="549"/>
      <c r="W191" s="549"/>
      <c r="X191" s="547">
        <f t="shared" ref="X191:BC191" si="81">SUMIF($C:$C,"61.3x",X:X)</f>
        <v>0</v>
      </c>
      <c r="Y191" s="547">
        <f t="shared" si="81"/>
        <v>0</v>
      </c>
      <c r="Z191" s="547">
        <f t="shared" si="81"/>
        <v>0</v>
      </c>
      <c r="AA191" s="547">
        <f t="shared" si="81"/>
        <v>0</v>
      </c>
      <c r="AB191" s="547">
        <f t="shared" si="81"/>
        <v>0</v>
      </c>
      <c r="AC191" s="547">
        <f t="shared" si="81"/>
        <v>0</v>
      </c>
      <c r="AD191" s="547">
        <f t="shared" si="81"/>
        <v>0</v>
      </c>
      <c r="AE191" s="547">
        <f t="shared" si="81"/>
        <v>0</v>
      </c>
      <c r="AF191" s="547">
        <f t="shared" si="81"/>
        <v>0</v>
      </c>
      <c r="AG191" s="547">
        <f t="shared" si="81"/>
        <v>0</v>
      </c>
      <c r="AH191" s="547">
        <f t="shared" si="81"/>
        <v>0</v>
      </c>
      <c r="AI191" s="547">
        <f t="shared" si="81"/>
        <v>0</v>
      </c>
      <c r="AJ191" s="547">
        <f t="shared" si="81"/>
        <v>0</v>
      </c>
      <c r="AK191" s="547">
        <f t="shared" si="81"/>
        <v>0</v>
      </c>
      <c r="AL191" s="547">
        <f t="shared" si="81"/>
        <v>0</v>
      </c>
      <c r="AM191" s="547">
        <f t="shared" si="81"/>
        <v>0</v>
      </c>
      <c r="AN191" s="547">
        <f t="shared" si="81"/>
        <v>0</v>
      </c>
      <c r="AO191" s="547">
        <f t="shared" si="81"/>
        <v>0</v>
      </c>
      <c r="AP191" s="547">
        <f t="shared" si="81"/>
        <v>0</v>
      </c>
      <c r="AQ191" s="547">
        <f t="shared" si="81"/>
        <v>0</v>
      </c>
      <c r="AR191" s="547">
        <f t="shared" si="81"/>
        <v>0</v>
      </c>
      <c r="AS191" s="547">
        <f t="shared" si="81"/>
        <v>0</v>
      </c>
      <c r="AT191" s="547">
        <f t="shared" si="81"/>
        <v>0</v>
      </c>
      <c r="AU191" s="547">
        <f t="shared" si="81"/>
        <v>0</v>
      </c>
      <c r="AV191" s="547">
        <f t="shared" si="81"/>
        <v>0</v>
      </c>
      <c r="AW191" s="547">
        <f t="shared" si="81"/>
        <v>0</v>
      </c>
      <c r="AX191" s="547">
        <f t="shared" si="81"/>
        <v>0</v>
      </c>
      <c r="AY191" s="547">
        <f t="shared" si="81"/>
        <v>0</v>
      </c>
      <c r="AZ191" s="547">
        <f t="shared" si="81"/>
        <v>0</v>
      </c>
      <c r="BA191" s="547">
        <f t="shared" si="81"/>
        <v>0</v>
      </c>
      <c r="BB191" s="547">
        <f t="shared" si="81"/>
        <v>0</v>
      </c>
      <c r="BC191" s="547">
        <f t="shared" si="81"/>
        <v>0</v>
      </c>
      <c r="BD191" s="547">
        <f t="shared" ref="BD191:CI191" si="82">SUMIF($C:$C,"61.3x",BD:BD)</f>
        <v>0</v>
      </c>
      <c r="BE191" s="547">
        <f t="shared" si="82"/>
        <v>0</v>
      </c>
      <c r="BF191" s="547">
        <f t="shared" si="82"/>
        <v>0</v>
      </c>
      <c r="BG191" s="547">
        <f t="shared" si="82"/>
        <v>0</v>
      </c>
      <c r="BH191" s="547">
        <f t="shared" si="82"/>
        <v>0</v>
      </c>
      <c r="BI191" s="547">
        <f t="shared" si="82"/>
        <v>0</v>
      </c>
      <c r="BJ191" s="547">
        <f t="shared" si="82"/>
        <v>0</v>
      </c>
      <c r="BK191" s="547">
        <f t="shared" si="82"/>
        <v>0</v>
      </c>
      <c r="BL191" s="547">
        <f t="shared" si="82"/>
        <v>0</v>
      </c>
      <c r="BM191" s="547">
        <f t="shared" si="82"/>
        <v>0</v>
      </c>
      <c r="BN191" s="547">
        <f t="shared" si="82"/>
        <v>0</v>
      </c>
      <c r="BO191" s="547">
        <f t="shared" si="82"/>
        <v>0</v>
      </c>
      <c r="BP191" s="547">
        <f t="shared" si="82"/>
        <v>0</v>
      </c>
      <c r="BQ191" s="547">
        <f t="shared" si="82"/>
        <v>0</v>
      </c>
      <c r="BR191" s="547">
        <f t="shared" si="82"/>
        <v>0</v>
      </c>
      <c r="BS191" s="547">
        <f t="shared" si="82"/>
        <v>0</v>
      </c>
      <c r="BT191" s="547">
        <f t="shared" si="82"/>
        <v>0</v>
      </c>
      <c r="BU191" s="547">
        <f t="shared" si="82"/>
        <v>0</v>
      </c>
      <c r="BV191" s="547">
        <f t="shared" si="82"/>
        <v>0</v>
      </c>
      <c r="BW191" s="547">
        <f t="shared" si="82"/>
        <v>0</v>
      </c>
      <c r="BX191" s="547">
        <f t="shared" si="82"/>
        <v>0</v>
      </c>
      <c r="BY191" s="547">
        <f t="shared" si="82"/>
        <v>0</v>
      </c>
      <c r="BZ191" s="547">
        <f t="shared" si="82"/>
        <v>0</v>
      </c>
      <c r="CA191" s="547">
        <f t="shared" si="82"/>
        <v>0</v>
      </c>
      <c r="CB191" s="547">
        <f t="shared" si="82"/>
        <v>0</v>
      </c>
      <c r="CC191" s="547">
        <f t="shared" si="82"/>
        <v>0</v>
      </c>
      <c r="CD191" s="547">
        <f t="shared" si="82"/>
        <v>0</v>
      </c>
      <c r="CE191" s="547">
        <f t="shared" si="82"/>
        <v>0</v>
      </c>
      <c r="CF191" s="547">
        <f t="shared" si="82"/>
        <v>0</v>
      </c>
      <c r="CG191" s="547">
        <f t="shared" si="82"/>
        <v>0</v>
      </c>
      <c r="CH191" s="547">
        <f t="shared" si="82"/>
        <v>0</v>
      </c>
      <c r="CI191" s="547">
        <f t="shared" si="82"/>
        <v>0</v>
      </c>
      <c r="CJ191" s="547">
        <f t="shared" ref="CJ191:DO191" si="83">SUMIF($C:$C,"61.3x",CJ:CJ)</f>
        <v>0</v>
      </c>
      <c r="CK191" s="547">
        <f t="shared" si="83"/>
        <v>0</v>
      </c>
      <c r="CL191" s="547">
        <f t="shared" si="83"/>
        <v>0</v>
      </c>
      <c r="CM191" s="547">
        <f t="shared" si="83"/>
        <v>0</v>
      </c>
      <c r="CN191" s="547">
        <f t="shared" si="83"/>
        <v>0</v>
      </c>
      <c r="CO191" s="547">
        <f t="shared" si="83"/>
        <v>0</v>
      </c>
      <c r="CP191" s="547">
        <f t="shared" si="83"/>
        <v>0</v>
      </c>
      <c r="CQ191" s="547">
        <f t="shared" si="83"/>
        <v>0</v>
      </c>
      <c r="CR191" s="547">
        <f t="shared" si="83"/>
        <v>0</v>
      </c>
      <c r="CS191" s="547">
        <f t="shared" si="83"/>
        <v>0</v>
      </c>
      <c r="CT191" s="547">
        <f t="shared" si="83"/>
        <v>0</v>
      </c>
      <c r="CU191" s="547">
        <f t="shared" si="83"/>
        <v>0</v>
      </c>
      <c r="CV191" s="547">
        <f t="shared" si="83"/>
        <v>0</v>
      </c>
      <c r="CW191" s="547">
        <f t="shared" si="83"/>
        <v>0</v>
      </c>
      <c r="CX191" s="547">
        <f t="shared" si="83"/>
        <v>0</v>
      </c>
      <c r="CY191" s="562">
        <f t="shared" si="83"/>
        <v>0</v>
      </c>
      <c r="CZ191" s="563">
        <f t="shared" si="83"/>
        <v>0</v>
      </c>
      <c r="DA191" s="563">
        <f t="shared" si="83"/>
        <v>0</v>
      </c>
      <c r="DB191" s="563">
        <f t="shared" si="83"/>
        <v>0</v>
      </c>
      <c r="DC191" s="563">
        <f t="shared" si="83"/>
        <v>0</v>
      </c>
      <c r="DD191" s="563">
        <f t="shared" si="83"/>
        <v>0</v>
      </c>
      <c r="DE191" s="563">
        <f t="shared" si="83"/>
        <v>0</v>
      </c>
      <c r="DF191" s="563">
        <f t="shared" si="83"/>
        <v>0</v>
      </c>
      <c r="DG191" s="563">
        <f t="shared" si="83"/>
        <v>0</v>
      </c>
      <c r="DH191" s="563">
        <f t="shared" si="83"/>
        <v>0</v>
      </c>
      <c r="DI191" s="563">
        <f t="shared" si="83"/>
        <v>0</v>
      </c>
      <c r="DJ191" s="563">
        <f t="shared" si="83"/>
        <v>0</v>
      </c>
      <c r="DK191" s="563">
        <f t="shared" si="83"/>
        <v>0</v>
      </c>
      <c r="DL191" s="563">
        <f t="shared" si="83"/>
        <v>0</v>
      </c>
      <c r="DM191" s="563">
        <f t="shared" si="83"/>
        <v>0</v>
      </c>
      <c r="DN191" s="563">
        <f t="shared" si="83"/>
        <v>0</v>
      </c>
      <c r="DO191" s="563">
        <f t="shared" si="83"/>
        <v>0</v>
      </c>
      <c r="DP191" s="563">
        <f t="shared" ref="DP191:DW191" si="84">SUMIF($C:$C,"61.3x",DP:DP)</f>
        <v>0</v>
      </c>
      <c r="DQ191" s="563">
        <f t="shared" si="84"/>
        <v>0</v>
      </c>
      <c r="DR191" s="563">
        <f t="shared" si="84"/>
        <v>0</v>
      </c>
      <c r="DS191" s="563">
        <f t="shared" si="84"/>
        <v>0</v>
      </c>
      <c r="DT191" s="563">
        <f t="shared" si="84"/>
        <v>0</v>
      </c>
      <c r="DU191" s="563">
        <f t="shared" si="84"/>
        <v>0</v>
      </c>
      <c r="DV191" s="563">
        <f t="shared" si="84"/>
        <v>0</v>
      </c>
      <c r="DW191" s="618">
        <f t="shared" si="84"/>
        <v>0</v>
      </c>
    </row>
    <row r="192" spans="1:1024" ht="51" x14ac:dyDescent="0.2">
      <c r="A192" s="675"/>
      <c r="B192" s="676" t="s">
        <v>490</v>
      </c>
      <c r="C192" s="566" t="s">
        <v>857</v>
      </c>
      <c r="D192" s="567" t="s">
        <v>858</v>
      </c>
      <c r="E192" s="568" t="s">
        <v>586</v>
      </c>
      <c r="F192" s="569" t="s">
        <v>797</v>
      </c>
      <c r="G192" s="570" t="s">
        <v>54</v>
      </c>
      <c r="H192" s="385" t="s">
        <v>492</v>
      </c>
      <c r="I192" s="677">
        <f>MAX(X192:AV192)</f>
        <v>9.5177731973812687</v>
      </c>
      <c r="J192" s="385">
        <f>SUMPRODUCT($X$2:$CY$2,$X192:$CY192)*365</f>
        <v>21686.014173502612</v>
      </c>
      <c r="K192" s="385">
        <f>SUMPRODUCT($X$2:$CY$2,$X193:$CY193)+SUMPRODUCT($X$2:$CY$2,$X194:$CY194)+SUMPRODUCT($X$2:$CY$2,$X195:$CY195)</f>
        <v>9412.4048590648836</v>
      </c>
      <c r="L192" s="385">
        <f>SUMPRODUCT($X$2:$CY$2,$X196:$CY196) +SUMPRODUCT($X$2:$CY$2,$X197:$CY197)</f>
        <v>0</v>
      </c>
      <c r="M192" s="385">
        <f>SUMPRODUCT($X$2:$CY$2,$X198:$CY198)*-1</f>
        <v>-2844.1287315386407</v>
      </c>
      <c r="N192" s="385">
        <f>SUMPRODUCT($X$2:$CY$2,$X201:$CY201) +SUMPRODUCT($X$2:$CY$2,$X202:$CY202)</f>
        <v>3741.2664862566999</v>
      </c>
      <c r="O192" s="385">
        <f>SUMPRODUCT($X$2:$CY$2,$X199:$CY199) +SUMPRODUCT($X$2:$CY$2,$X200:$CY200) +SUMPRODUCT($X$2:$CY$2,$X203:$CY203)</f>
        <v>0</v>
      </c>
      <c r="P192" s="385">
        <f>SUM(K192:O192)</f>
        <v>10309.542613782942</v>
      </c>
      <c r="Q192" s="385">
        <f>(SUM(K192:M192)*100000)/(J192*1000)</f>
        <v>30.288074493429921</v>
      </c>
      <c r="R192" s="386">
        <f>(P192*100000)/(J192*1000)</f>
        <v>47.540052917514984</v>
      </c>
      <c r="S192" s="678">
        <v>3</v>
      </c>
      <c r="T192" s="679">
        <v>3</v>
      </c>
      <c r="U192" s="680" t="s">
        <v>493</v>
      </c>
      <c r="V192" s="681" t="s">
        <v>124</v>
      </c>
      <c r="W192" s="681" t="s">
        <v>75</v>
      </c>
      <c r="X192" s="569">
        <v>0.5060579999999999</v>
      </c>
      <c r="Y192" s="569">
        <v>1.0400884755126576</v>
      </c>
      <c r="Z192" s="569">
        <v>1.6389904077528588</v>
      </c>
      <c r="AA192" s="569">
        <v>2.0421440075886901</v>
      </c>
      <c r="AB192" s="569">
        <v>2.6218932411499116</v>
      </c>
      <c r="AC192" s="569">
        <v>3.3073300568174533</v>
      </c>
      <c r="AD192" s="569">
        <v>4.177457561118179</v>
      </c>
      <c r="AE192" s="569">
        <v>4.9968707244387831</v>
      </c>
      <c r="AF192" s="569">
        <v>5.7684084749322091</v>
      </c>
      <c r="AG192" s="569">
        <v>6.4947527373344558</v>
      </c>
      <c r="AH192" s="569">
        <v>7.1788570042214319</v>
      </c>
      <c r="AI192" s="569">
        <v>7.8187964064076239</v>
      </c>
      <c r="AJ192" s="569">
        <v>8.2430873904383795</v>
      </c>
      <c r="AK192" s="569">
        <v>8.8334090210503327</v>
      </c>
      <c r="AL192" s="569">
        <v>9.3244559966274601</v>
      </c>
      <c r="AM192" s="569">
        <v>9.5177731973812687</v>
      </c>
      <c r="AN192" s="569">
        <v>0</v>
      </c>
      <c r="AO192" s="569">
        <v>0</v>
      </c>
      <c r="AP192" s="569">
        <v>0</v>
      </c>
      <c r="AQ192" s="569">
        <v>0</v>
      </c>
      <c r="AR192" s="569">
        <v>0</v>
      </c>
      <c r="AS192" s="569">
        <v>0</v>
      </c>
      <c r="AT192" s="569">
        <v>0</v>
      </c>
      <c r="AU192" s="569">
        <v>0</v>
      </c>
      <c r="AV192" s="569">
        <v>0</v>
      </c>
      <c r="AW192" s="569">
        <v>0</v>
      </c>
      <c r="AX192" s="569">
        <v>0</v>
      </c>
      <c r="AY192" s="569">
        <v>0</v>
      </c>
      <c r="AZ192" s="569">
        <v>0</v>
      </c>
      <c r="BA192" s="569">
        <v>0</v>
      </c>
      <c r="BB192" s="569">
        <v>0</v>
      </c>
      <c r="BC192" s="569">
        <v>0</v>
      </c>
      <c r="BD192" s="569">
        <v>0</v>
      </c>
      <c r="BE192" s="569">
        <v>0</v>
      </c>
      <c r="BF192" s="569">
        <v>0</v>
      </c>
      <c r="BG192" s="569">
        <v>0</v>
      </c>
      <c r="BH192" s="569">
        <v>0</v>
      </c>
      <c r="BI192" s="569">
        <v>0</v>
      </c>
      <c r="BJ192" s="569">
        <v>0</v>
      </c>
      <c r="BK192" s="569">
        <v>0</v>
      </c>
      <c r="BL192" s="569">
        <v>0</v>
      </c>
      <c r="BM192" s="569">
        <v>0</v>
      </c>
      <c r="BN192" s="569">
        <v>0</v>
      </c>
      <c r="BO192" s="569">
        <v>0</v>
      </c>
      <c r="BP192" s="569">
        <v>0</v>
      </c>
      <c r="BQ192" s="569">
        <v>0</v>
      </c>
      <c r="BR192" s="569">
        <v>0</v>
      </c>
      <c r="BS192" s="569">
        <v>0</v>
      </c>
      <c r="BT192" s="569">
        <v>0</v>
      </c>
      <c r="BU192" s="569">
        <v>0</v>
      </c>
      <c r="BV192" s="569">
        <v>0</v>
      </c>
      <c r="BW192" s="569">
        <v>0</v>
      </c>
      <c r="BX192" s="569">
        <v>0</v>
      </c>
      <c r="BY192" s="569">
        <v>0</v>
      </c>
      <c r="BZ192" s="569">
        <v>0</v>
      </c>
      <c r="CA192" s="569">
        <v>0</v>
      </c>
      <c r="CB192" s="569">
        <v>0</v>
      </c>
      <c r="CC192" s="569">
        <v>0</v>
      </c>
      <c r="CD192" s="569">
        <v>0</v>
      </c>
      <c r="CE192" s="569">
        <v>0</v>
      </c>
      <c r="CF192" s="569">
        <v>0</v>
      </c>
      <c r="CG192" s="569">
        <v>0</v>
      </c>
      <c r="CH192" s="569">
        <v>0</v>
      </c>
      <c r="CI192" s="569">
        <v>0</v>
      </c>
      <c r="CJ192" s="569">
        <v>0</v>
      </c>
      <c r="CK192" s="569">
        <v>0</v>
      </c>
      <c r="CL192" s="569">
        <v>0</v>
      </c>
      <c r="CM192" s="569">
        <v>0</v>
      </c>
      <c r="CN192" s="569">
        <v>0</v>
      </c>
      <c r="CO192" s="569">
        <v>0</v>
      </c>
      <c r="CP192" s="569">
        <v>0</v>
      </c>
      <c r="CQ192" s="569">
        <v>0</v>
      </c>
      <c r="CR192" s="569">
        <v>0</v>
      </c>
      <c r="CS192" s="569">
        <v>0</v>
      </c>
      <c r="CT192" s="569">
        <v>0</v>
      </c>
      <c r="CU192" s="569">
        <v>0</v>
      </c>
      <c r="CV192" s="569">
        <v>0</v>
      </c>
      <c r="CW192" s="569">
        <v>0</v>
      </c>
      <c r="CX192" s="569">
        <v>0</v>
      </c>
      <c r="CY192" s="569">
        <v>0</v>
      </c>
      <c r="CZ192" s="682">
        <v>0</v>
      </c>
      <c r="DA192" s="683">
        <v>0</v>
      </c>
      <c r="DB192" s="683">
        <v>0</v>
      </c>
      <c r="DC192" s="683">
        <v>0</v>
      </c>
      <c r="DD192" s="683">
        <v>0</v>
      </c>
      <c r="DE192" s="683">
        <v>0</v>
      </c>
      <c r="DF192" s="683">
        <v>0</v>
      </c>
      <c r="DG192" s="683">
        <v>0</v>
      </c>
      <c r="DH192" s="683">
        <v>0</v>
      </c>
      <c r="DI192" s="683">
        <v>0</v>
      </c>
      <c r="DJ192" s="683">
        <v>0</v>
      </c>
      <c r="DK192" s="683">
        <v>0</v>
      </c>
      <c r="DL192" s="683">
        <v>0</v>
      </c>
      <c r="DM192" s="683">
        <v>0</v>
      </c>
      <c r="DN192" s="683">
        <v>0</v>
      </c>
      <c r="DO192" s="683">
        <v>0</v>
      </c>
      <c r="DP192" s="683">
        <v>0</v>
      </c>
      <c r="DQ192" s="683">
        <v>0</v>
      </c>
      <c r="DR192" s="683">
        <v>0</v>
      </c>
      <c r="DS192" s="683">
        <v>0</v>
      </c>
      <c r="DT192" s="683">
        <v>0</v>
      </c>
      <c r="DU192" s="683">
        <v>0</v>
      </c>
      <c r="DV192" s="683">
        <v>0</v>
      </c>
      <c r="DW192" s="684">
        <v>0</v>
      </c>
      <c r="DX192" s="589"/>
      <c r="DY192" s="675"/>
      <c r="DZ192" s="675"/>
      <c r="EA192" s="675"/>
      <c r="EB192" s="675"/>
      <c r="EC192" s="675"/>
      <c r="ED192" s="675"/>
      <c r="EE192" s="675"/>
      <c r="EF192" s="675"/>
      <c r="EG192" s="675"/>
      <c r="EH192" s="675"/>
      <c r="EI192" s="675"/>
      <c r="EJ192" s="675"/>
      <c r="EK192" s="675"/>
      <c r="EL192" s="675"/>
      <c r="EM192" s="675"/>
      <c r="EN192" s="675"/>
      <c r="EO192" s="675"/>
      <c r="EP192" s="675"/>
      <c r="EQ192" s="675"/>
      <c r="ER192" s="675"/>
      <c r="ES192" s="675"/>
      <c r="ET192" s="675"/>
      <c r="EU192" s="675"/>
      <c r="EV192" s="675"/>
      <c r="EW192" s="675"/>
      <c r="EX192" s="675"/>
      <c r="EY192" s="675"/>
      <c r="EZ192" s="675"/>
      <c r="FA192" s="675"/>
      <c r="FB192" s="675"/>
      <c r="FC192" s="675"/>
      <c r="FD192" s="675"/>
      <c r="FE192" s="675"/>
      <c r="FF192" s="675"/>
      <c r="FG192" s="675"/>
      <c r="FH192" s="675"/>
      <c r="FI192" s="675"/>
      <c r="FJ192" s="675"/>
      <c r="FK192" s="675"/>
      <c r="FL192" s="675"/>
      <c r="FM192" s="675"/>
      <c r="FN192" s="675"/>
      <c r="FO192" s="675"/>
      <c r="FP192" s="675"/>
      <c r="FQ192" s="675"/>
      <c r="FR192" s="675"/>
      <c r="FS192" s="675"/>
      <c r="FT192" s="675"/>
      <c r="FU192" s="675"/>
      <c r="FV192" s="675"/>
      <c r="FW192" s="675"/>
      <c r="FX192" s="675"/>
      <c r="FY192" s="675"/>
      <c r="FZ192" s="675"/>
      <c r="GA192" s="675"/>
      <c r="GB192" s="675"/>
      <c r="GC192" s="675"/>
      <c r="GD192" s="675"/>
      <c r="GE192" s="675"/>
      <c r="GF192" s="675"/>
      <c r="GG192" s="675"/>
      <c r="GH192" s="675"/>
      <c r="GI192" s="675"/>
      <c r="GJ192" s="675"/>
      <c r="GK192" s="675"/>
      <c r="GL192" s="675"/>
      <c r="GM192" s="675"/>
      <c r="GN192" s="675"/>
      <c r="GO192" s="675"/>
      <c r="GP192" s="675"/>
      <c r="GQ192" s="675"/>
      <c r="GR192" s="675"/>
      <c r="GS192" s="675"/>
      <c r="GT192" s="675"/>
      <c r="GU192" s="675"/>
      <c r="GV192" s="675"/>
      <c r="GW192" s="675"/>
      <c r="GX192" s="675"/>
      <c r="GY192" s="675"/>
      <c r="GZ192" s="675"/>
      <c r="HA192" s="675"/>
      <c r="HB192" s="675"/>
      <c r="HC192" s="675"/>
      <c r="HD192" s="675"/>
      <c r="HE192" s="675"/>
      <c r="HF192" s="675"/>
      <c r="HG192" s="675"/>
      <c r="HH192" s="675"/>
      <c r="HI192" s="675"/>
      <c r="HJ192" s="675"/>
      <c r="HK192" s="675"/>
      <c r="HL192" s="675"/>
      <c r="HM192" s="675"/>
      <c r="HN192" s="675"/>
      <c r="HO192" s="675"/>
      <c r="HP192" s="675"/>
      <c r="HQ192" s="675"/>
      <c r="HR192" s="675"/>
      <c r="HS192" s="675"/>
      <c r="HT192" s="675"/>
      <c r="HU192" s="675"/>
      <c r="HV192" s="675"/>
      <c r="HW192" s="675"/>
      <c r="HX192" s="675"/>
      <c r="HY192" s="675"/>
      <c r="HZ192" s="675"/>
      <c r="IA192" s="675"/>
      <c r="IB192" s="675"/>
      <c r="IC192" s="675"/>
      <c r="ID192" s="675"/>
      <c r="IE192" s="675"/>
      <c r="IF192" s="675"/>
      <c r="IG192" s="675"/>
      <c r="IH192" s="675"/>
      <c r="II192" s="675"/>
      <c r="IJ192" s="675"/>
      <c r="IK192" s="675"/>
      <c r="IL192" s="675"/>
      <c r="IM192" s="675"/>
      <c r="IN192" s="675"/>
      <c r="IO192" s="675"/>
      <c r="IP192" s="675"/>
      <c r="IQ192" s="675"/>
      <c r="IR192" s="675"/>
      <c r="IS192" s="675"/>
      <c r="IT192" s="675"/>
      <c r="IU192" s="675"/>
      <c r="IV192" s="675"/>
      <c r="IW192" s="675"/>
      <c r="IX192" s="675"/>
      <c r="IY192" s="675"/>
      <c r="IZ192" s="675"/>
      <c r="JA192" s="675"/>
      <c r="JB192" s="675"/>
      <c r="JC192" s="675"/>
      <c r="JD192" s="675"/>
      <c r="JE192" s="675"/>
      <c r="JF192" s="675"/>
      <c r="JG192" s="675"/>
      <c r="JH192" s="675"/>
      <c r="JI192" s="675"/>
      <c r="JJ192" s="675"/>
      <c r="JK192" s="675"/>
      <c r="JL192" s="675"/>
      <c r="JM192" s="675"/>
      <c r="JN192" s="675"/>
      <c r="JO192" s="675"/>
      <c r="JP192" s="675"/>
      <c r="JQ192" s="675"/>
      <c r="JR192" s="675"/>
      <c r="JS192" s="675"/>
      <c r="JT192" s="675"/>
      <c r="JU192" s="675"/>
      <c r="JV192" s="675"/>
      <c r="JW192" s="675"/>
      <c r="JX192" s="675"/>
      <c r="JY192" s="675"/>
      <c r="JZ192" s="675"/>
      <c r="KA192" s="675"/>
      <c r="KB192" s="675"/>
      <c r="KC192" s="675"/>
      <c r="KD192" s="675"/>
      <c r="KE192" s="675"/>
      <c r="KF192" s="675"/>
      <c r="KG192" s="675"/>
      <c r="KH192" s="675"/>
      <c r="KI192" s="675"/>
      <c r="KJ192" s="675"/>
      <c r="KK192" s="675"/>
      <c r="KL192" s="675"/>
      <c r="KM192" s="675"/>
      <c r="KN192" s="675"/>
      <c r="KO192" s="675"/>
      <c r="KP192" s="675"/>
      <c r="KQ192" s="675"/>
      <c r="KR192" s="675"/>
      <c r="KS192" s="675"/>
      <c r="KT192" s="675"/>
      <c r="KU192" s="675"/>
      <c r="KV192" s="675"/>
      <c r="KW192" s="675"/>
      <c r="KX192" s="675"/>
      <c r="KY192" s="675"/>
      <c r="KZ192" s="675"/>
      <c r="LA192" s="675"/>
      <c r="LB192" s="675"/>
      <c r="LC192" s="675"/>
      <c r="LD192" s="675"/>
      <c r="LE192" s="675"/>
      <c r="LF192" s="675"/>
      <c r="LG192" s="675"/>
      <c r="LH192" s="675"/>
      <c r="LI192" s="675"/>
      <c r="LJ192" s="675"/>
      <c r="LK192" s="675"/>
      <c r="LL192" s="675"/>
      <c r="LM192" s="675"/>
      <c r="LN192" s="675"/>
      <c r="LO192" s="675"/>
      <c r="LP192" s="675"/>
      <c r="LQ192" s="675"/>
      <c r="LR192" s="675"/>
      <c r="LS192" s="675"/>
      <c r="LT192" s="675"/>
      <c r="LU192" s="675"/>
      <c r="LV192" s="675"/>
      <c r="LW192" s="675"/>
      <c r="LX192" s="675"/>
      <c r="LY192" s="675"/>
      <c r="LZ192" s="675"/>
      <c r="MA192" s="675"/>
      <c r="MB192" s="675"/>
      <c r="MC192" s="675"/>
      <c r="MD192" s="675"/>
      <c r="ME192" s="675"/>
      <c r="MF192" s="675"/>
      <c r="MG192" s="675"/>
      <c r="MH192" s="675"/>
      <c r="MI192" s="675"/>
      <c r="MJ192" s="675"/>
      <c r="MK192" s="675"/>
      <c r="ML192" s="675"/>
      <c r="MM192" s="675"/>
      <c r="MN192" s="675"/>
      <c r="MO192" s="675"/>
      <c r="MP192" s="675"/>
      <c r="MQ192" s="675"/>
      <c r="MR192" s="675"/>
      <c r="MS192" s="675"/>
      <c r="MT192" s="675"/>
      <c r="MU192" s="675"/>
      <c r="MV192" s="675"/>
      <c r="MW192" s="675"/>
      <c r="MX192" s="675"/>
      <c r="MY192" s="675"/>
      <c r="MZ192" s="675"/>
      <c r="NA192" s="675"/>
      <c r="NB192" s="675"/>
      <c r="NC192" s="675"/>
      <c r="ND192" s="675"/>
      <c r="NE192" s="675"/>
      <c r="NF192" s="675"/>
      <c r="NG192" s="675"/>
      <c r="NH192" s="675"/>
      <c r="NI192" s="675"/>
      <c r="NJ192" s="675"/>
      <c r="NK192" s="675"/>
      <c r="NL192" s="675"/>
      <c r="NM192" s="675"/>
      <c r="NN192" s="675"/>
      <c r="NO192" s="675"/>
      <c r="NP192" s="675"/>
      <c r="NQ192" s="675"/>
      <c r="NR192" s="675"/>
      <c r="NS192" s="675"/>
      <c r="NT192" s="675"/>
      <c r="NU192" s="675"/>
      <c r="NV192" s="675"/>
      <c r="NW192" s="675"/>
      <c r="NX192" s="675"/>
      <c r="NY192" s="675"/>
      <c r="NZ192" s="675"/>
      <c r="OA192" s="675"/>
      <c r="OB192" s="675"/>
      <c r="OC192" s="675"/>
      <c r="OD192" s="675"/>
      <c r="OE192" s="675"/>
      <c r="OF192" s="675"/>
      <c r="OG192" s="675"/>
      <c r="OH192" s="675"/>
      <c r="OI192" s="675"/>
      <c r="OJ192" s="675"/>
      <c r="OK192" s="675"/>
      <c r="OL192" s="675"/>
      <c r="OM192" s="675"/>
      <c r="ON192" s="675"/>
      <c r="OO192" s="675"/>
      <c r="OP192" s="675"/>
      <c r="OQ192" s="675"/>
      <c r="OR192" s="675"/>
      <c r="OS192" s="675"/>
      <c r="OT192" s="675"/>
      <c r="OU192" s="675"/>
      <c r="OV192" s="675"/>
      <c r="OW192" s="675"/>
      <c r="OX192" s="675"/>
      <c r="OY192" s="675"/>
      <c r="OZ192" s="675"/>
      <c r="PA192" s="675"/>
      <c r="PB192" s="675"/>
      <c r="PC192" s="675"/>
      <c r="PD192" s="675"/>
      <c r="PE192" s="675"/>
      <c r="PF192" s="675"/>
      <c r="PG192" s="675"/>
      <c r="PH192" s="675"/>
      <c r="PI192" s="675"/>
      <c r="PJ192" s="675"/>
      <c r="PK192" s="675"/>
      <c r="PL192" s="675"/>
      <c r="PM192" s="675"/>
      <c r="PN192" s="675"/>
      <c r="PO192" s="675"/>
      <c r="PP192" s="675"/>
      <c r="PQ192" s="675"/>
      <c r="PR192" s="675"/>
      <c r="PS192" s="675"/>
      <c r="PT192" s="675"/>
      <c r="PU192" s="675"/>
      <c r="PV192" s="675"/>
      <c r="PW192" s="675"/>
      <c r="PX192" s="675"/>
      <c r="PY192" s="675"/>
      <c r="PZ192" s="675"/>
      <c r="QA192" s="675"/>
      <c r="QB192" s="675"/>
      <c r="QC192" s="675"/>
      <c r="QD192" s="675"/>
      <c r="QE192" s="675"/>
      <c r="QF192" s="675"/>
      <c r="QG192" s="675"/>
      <c r="QH192" s="675"/>
      <c r="QI192" s="675"/>
      <c r="QJ192" s="675"/>
      <c r="QK192" s="675"/>
      <c r="QL192" s="675"/>
      <c r="QM192" s="675"/>
      <c r="QN192" s="675"/>
      <c r="QO192" s="675"/>
      <c r="QP192" s="675"/>
      <c r="QQ192" s="675"/>
      <c r="QR192" s="675"/>
      <c r="QS192" s="675"/>
      <c r="QT192" s="675"/>
      <c r="QU192" s="675"/>
      <c r="QV192" s="675"/>
      <c r="QW192" s="675"/>
      <c r="QX192" s="675"/>
      <c r="QY192" s="675"/>
      <c r="QZ192" s="675"/>
      <c r="RA192" s="675"/>
      <c r="RB192" s="675"/>
      <c r="RC192" s="675"/>
      <c r="RD192" s="675"/>
      <c r="RE192" s="675"/>
      <c r="RF192" s="675"/>
      <c r="RG192" s="675"/>
      <c r="RH192" s="675"/>
      <c r="RI192" s="675"/>
      <c r="RJ192" s="675"/>
      <c r="RK192" s="675"/>
      <c r="RL192" s="675"/>
      <c r="RM192" s="675"/>
      <c r="RN192" s="675"/>
      <c r="RO192" s="675"/>
      <c r="RP192" s="675"/>
      <c r="RQ192" s="675"/>
      <c r="RR192" s="675"/>
      <c r="RS192" s="675"/>
      <c r="RT192" s="675"/>
      <c r="RU192" s="675"/>
      <c r="RV192" s="675"/>
      <c r="RW192" s="675"/>
      <c r="RX192" s="675"/>
      <c r="RY192" s="675"/>
      <c r="RZ192" s="675"/>
      <c r="SA192" s="675"/>
      <c r="SB192" s="675"/>
      <c r="SC192" s="675"/>
      <c r="SD192" s="675"/>
      <c r="SE192" s="675"/>
      <c r="SF192" s="675"/>
      <c r="SG192" s="675"/>
      <c r="SH192" s="675"/>
      <c r="SI192" s="675"/>
      <c r="SJ192" s="675"/>
      <c r="SK192" s="675"/>
      <c r="SL192" s="675"/>
      <c r="SM192" s="675"/>
      <c r="SN192" s="675"/>
      <c r="SO192" s="675"/>
      <c r="SP192" s="675"/>
      <c r="SQ192" s="675"/>
      <c r="SR192" s="675"/>
      <c r="SS192" s="675"/>
      <c r="ST192" s="675"/>
      <c r="SU192" s="675"/>
      <c r="SV192" s="675"/>
      <c r="SW192" s="675"/>
      <c r="SX192" s="675"/>
      <c r="SY192" s="675"/>
      <c r="SZ192" s="675"/>
      <c r="TA192" s="675"/>
      <c r="TB192" s="675"/>
      <c r="TC192" s="675"/>
      <c r="TD192" s="675"/>
      <c r="TE192" s="675"/>
      <c r="TF192" s="675"/>
      <c r="TG192" s="675"/>
      <c r="TH192" s="675"/>
      <c r="TI192" s="675"/>
      <c r="TJ192" s="675"/>
      <c r="TK192" s="675"/>
      <c r="TL192" s="675"/>
      <c r="TM192" s="675"/>
      <c r="TN192" s="675"/>
      <c r="TO192" s="675"/>
      <c r="TP192" s="675"/>
      <c r="TQ192" s="675"/>
      <c r="TR192" s="675"/>
      <c r="TS192" s="675"/>
      <c r="TT192" s="675"/>
      <c r="TU192" s="675"/>
      <c r="TV192" s="675"/>
      <c r="TW192" s="675"/>
      <c r="TX192" s="675"/>
      <c r="TY192" s="675"/>
      <c r="TZ192" s="675"/>
      <c r="UA192" s="675"/>
      <c r="UB192" s="675"/>
      <c r="UC192" s="675"/>
      <c r="UD192" s="675"/>
      <c r="UE192" s="675"/>
      <c r="UF192" s="675"/>
      <c r="UG192" s="675"/>
      <c r="UH192" s="675"/>
      <c r="UI192" s="675"/>
      <c r="UJ192" s="675"/>
      <c r="UK192" s="675"/>
      <c r="UL192" s="675"/>
      <c r="UM192" s="675"/>
      <c r="UN192" s="675"/>
      <c r="UO192" s="675"/>
      <c r="UP192" s="675"/>
      <c r="UQ192" s="675"/>
      <c r="UR192" s="675"/>
      <c r="US192" s="675"/>
      <c r="UT192" s="675"/>
      <c r="UU192" s="675"/>
      <c r="UV192" s="675"/>
      <c r="UW192" s="675"/>
      <c r="UX192" s="675"/>
      <c r="UY192" s="675"/>
      <c r="UZ192" s="675"/>
      <c r="VA192" s="675"/>
      <c r="VB192" s="675"/>
      <c r="VC192" s="675"/>
      <c r="VD192" s="675"/>
      <c r="VE192" s="675"/>
      <c r="VF192" s="675"/>
      <c r="VG192" s="675"/>
      <c r="VH192" s="675"/>
      <c r="VI192" s="675"/>
      <c r="VJ192" s="675"/>
      <c r="VK192" s="675"/>
      <c r="VL192" s="675"/>
      <c r="VM192" s="675"/>
      <c r="VN192" s="675"/>
      <c r="VO192" s="675"/>
      <c r="VP192" s="675"/>
      <c r="VQ192" s="675"/>
      <c r="VR192" s="675"/>
      <c r="VS192" s="675"/>
      <c r="VT192" s="675"/>
      <c r="VU192" s="675"/>
      <c r="VV192" s="675"/>
      <c r="VW192" s="675"/>
      <c r="VX192" s="675"/>
      <c r="VY192" s="675"/>
      <c r="VZ192" s="675"/>
      <c r="WA192" s="675"/>
      <c r="WB192" s="675"/>
      <c r="WC192" s="675"/>
      <c r="WD192" s="675"/>
      <c r="WE192" s="675"/>
      <c r="WF192" s="675"/>
      <c r="WG192" s="675"/>
      <c r="WH192" s="675"/>
      <c r="WI192" s="675"/>
      <c r="WJ192" s="675"/>
      <c r="WK192" s="675"/>
      <c r="WL192" s="675"/>
      <c r="WM192" s="675"/>
      <c r="WN192" s="675"/>
      <c r="WO192" s="675"/>
      <c r="WP192" s="675"/>
      <c r="WQ192" s="675"/>
      <c r="WR192" s="675"/>
      <c r="WS192" s="675"/>
      <c r="WT192" s="675"/>
      <c r="WU192" s="675"/>
      <c r="WV192" s="675"/>
      <c r="WW192" s="675"/>
      <c r="WX192" s="675"/>
      <c r="WY192" s="675"/>
      <c r="WZ192" s="675"/>
      <c r="XA192" s="675"/>
      <c r="XB192" s="675"/>
      <c r="XC192" s="675"/>
      <c r="XD192" s="675"/>
      <c r="XE192" s="675"/>
      <c r="XF192" s="675"/>
      <c r="XG192" s="675"/>
      <c r="XH192" s="675"/>
      <c r="XI192" s="675"/>
      <c r="XJ192" s="675"/>
      <c r="XK192" s="675"/>
      <c r="XL192" s="675"/>
      <c r="XM192" s="675"/>
      <c r="XN192" s="675"/>
      <c r="XO192" s="675"/>
      <c r="XP192" s="675"/>
      <c r="XQ192" s="675"/>
      <c r="XR192" s="675"/>
      <c r="XS192" s="675"/>
      <c r="XT192" s="675"/>
      <c r="XU192" s="675"/>
      <c r="XV192" s="675"/>
      <c r="XW192" s="675"/>
      <c r="XX192" s="675"/>
      <c r="XY192" s="675"/>
      <c r="XZ192" s="675"/>
      <c r="YA192" s="675"/>
      <c r="YB192" s="675"/>
      <c r="YC192" s="675"/>
      <c r="YD192" s="675"/>
      <c r="YE192" s="675"/>
      <c r="YF192" s="675"/>
      <c r="YG192" s="675"/>
      <c r="YH192" s="675"/>
      <c r="YI192" s="675"/>
      <c r="YJ192" s="675"/>
      <c r="YK192" s="675"/>
      <c r="YL192" s="675"/>
      <c r="YM192" s="675"/>
      <c r="YN192" s="675"/>
      <c r="YO192" s="675"/>
      <c r="YP192" s="675"/>
      <c r="YQ192" s="675"/>
      <c r="YR192" s="675"/>
      <c r="YS192" s="675"/>
      <c r="YT192" s="675"/>
      <c r="YU192" s="675"/>
      <c r="YV192" s="675"/>
      <c r="YW192" s="675"/>
      <c r="YX192" s="675"/>
      <c r="YY192" s="675"/>
      <c r="YZ192" s="675"/>
      <c r="ZA192" s="675"/>
      <c r="ZB192" s="675"/>
      <c r="ZC192" s="675"/>
      <c r="ZD192" s="675"/>
      <c r="ZE192" s="675"/>
      <c r="ZF192" s="675"/>
      <c r="ZG192" s="675"/>
      <c r="ZH192" s="675"/>
      <c r="ZI192" s="675"/>
      <c r="ZJ192" s="675"/>
      <c r="ZK192" s="675"/>
      <c r="ZL192" s="675"/>
      <c r="ZM192" s="675"/>
      <c r="ZN192" s="675"/>
      <c r="ZO192" s="675"/>
      <c r="ZP192" s="675"/>
      <c r="ZQ192" s="675"/>
      <c r="ZR192" s="675"/>
      <c r="ZS192" s="675"/>
      <c r="ZT192" s="675"/>
      <c r="ZU192" s="675"/>
      <c r="ZV192" s="675"/>
      <c r="ZW192" s="675"/>
      <c r="ZX192" s="675"/>
      <c r="ZY192" s="675"/>
      <c r="ZZ192" s="675"/>
      <c r="AAA192" s="675"/>
      <c r="AAB192" s="675"/>
      <c r="AAC192" s="675"/>
      <c r="AAD192" s="675"/>
      <c r="AAE192" s="675"/>
      <c r="AAF192" s="675"/>
      <c r="AAG192" s="675"/>
      <c r="AAH192" s="675"/>
      <c r="AAI192" s="675"/>
      <c r="AAJ192" s="675"/>
      <c r="AAK192" s="675"/>
      <c r="AAL192" s="675"/>
      <c r="AAM192" s="675"/>
      <c r="AAN192" s="675"/>
      <c r="AAO192" s="675"/>
      <c r="AAP192" s="675"/>
      <c r="AAQ192" s="675"/>
      <c r="AAR192" s="675"/>
      <c r="AAS192" s="675"/>
      <c r="AAT192" s="675"/>
      <c r="AAU192" s="675"/>
      <c r="AAV192" s="675"/>
      <c r="AAW192" s="675"/>
      <c r="AAX192" s="675"/>
      <c r="AAY192" s="675"/>
      <c r="AAZ192" s="675"/>
      <c r="ABA192" s="675"/>
      <c r="ABB192" s="675"/>
      <c r="ABC192" s="675"/>
      <c r="ABD192" s="675"/>
      <c r="ABE192" s="675"/>
      <c r="ABF192" s="675"/>
      <c r="ABG192" s="675"/>
      <c r="ABH192" s="675"/>
      <c r="ABI192" s="675"/>
      <c r="ABJ192" s="675"/>
      <c r="ABK192" s="675"/>
      <c r="ABL192" s="675"/>
      <c r="ABM192" s="675"/>
      <c r="ABN192" s="675"/>
      <c r="ABO192" s="675"/>
      <c r="ABP192" s="675"/>
      <c r="ABQ192" s="675"/>
      <c r="ABR192" s="675"/>
      <c r="ABS192" s="675"/>
      <c r="ABT192" s="675"/>
      <c r="ABU192" s="675"/>
      <c r="ABV192" s="675"/>
      <c r="ABW192" s="675"/>
      <c r="ABX192" s="675"/>
      <c r="ABY192" s="675"/>
      <c r="ABZ192" s="675"/>
      <c r="ACA192" s="675"/>
      <c r="ACB192" s="675"/>
      <c r="ACC192" s="675"/>
      <c r="ACD192" s="675"/>
      <c r="ACE192" s="675"/>
      <c r="ACF192" s="675"/>
      <c r="ACG192" s="675"/>
      <c r="ACH192" s="675"/>
      <c r="ACI192" s="675"/>
      <c r="ACJ192" s="675"/>
      <c r="ACK192" s="675"/>
      <c r="ACL192" s="675"/>
      <c r="ACM192" s="675"/>
      <c r="ACN192" s="675"/>
      <c r="ACO192" s="675"/>
      <c r="ACP192" s="675"/>
      <c r="ACQ192" s="675"/>
      <c r="ACR192" s="675"/>
      <c r="ACS192" s="675"/>
      <c r="ACT192" s="675"/>
      <c r="ACU192" s="675"/>
      <c r="ACV192" s="675"/>
      <c r="ACW192" s="675"/>
      <c r="ACX192" s="675"/>
      <c r="ACY192" s="675"/>
      <c r="ACZ192" s="675"/>
      <c r="ADA192" s="675"/>
      <c r="ADB192" s="675"/>
      <c r="ADC192" s="675"/>
      <c r="ADD192" s="675"/>
      <c r="ADE192" s="675"/>
      <c r="ADF192" s="675"/>
      <c r="ADG192" s="675"/>
      <c r="ADH192" s="675"/>
      <c r="ADI192" s="675"/>
      <c r="ADJ192" s="675"/>
      <c r="ADK192" s="675"/>
      <c r="ADL192" s="675"/>
      <c r="ADM192" s="675"/>
      <c r="ADN192" s="675"/>
      <c r="ADO192" s="675"/>
      <c r="ADP192" s="675"/>
      <c r="ADQ192" s="675"/>
      <c r="ADR192" s="675"/>
      <c r="ADS192" s="675"/>
      <c r="ADT192" s="675"/>
      <c r="ADU192" s="675"/>
      <c r="ADV192" s="675"/>
      <c r="ADW192" s="675"/>
      <c r="ADX192" s="675"/>
      <c r="ADY192" s="675"/>
      <c r="ADZ192" s="675"/>
      <c r="AEA192" s="675"/>
      <c r="AEB192" s="675"/>
      <c r="AEC192" s="675"/>
      <c r="AED192" s="675"/>
      <c r="AEE192" s="675"/>
      <c r="AEF192" s="675"/>
      <c r="AEG192" s="675"/>
      <c r="AEH192" s="675"/>
      <c r="AEI192" s="675"/>
      <c r="AEJ192" s="675"/>
      <c r="AEK192" s="675"/>
      <c r="AEL192" s="675"/>
      <c r="AEM192" s="675"/>
      <c r="AEN192" s="675"/>
      <c r="AEO192" s="675"/>
      <c r="AEP192" s="675"/>
      <c r="AEQ192" s="675"/>
      <c r="AER192" s="675"/>
      <c r="AES192" s="675"/>
      <c r="AET192" s="675"/>
      <c r="AEU192" s="675"/>
      <c r="AEV192" s="675"/>
      <c r="AEW192" s="675"/>
      <c r="AEX192" s="675"/>
      <c r="AEY192" s="675"/>
      <c r="AEZ192" s="675"/>
      <c r="AFA192" s="675"/>
      <c r="AFB192" s="675"/>
      <c r="AFC192" s="675"/>
      <c r="AFD192" s="675"/>
      <c r="AFE192" s="675"/>
      <c r="AFF192" s="675"/>
      <c r="AFG192" s="675"/>
      <c r="AFH192" s="675"/>
      <c r="AFI192" s="675"/>
      <c r="AFJ192" s="675"/>
      <c r="AFK192" s="675"/>
      <c r="AFL192" s="675"/>
      <c r="AFM192" s="675"/>
      <c r="AFN192" s="675"/>
      <c r="AFO192" s="675"/>
      <c r="AFP192" s="675"/>
      <c r="AFQ192" s="675"/>
      <c r="AFR192" s="675"/>
      <c r="AFS192" s="675"/>
      <c r="AFT192" s="675"/>
      <c r="AFU192" s="675"/>
      <c r="AFV192" s="675"/>
      <c r="AFW192" s="675"/>
      <c r="AFX192" s="675"/>
      <c r="AFY192" s="675"/>
      <c r="AFZ192" s="675"/>
      <c r="AGA192" s="675"/>
      <c r="AGB192" s="675"/>
      <c r="AGC192" s="675"/>
      <c r="AGD192" s="675"/>
      <c r="AGE192" s="675"/>
      <c r="AGF192" s="675"/>
      <c r="AGG192" s="675"/>
      <c r="AGH192" s="675"/>
      <c r="AGI192" s="675"/>
      <c r="AGJ192" s="675"/>
      <c r="AGK192" s="675"/>
      <c r="AGL192" s="675"/>
      <c r="AGM192" s="675"/>
      <c r="AGN192" s="675"/>
      <c r="AGO192" s="675"/>
      <c r="AGP192" s="675"/>
      <c r="AGQ192" s="675"/>
      <c r="AGR192" s="675"/>
      <c r="AGS192" s="675"/>
      <c r="AGT192" s="675"/>
      <c r="AGU192" s="675"/>
      <c r="AGV192" s="675"/>
      <c r="AGW192" s="675"/>
      <c r="AGX192" s="675"/>
      <c r="AGY192" s="675"/>
      <c r="AGZ192" s="675"/>
      <c r="AHA192" s="675"/>
      <c r="AHB192" s="675"/>
      <c r="AHC192" s="675"/>
      <c r="AHD192" s="675"/>
      <c r="AHE192" s="675"/>
      <c r="AHF192" s="675"/>
      <c r="AHG192" s="675"/>
      <c r="AHH192" s="675"/>
      <c r="AHI192" s="675"/>
      <c r="AHJ192" s="675"/>
      <c r="AHK192" s="675"/>
      <c r="AHL192" s="675"/>
      <c r="AHM192" s="675"/>
      <c r="AHN192" s="675"/>
      <c r="AHO192" s="675"/>
      <c r="AHP192" s="675"/>
      <c r="AHQ192" s="675"/>
      <c r="AHR192" s="675"/>
      <c r="AHS192" s="675"/>
      <c r="AHT192" s="675"/>
      <c r="AHU192" s="675"/>
      <c r="AHV192" s="675"/>
      <c r="AHW192" s="675"/>
      <c r="AHX192" s="675"/>
      <c r="AHY192" s="675"/>
      <c r="AHZ192" s="675"/>
      <c r="AIA192" s="675"/>
      <c r="AIB192" s="675"/>
      <c r="AIC192" s="675"/>
      <c r="AID192" s="675"/>
      <c r="AIE192" s="675"/>
      <c r="AIF192" s="675"/>
      <c r="AIG192" s="675"/>
      <c r="AIH192" s="675"/>
      <c r="AII192" s="675"/>
      <c r="AIJ192" s="675"/>
      <c r="AIK192" s="675"/>
      <c r="AIL192" s="675"/>
      <c r="AIM192" s="675"/>
      <c r="AIN192" s="675"/>
      <c r="AIO192" s="675"/>
      <c r="AIP192" s="675"/>
      <c r="AIQ192" s="675"/>
      <c r="AIR192" s="675"/>
      <c r="AIS192" s="675"/>
      <c r="AIT192" s="675"/>
      <c r="AIU192" s="675"/>
      <c r="AIV192" s="675"/>
      <c r="AIW192" s="675"/>
      <c r="AIX192" s="675"/>
      <c r="AIY192" s="675"/>
      <c r="AIZ192" s="675"/>
      <c r="AJA192" s="675"/>
      <c r="AJB192" s="675"/>
      <c r="AJC192" s="675"/>
      <c r="AJD192" s="675"/>
      <c r="AJE192" s="675"/>
      <c r="AJF192" s="675"/>
      <c r="AJG192" s="675"/>
      <c r="AJH192" s="675"/>
      <c r="AJI192" s="675"/>
      <c r="AJJ192" s="675"/>
      <c r="AJK192" s="675"/>
      <c r="AJL192" s="675"/>
      <c r="AJM192" s="675"/>
      <c r="AJN192" s="675"/>
      <c r="AJO192" s="675"/>
      <c r="AJP192" s="675"/>
      <c r="AJQ192" s="675"/>
      <c r="AJR192" s="675"/>
      <c r="AJS192" s="675"/>
      <c r="AJT192" s="675"/>
      <c r="AJU192" s="675"/>
      <c r="AJV192" s="675"/>
      <c r="AJW192" s="675"/>
      <c r="AJX192" s="675"/>
      <c r="AJY192" s="675"/>
      <c r="AJZ192" s="675"/>
      <c r="AKA192" s="675"/>
      <c r="AKB192" s="675"/>
      <c r="AKC192" s="675"/>
      <c r="AKD192" s="675"/>
      <c r="AKE192" s="675"/>
      <c r="AKF192" s="675"/>
      <c r="AKG192" s="675"/>
      <c r="AKH192" s="675"/>
      <c r="AKI192" s="675"/>
      <c r="AKJ192" s="675"/>
      <c r="AKK192" s="675"/>
      <c r="AKL192" s="675"/>
      <c r="AKM192" s="675"/>
      <c r="AKN192" s="675"/>
      <c r="AKO192" s="675"/>
      <c r="AKP192" s="675"/>
      <c r="AKQ192" s="675"/>
      <c r="AKR192" s="675"/>
      <c r="AKS192" s="675"/>
      <c r="AKT192" s="675"/>
      <c r="AKU192" s="675"/>
      <c r="AKV192" s="675"/>
      <c r="AKW192" s="675"/>
      <c r="AKX192" s="675"/>
      <c r="AKY192" s="675"/>
      <c r="AKZ192" s="675"/>
      <c r="ALA192" s="675"/>
      <c r="ALB192" s="675"/>
      <c r="ALC192" s="675"/>
      <c r="ALD192" s="675"/>
      <c r="ALE192" s="675"/>
      <c r="ALF192" s="675"/>
      <c r="ALG192" s="675"/>
      <c r="ALH192" s="675"/>
      <c r="ALI192" s="675"/>
      <c r="ALJ192" s="675"/>
      <c r="ALK192" s="675"/>
      <c r="ALL192" s="675"/>
      <c r="ALM192" s="675"/>
      <c r="ALN192" s="675"/>
      <c r="ALO192" s="675"/>
      <c r="ALP192" s="675"/>
      <c r="ALQ192" s="675"/>
      <c r="ALR192" s="675"/>
      <c r="ALS192" s="675"/>
      <c r="ALT192" s="675"/>
      <c r="ALU192" s="675"/>
      <c r="ALV192" s="675"/>
      <c r="ALW192" s="675"/>
      <c r="ALX192" s="675"/>
      <c r="ALY192" s="675"/>
      <c r="ALZ192" s="675"/>
      <c r="AMA192" s="675"/>
      <c r="AMB192" s="675"/>
      <c r="AMC192" s="675"/>
      <c r="AMD192" s="675"/>
      <c r="AME192" s="675"/>
      <c r="AMF192" s="675"/>
      <c r="AMG192" s="675"/>
      <c r="AMH192" s="675"/>
      <c r="AMI192" s="675"/>
      <c r="AMJ192" s="675"/>
    </row>
    <row r="193" spans="1:1024" ht="25.5" x14ac:dyDescent="0.2">
      <c r="A193" s="675"/>
      <c r="B193" s="685"/>
      <c r="C193" s="686" t="s">
        <v>841</v>
      </c>
      <c r="D193" s="581"/>
      <c r="E193" s="582"/>
      <c r="F193" s="582"/>
      <c r="G193" s="581"/>
      <c r="H193" s="582"/>
      <c r="I193" s="582"/>
      <c r="J193" s="582"/>
      <c r="K193" s="582"/>
      <c r="L193" s="582"/>
      <c r="M193" s="582"/>
      <c r="N193" s="582"/>
      <c r="O193" s="582"/>
      <c r="P193" s="582"/>
      <c r="Q193" s="582"/>
      <c r="R193" s="583"/>
      <c r="S193" s="582"/>
      <c r="T193" s="582"/>
      <c r="U193" s="687" t="s">
        <v>494</v>
      </c>
      <c r="V193" s="681" t="s">
        <v>124</v>
      </c>
      <c r="W193" s="681" t="s">
        <v>495</v>
      </c>
      <c r="X193" s="569">
        <v>879.73050799999987</v>
      </c>
      <c r="Y193" s="569">
        <v>906.12000000000023</v>
      </c>
      <c r="Z193" s="569">
        <v>775.5</v>
      </c>
      <c r="AA193" s="569">
        <v>852.47872000000041</v>
      </c>
      <c r="AB193" s="569">
        <v>775.5</v>
      </c>
      <c r="AC193" s="569">
        <v>775.49999999999977</v>
      </c>
      <c r="AD193" s="569">
        <v>775.5</v>
      </c>
      <c r="AE193" s="569">
        <v>775.49999999999977</v>
      </c>
      <c r="AF193" s="569">
        <v>775.5</v>
      </c>
      <c r="AG193" s="569">
        <v>775.50000000000023</v>
      </c>
      <c r="AH193" s="569">
        <v>775.50000000000023</v>
      </c>
      <c r="AI193" s="569">
        <v>765.79058000000009</v>
      </c>
      <c r="AJ193" s="569">
        <v>503.67977999999982</v>
      </c>
      <c r="AK193" s="569">
        <v>772.14742000000012</v>
      </c>
      <c r="AL193" s="569">
        <v>630.40295000000037</v>
      </c>
      <c r="AM193" s="569">
        <v>245.43199999999999</v>
      </c>
      <c r="AN193" s="569">
        <v>0</v>
      </c>
      <c r="AO193" s="569">
        <v>0</v>
      </c>
      <c r="AP193" s="569">
        <v>0</v>
      </c>
      <c r="AQ193" s="569">
        <v>0</v>
      </c>
      <c r="AR193" s="569">
        <v>0</v>
      </c>
      <c r="AS193" s="569">
        <v>0</v>
      </c>
      <c r="AT193" s="569">
        <v>0</v>
      </c>
      <c r="AU193" s="569">
        <v>0</v>
      </c>
      <c r="AV193" s="569">
        <v>0</v>
      </c>
      <c r="AW193" s="569">
        <v>0</v>
      </c>
      <c r="AX193" s="569">
        <v>0</v>
      </c>
      <c r="AY193" s="569">
        <v>0</v>
      </c>
      <c r="AZ193" s="569">
        <v>0</v>
      </c>
      <c r="BA193" s="569">
        <v>0</v>
      </c>
      <c r="BB193" s="569">
        <v>0</v>
      </c>
      <c r="BC193" s="569">
        <v>0</v>
      </c>
      <c r="BD193" s="569">
        <v>0</v>
      </c>
      <c r="BE193" s="569">
        <v>0</v>
      </c>
      <c r="BF193" s="569">
        <v>0</v>
      </c>
      <c r="BG193" s="569">
        <v>0</v>
      </c>
      <c r="BH193" s="569">
        <v>0</v>
      </c>
      <c r="BI193" s="569">
        <v>0</v>
      </c>
      <c r="BJ193" s="569">
        <v>0</v>
      </c>
      <c r="BK193" s="569">
        <v>0</v>
      </c>
      <c r="BL193" s="569">
        <v>0</v>
      </c>
      <c r="BM193" s="569">
        <v>0</v>
      </c>
      <c r="BN193" s="569">
        <v>0</v>
      </c>
      <c r="BO193" s="569">
        <v>0</v>
      </c>
      <c r="BP193" s="569">
        <v>0</v>
      </c>
      <c r="BQ193" s="569">
        <v>0</v>
      </c>
      <c r="BR193" s="569">
        <v>0</v>
      </c>
      <c r="BS193" s="569">
        <v>0</v>
      </c>
      <c r="BT193" s="569">
        <v>0</v>
      </c>
      <c r="BU193" s="569">
        <v>0</v>
      </c>
      <c r="BV193" s="569">
        <v>0</v>
      </c>
      <c r="BW193" s="569">
        <v>0</v>
      </c>
      <c r="BX193" s="569">
        <v>0</v>
      </c>
      <c r="BY193" s="569">
        <v>0</v>
      </c>
      <c r="BZ193" s="569">
        <v>0</v>
      </c>
      <c r="CA193" s="569">
        <v>0</v>
      </c>
      <c r="CB193" s="569">
        <v>0</v>
      </c>
      <c r="CC193" s="569">
        <v>0</v>
      </c>
      <c r="CD193" s="569">
        <v>0</v>
      </c>
      <c r="CE193" s="569">
        <v>0</v>
      </c>
      <c r="CF193" s="569">
        <v>0</v>
      </c>
      <c r="CG193" s="569">
        <v>0</v>
      </c>
      <c r="CH193" s="569">
        <v>0</v>
      </c>
      <c r="CI193" s="569">
        <v>0</v>
      </c>
      <c r="CJ193" s="569">
        <v>0</v>
      </c>
      <c r="CK193" s="569">
        <v>0</v>
      </c>
      <c r="CL193" s="569">
        <v>0</v>
      </c>
      <c r="CM193" s="569">
        <v>0</v>
      </c>
      <c r="CN193" s="569">
        <v>0</v>
      </c>
      <c r="CO193" s="569">
        <v>0</v>
      </c>
      <c r="CP193" s="569">
        <v>0</v>
      </c>
      <c r="CQ193" s="569">
        <v>0</v>
      </c>
      <c r="CR193" s="569">
        <v>0</v>
      </c>
      <c r="CS193" s="569">
        <v>0</v>
      </c>
      <c r="CT193" s="569">
        <v>0</v>
      </c>
      <c r="CU193" s="569">
        <v>0</v>
      </c>
      <c r="CV193" s="569">
        <v>0</v>
      </c>
      <c r="CW193" s="569">
        <v>0</v>
      </c>
      <c r="CX193" s="569">
        <v>0</v>
      </c>
      <c r="CY193" s="569">
        <v>0</v>
      </c>
      <c r="CZ193" s="682">
        <v>0</v>
      </c>
      <c r="DA193" s="683">
        <v>0</v>
      </c>
      <c r="DB193" s="683">
        <v>0</v>
      </c>
      <c r="DC193" s="683">
        <v>0</v>
      </c>
      <c r="DD193" s="683">
        <v>0</v>
      </c>
      <c r="DE193" s="683">
        <v>0</v>
      </c>
      <c r="DF193" s="683">
        <v>0</v>
      </c>
      <c r="DG193" s="683">
        <v>0</v>
      </c>
      <c r="DH193" s="683">
        <v>0</v>
      </c>
      <c r="DI193" s="683">
        <v>0</v>
      </c>
      <c r="DJ193" s="683">
        <v>0</v>
      </c>
      <c r="DK193" s="683">
        <v>0</v>
      </c>
      <c r="DL193" s="683">
        <v>0</v>
      </c>
      <c r="DM193" s="683">
        <v>0</v>
      </c>
      <c r="DN193" s="683">
        <v>0</v>
      </c>
      <c r="DO193" s="683">
        <v>0</v>
      </c>
      <c r="DP193" s="683">
        <v>0</v>
      </c>
      <c r="DQ193" s="683">
        <v>0</v>
      </c>
      <c r="DR193" s="683">
        <v>0</v>
      </c>
      <c r="DS193" s="683">
        <v>0</v>
      </c>
      <c r="DT193" s="683">
        <v>0</v>
      </c>
      <c r="DU193" s="683">
        <v>0</v>
      </c>
      <c r="DV193" s="683">
        <v>0</v>
      </c>
      <c r="DW193" s="684">
        <v>0</v>
      </c>
      <c r="DX193" s="589"/>
      <c r="DY193" s="675"/>
      <c r="DZ193" s="675"/>
      <c r="EA193" s="675"/>
      <c r="EB193" s="675"/>
      <c r="EC193" s="675"/>
      <c r="ED193" s="675"/>
      <c r="EE193" s="675"/>
      <c r="EF193" s="675"/>
      <c r="EG193" s="675"/>
      <c r="EH193" s="675"/>
      <c r="EI193" s="675"/>
      <c r="EJ193" s="675"/>
      <c r="EK193" s="675"/>
      <c r="EL193" s="675"/>
      <c r="EM193" s="675"/>
      <c r="EN193" s="675"/>
      <c r="EO193" s="675"/>
      <c r="EP193" s="675"/>
      <c r="EQ193" s="675"/>
      <c r="ER193" s="675"/>
      <c r="ES193" s="675"/>
      <c r="ET193" s="675"/>
      <c r="EU193" s="675"/>
      <c r="EV193" s="675"/>
      <c r="EW193" s="675"/>
      <c r="EX193" s="675"/>
      <c r="EY193" s="675"/>
      <c r="EZ193" s="675"/>
      <c r="FA193" s="675"/>
      <c r="FB193" s="675"/>
      <c r="FC193" s="675"/>
      <c r="FD193" s="675"/>
      <c r="FE193" s="675"/>
      <c r="FF193" s="675"/>
      <c r="FG193" s="675"/>
      <c r="FH193" s="675"/>
      <c r="FI193" s="675"/>
      <c r="FJ193" s="675"/>
      <c r="FK193" s="675"/>
      <c r="FL193" s="675"/>
      <c r="FM193" s="675"/>
      <c r="FN193" s="675"/>
      <c r="FO193" s="675"/>
      <c r="FP193" s="675"/>
      <c r="FQ193" s="675"/>
      <c r="FR193" s="675"/>
      <c r="FS193" s="675"/>
      <c r="FT193" s="675"/>
      <c r="FU193" s="675"/>
      <c r="FV193" s="675"/>
      <c r="FW193" s="675"/>
      <c r="FX193" s="675"/>
      <c r="FY193" s="675"/>
      <c r="FZ193" s="675"/>
      <c r="GA193" s="675"/>
      <c r="GB193" s="675"/>
      <c r="GC193" s="675"/>
      <c r="GD193" s="675"/>
      <c r="GE193" s="675"/>
      <c r="GF193" s="675"/>
      <c r="GG193" s="675"/>
      <c r="GH193" s="675"/>
      <c r="GI193" s="675"/>
      <c r="GJ193" s="675"/>
      <c r="GK193" s="675"/>
      <c r="GL193" s="675"/>
      <c r="GM193" s="675"/>
      <c r="GN193" s="675"/>
      <c r="GO193" s="675"/>
      <c r="GP193" s="675"/>
      <c r="GQ193" s="675"/>
      <c r="GR193" s="675"/>
      <c r="GS193" s="675"/>
      <c r="GT193" s="675"/>
      <c r="GU193" s="675"/>
      <c r="GV193" s="675"/>
      <c r="GW193" s="675"/>
      <c r="GX193" s="675"/>
      <c r="GY193" s="675"/>
      <c r="GZ193" s="675"/>
      <c r="HA193" s="675"/>
      <c r="HB193" s="675"/>
      <c r="HC193" s="675"/>
      <c r="HD193" s="675"/>
      <c r="HE193" s="675"/>
      <c r="HF193" s="675"/>
      <c r="HG193" s="675"/>
      <c r="HH193" s="675"/>
      <c r="HI193" s="675"/>
      <c r="HJ193" s="675"/>
      <c r="HK193" s="675"/>
      <c r="HL193" s="675"/>
      <c r="HM193" s="675"/>
      <c r="HN193" s="675"/>
      <c r="HO193" s="675"/>
      <c r="HP193" s="675"/>
      <c r="HQ193" s="675"/>
      <c r="HR193" s="675"/>
      <c r="HS193" s="675"/>
      <c r="HT193" s="675"/>
      <c r="HU193" s="675"/>
      <c r="HV193" s="675"/>
      <c r="HW193" s="675"/>
      <c r="HX193" s="675"/>
      <c r="HY193" s="675"/>
      <c r="HZ193" s="675"/>
      <c r="IA193" s="675"/>
      <c r="IB193" s="675"/>
      <c r="IC193" s="675"/>
      <c r="ID193" s="675"/>
      <c r="IE193" s="675"/>
      <c r="IF193" s="675"/>
      <c r="IG193" s="675"/>
      <c r="IH193" s="675"/>
      <c r="II193" s="675"/>
      <c r="IJ193" s="675"/>
      <c r="IK193" s="675"/>
      <c r="IL193" s="675"/>
      <c r="IM193" s="675"/>
      <c r="IN193" s="675"/>
      <c r="IO193" s="675"/>
      <c r="IP193" s="675"/>
      <c r="IQ193" s="675"/>
      <c r="IR193" s="675"/>
      <c r="IS193" s="675"/>
      <c r="IT193" s="675"/>
      <c r="IU193" s="675"/>
      <c r="IV193" s="675"/>
      <c r="IW193" s="675"/>
      <c r="IX193" s="675"/>
      <c r="IY193" s="675"/>
      <c r="IZ193" s="675"/>
      <c r="JA193" s="675"/>
      <c r="JB193" s="675"/>
      <c r="JC193" s="675"/>
      <c r="JD193" s="675"/>
      <c r="JE193" s="675"/>
      <c r="JF193" s="675"/>
      <c r="JG193" s="675"/>
      <c r="JH193" s="675"/>
      <c r="JI193" s="675"/>
      <c r="JJ193" s="675"/>
      <c r="JK193" s="675"/>
      <c r="JL193" s="675"/>
      <c r="JM193" s="675"/>
      <c r="JN193" s="675"/>
      <c r="JO193" s="675"/>
      <c r="JP193" s="675"/>
      <c r="JQ193" s="675"/>
      <c r="JR193" s="675"/>
      <c r="JS193" s="675"/>
      <c r="JT193" s="675"/>
      <c r="JU193" s="675"/>
      <c r="JV193" s="675"/>
      <c r="JW193" s="675"/>
      <c r="JX193" s="675"/>
      <c r="JY193" s="675"/>
      <c r="JZ193" s="675"/>
      <c r="KA193" s="675"/>
      <c r="KB193" s="675"/>
      <c r="KC193" s="675"/>
      <c r="KD193" s="675"/>
      <c r="KE193" s="675"/>
      <c r="KF193" s="675"/>
      <c r="KG193" s="675"/>
      <c r="KH193" s="675"/>
      <c r="KI193" s="675"/>
      <c r="KJ193" s="675"/>
      <c r="KK193" s="675"/>
      <c r="KL193" s="675"/>
      <c r="KM193" s="675"/>
      <c r="KN193" s="675"/>
      <c r="KO193" s="675"/>
      <c r="KP193" s="675"/>
      <c r="KQ193" s="675"/>
      <c r="KR193" s="675"/>
      <c r="KS193" s="675"/>
      <c r="KT193" s="675"/>
      <c r="KU193" s="675"/>
      <c r="KV193" s="675"/>
      <c r="KW193" s="675"/>
      <c r="KX193" s="675"/>
      <c r="KY193" s="675"/>
      <c r="KZ193" s="675"/>
      <c r="LA193" s="675"/>
      <c r="LB193" s="675"/>
      <c r="LC193" s="675"/>
      <c r="LD193" s="675"/>
      <c r="LE193" s="675"/>
      <c r="LF193" s="675"/>
      <c r="LG193" s="675"/>
      <c r="LH193" s="675"/>
      <c r="LI193" s="675"/>
      <c r="LJ193" s="675"/>
      <c r="LK193" s="675"/>
      <c r="LL193" s="675"/>
      <c r="LM193" s="675"/>
      <c r="LN193" s="675"/>
      <c r="LO193" s="675"/>
      <c r="LP193" s="675"/>
      <c r="LQ193" s="675"/>
      <c r="LR193" s="675"/>
      <c r="LS193" s="675"/>
      <c r="LT193" s="675"/>
      <c r="LU193" s="675"/>
      <c r="LV193" s="675"/>
      <c r="LW193" s="675"/>
      <c r="LX193" s="675"/>
      <c r="LY193" s="675"/>
      <c r="LZ193" s="675"/>
      <c r="MA193" s="675"/>
      <c r="MB193" s="675"/>
      <c r="MC193" s="675"/>
      <c r="MD193" s="675"/>
      <c r="ME193" s="675"/>
      <c r="MF193" s="675"/>
      <c r="MG193" s="675"/>
      <c r="MH193" s="675"/>
      <c r="MI193" s="675"/>
      <c r="MJ193" s="675"/>
      <c r="MK193" s="675"/>
      <c r="ML193" s="675"/>
      <c r="MM193" s="675"/>
      <c r="MN193" s="675"/>
      <c r="MO193" s="675"/>
      <c r="MP193" s="675"/>
      <c r="MQ193" s="675"/>
      <c r="MR193" s="675"/>
      <c r="MS193" s="675"/>
      <c r="MT193" s="675"/>
      <c r="MU193" s="675"/>
      <c r="MV193" s="675"/>
      <c r="MW193" s="675"/>
      <c r="MX193" s="675"/>
      <c r="MY193" s="675"/>
      <c r="MZ193" s="675"/>
      <c r="NA193" s="675"/>
      <c r="NB193" s="675"/>
      <c r="NC193" s="675"/>
      <c r="ND193" s="675"/>
      <c r="NE193" s="675"/>
      <c r="NF193" s="675"/>
      <c r="NG193" s="675"/>
      <c r="NH193" s="675"/>
      <c r="NI193" s="675"/>
      <c r="NJ193" s="675"/>
      <c r="NK193" s="675"/>
      <c r="NL193" s="675"/>
      <c r="NM193" s="675"/>
      <c r="NN193" s="675"/>
      <c r="NO193" s="675"/>
      <c r="NP193" s="675"/>
      <c r="NQ193" s="675"/>
      <c r="NR193" s="675"/>
      <c r="NS193" s="675"/>
      <c r="NT193" s="675"/>
      <c r="NU193" s="675"/>
      <c r="NV193" s="675"/>
      <c r="NW193" s="675"/>
      <c r="NX193" s="675"/>
      <c r="NY193" s="675"/>
      <c r="NZ193" s="675"/>
      <c r="OA193" s="675"/>
      <c r="OB193" s="675"/>
      <c r="OC193" s="675"/>
      <c r="OD193" s="675"/>
      <c r="OE193" s="675"/>
      <c r="OF193" s="675"/>
      <c r="OG193" s="675"/>
      <c r="OH193" s="675"/>
      <c r="OI193" s="675"/>
      <c r="OJ193" s="675"/>
      <c r="OK193" s="675"/>
      <c r="OL193" s="675"/>
      <c r="OM193" s="675"/>
      <c r="ON193" s="675"/>
      <c r="OO193" s="675"/>
      <c r="OP193" s="675"/>
      <c r="OQ193" s="675"/>
      <c r="OR193" s="675"/>
      <c r="OS193" s="675"/>
      <c r="OT193" s="675"/>
      <c r="OU193" s="675"/>
      <c r="OV193" s="675"/>
      <c r="OW193" s="675"/>
      <c r="OX193" s="675"/>
      <c r="OY193" s="675"/>
      <c r="OZ193" s="675"/>
      <c r="PA193" s="675"/>
      <c r="PB193" s="675"/>
      <c r="PC193" s="675"/>
      <c r="PD193" s="675"/>
      <c r="PE193" s="675"/>
      <c r="PF193" s="675"/>
      <c r="PG193" s="675"/>
      <c r="PH193" s="675"/>
      <c r="PI193" s="675"/>
      <c r="PJ193" s="675"/>
      <c r="PK193" s="675"/>
      <c r="PL193" s="675"/>
      <c r="PM193" s="675"/>
      <c r="PN193" s="675"/>
      <c r="PO193" s="675"/>
      <c r="PP193" s="675"/>
      <c r="PQ193" s="675"/>
      <c r="PR193" s="675"/>
      <c r="PS193" s="675"/>
      <c r="PT193" s="675"/>
      <c r="PU193" s="675"/>
      <c r="PV193" s="675"/>
      <c r="PW193" s="675"/>
      <c r="PX193" s="675"/>
      <c r="PY193" s="675"/>
      <c r="PZ193" s="675"/>
      <c r="QA193" s="675"/>
      <c r="QB193" s="675"/>
      <c r="QC193" s="675"/>
      <c r="QD193" s="675"/>
      <c r="QE193" s="675"/>
      <c r="QF193" s="675"/>
      <c r="QG193" s="675"/>
      <c r="QH193" s="675"/>
      <c r="QI193" s="675"/>
      <c r="QJ193" s="675"/>
      <c r="QK193" s="675"/>
      <c r="QL193" s="675"/>
      <c r="QM193" s="675"/>
      <c r="QN193" s="675"/>
      <c r="QO193" s="675"/>
      <c r="QP193" s="675"/>
      <c r="QQ193" s="675"/>
      <c r="QR193" s="675"/>
      <c r="QS193" s="675"/>
      <c r="QT193" s="675"/>
      <c r="QU193" s="675"/>
      <c r="QV193" s="675"/>
      <c r="QW193" s="675"/>
      <c r="QX193" s="675"/>
      <c r="QY193" s="675"/>
      <c r="QZ193" s="675"/>
      <c r="RA193" s="675"/>
      <c r="RB193" s="675"/>
      <c r="RC193" s="675"/>
      <c r="RD193" s="675"/>
      <c r="RE193" s="675"/>
      <c r="RF193" s="675"/>
      <c r="RG193" s="675"/>
      <c r="RH193" s="675"/>
      <c r="RI193" s="675"/>
      <c r="RJ193" s="675"/>
      <c r="RK193" s="675"/>
      <c r="RL193" s="675"/>
      <c r="RM193" s="675"/>
      <c r="RN193" s="675"/>
      <c r="RO193" s="675"/>
      <c r="RP193" s="675"/>
      <c r="RQ193" s="675"/>
      <c r="RR193" s="675"/>
      <c r="RS193" s="675"/>
      <c r="RT193" s="675"/>
      <c r="RU193" s="675"/>
      <c r="RV193" s="675"/>
      <c r="RW193" s="675"/>
      <c r="RX193" s="675"/>
      <c r="RY193" s="675"/>
      <c r="RZ193" s="675"/>
      <c r="SA193" s="675"/>
      <c r="SB193" s="675"/>
      <c r="SC193" s="675"/>
      <c r="SD193" s="675"/>
      <c r="SE193" s="675"/>
      <c r="SF193" s="675"/>
      <c r="SG193" s="675"/>
      <c r="SH193" s="675"/>
      <c r="SI193" s="675"/>
      <c r="SJ193" s="675"/>
      <c r="SK193" s="675"/>
      <c r="SL193" s="675"/>
      <c r="SM193" s="675"/>
      <c r="SN193" s="675"/>
      <c r="SO193" s="675"/>
      <c r="SP193" s="675"/>
      <c r="SQ193" s="675"/>
      <c r="SR193" s="675"/>
      <c r="SS193" s="675"/>
      <c r="ST193" s="675"/>
      <c r="SU193" s="675"/>
      <c r="SV193" s="675"/>
      <c r="SW193" s="675"/>
      <c r="SX193" s="675"/>
      <c r="SY193" s="675"/>
      <c r="SZ193" s="675"/>
      <c r="TA193" s="675"/>
      <c r="TB193" s="675"/>
      <c r="TC193" s="675"/>
      <c r="TD193" s="675"/>
      <c r="TE193" s="675"/>
      <c r="TF193" s="675"/>
      <c r="TG193" s="675"/>
      <c r="TH193" s="675"/>
      <c r="TI193" s="675"/>
      <c r="TJ193" s="675"/>
      <c r="TK193" s="675"/>
      <c r="TL193" s="675"/>
      <c r="TM193" s="675"/>
      <c r="TN193" s="675"/>
      <c r="TO193" s="675"/>
      <c r="TP193" s="675"/>
      <c r="TQ193" s="675"/>
      <c r="TR193" s="675"/>
      <c r="TS193" s="675"/>
      <c r="TT193" s="675"/>
      <c r="TU193" s="675"/>
      <c r="TV193" s="675"/>
      <c r="TW193" s="675"/>
      <c r="TX193" s="675"/>
      <c r="TY193" s="675"/>
      <c r="TZ193" s="675"/>
      <c r="UA193" s="675"/>
      <c r="UB193" s="675"/>
      <c r="UC193" s="675"/>
      <c r="UD193" s="675"/>
      <c r="UE193" s="675"/>
      <c r="UF193" s="675"/>
      <c r="UG193" s="675"/>
      <c r="UH193" s="675"/>
      <c r="UI193" s="675"/>
      <c r="UJ193" s="675"/>
      <c r="UK193" s="675"/>
      <c r="UL193" s="675"/>
      <c r="UM193" s="675"/>
      <c r="UN193" s="675"/>
      <c r="UO193" s="675"/>
      <c r="UP193" s="675"/>
      <c r="UQ193" s="675"/>
      <c r="UR193" s="675"/>
      <c r="US193" s="675"/>
      <c r="UT193" s="675"/>
      <c r="UU193" s="675"/>
      <c r="UV193" s="675"/>
      <c r="UW193" s="675"/>
      <c r="UX193" s="675"/>
      <c r="UY193" s="675"/>
      <c r="UZ193" s="675"/>
      <c r="VA193" s="675"/>
      <c r="VB193" s="675"/>
      <c r="VC193" s="675"/>
      <c r="VD193" s="675"/>
      <c r="VE193" s="675"/>
      <c r="VF193" s="675"/>
      <c r="VG193" s="675"/>
      <c r="VH193" s="675"/>
      <c r="VI193" s="675"/>
      <c r="VJ193" s="675"/>
      <c r="VK193" s="675"/>
      <c r="VL193" s="675"/>
      <c r="VM193" s="675"/>
      <c r="VN193" s="675"/>
      <c r="VO193" s="675"/>
      <c r="VP193" s="675"/>
      <c r="VQ193" s="675"/>
      <c r="VR193" s="675"/>
      <c r="VS193" s="675"/>
      <c r="VT193" s="675"/>
      <c r="VU193" s="675"/>
      <c r="VV193" s="675"/>
      <c r="VW193" s="675"/>
      <c r="VX193" s="675"/>
      <c r="VY193" s="675"/>
      <c r="VZ193" s="675"/>
      <c r="WA193" s="675"/>
      <c r="WB193" s="675"/>
      <c r="WC193" s="675"/>
      <c r="WD193" s="675"/>
      <c r="WE193" s="675"/>
      <c r="WF193" s="675"/>
      <c r="WG193" s="675"/>
      <c r="WH193" s="675"/>
      <c r="WI193" s="675"/>
      <c r="WJ193" s="675"/>
      <c r="WK193" s="675"/>
      <c r="WL193" s="675"/>
      <c r="WM193" s="675"/>
      <c r="WN193" s="675"/>
      <c r="WO193" s="675"/>
      <c r="WP193" s="675"/>
      <c r="WQ193" s="675"/>
      <c r="WR193" s="675"/>
      <c r="WS193" s="675"/>
      <c r="WT193" s="675"/>
      <c r="WU193" s="675"/>
      <c r="WV193" s="675"/>
      <c r="WW193" s="675"/>
      <c r="WX193" s="675"/>
      <c r="WY193" s="675"/>
      <c r="WZ193" s="675"/>
      <c r="XA193" s="675"/>
      <c r="XB193" s="675"/>
      <c r="XC193" s="675"/>
      <c r="XD193" s="675"/>
      <c r="XE193" s="675"/>
      <c r="XF193" s="675"/>
      <c r="XG193" s="675"/>
      <c r="XH193" s="675"/>
      <c r="XI193" s="675"/>
      <c r="XJ193" s="675"/>
      <c r="XK193" s="675"/>
      <c r="XL193" s="675"/>
      <c r="XM193" s="675"/>
      <c r="XN193" s="675"/>
      <c r="XO193" s="675"/>
      <c r="XP193" s="675"/>
      <c r="XQ193" s="675"/>
      <c r="XR193" s="675"/>
      <c r="XS193" s="675"/>
      <c r="XT193" s="675"/>
      <c r="XU193" s="675"/>
      <c r="XV193" s="675"/>
      <c r="XW193" s="675"/>
      <c r="XX193" s="675"/>
      <c r="XY193" s="675"/>
      <c r="XZ193" s="675"/>
      <c r="YA193" s="675"/>
      <c r="YB193" s="675"/>
      <c r="YC193" s="675"/>
      <c r="YD193" s="675"/>
      <c r="YE193" s="675"/>
      <c r="YF193" s="675"/>
      <c r="YG193" s="675"/>
      <c r="YH193" s="675"/>
      <c r="YI193" s="675"/>
      <c r="YJ193" s="675"/>
      <c r="YK193" s="675"/>
      <c r="YL193" s="675"/>
      <c r="YM193" s="675"/>
      <c r="YN193" s="675"/>
      <c r="YO193" s="675"/>
      <c r="YP193" s="675"/>
      <c r="YQ193" s="675"/>
      <c r="YR193" s="675"/>
      <c r="YS193" s="675"/>
      <c r="YT193" s="675"/>
      <c r="YU193" s="675"/>
      <c r="YV193" s="675"/>
      <c r="YW193" s="675"/>
      <c r="YX193" s="675"/>
      <c r="YY193" s="675"/>
      <c r="YZ193" s="675"/>
      <c r="ZA193" s="675"/>
      <c r="ZB193" s="675"/>
      <c r="ZC193" s="675"/>
      <c r="ZD193" s="675"/>
      <c r="ZE193" s="675"/>
      <c r="ZF193" s="675"/>
      <c r="ZG193" s="675"/>
      <c r="ZH193" s="675"/>
      <c r="ZI193" s="675"/>
      <c r="ZJ193" s="675"/>
      <c r="ZK193" s="675"/>
      <c r="ZL193" s="675"/>
      <c r="ZM193" s="675"/>
      <c r="ZN193" s="675"/>
      <c r="ZO193" s="675"/>
      <c r="ZP193" s="675"/>
      <c r="ZQ193" s="675"/>
      <c r="ZR193" s="675"/>
      <c r="ZS193" s="675"/>
      <c r="ZT193" s="675"/>
      <c r="ZU193" s="675"/>
      <c r="ZV193" s="675"/>
      <c r="ZW193" s="675"/>
      <c r="ZX193" s="675"/>
      <c r="ZY193" s="675"/>
      <c r="ZZ193" s="675"/>
      <c r="AAA193" s="675"/>
      <c r="AAB193" s="675"/>
      <c r="AAC193" s="675"/>
      <c r="AAD193" s="675"/>
      <c r="AAE193" s="675"/>
      <c r="AAF193" s="675"/>
      <c r="AAG193" s="675"/>
      <c r="AAH193" s="675"/>
      <c r="AAI193" s="675"/>
      <c r="AAJ193" s="675"/>
      <c r="AAK193" s="675"/>
      <c r="AAL193" s="675"/>
      <c r="AAM193" s="675"/>
      <c r="AAN193" s="675"/>
      <c r="AAO193" s="675"/>
      <c r="AAP193" s="675"/>
      <c r="AAQ193" s="675"/>
      <c r="AAR193" s="675"/>
      <c r="AAS193" s="675"/>
      <c r="AAT193" s="675"/>
      <c r="AAU193" s="675"/>
      <c r="AAV193" s="675"/>
      <c r="AAW193" s="675"/>
      <c r="AAX193" s="675"/>
      <c r="AAY193" s="675"/>
      <c r="AAZ193" s="675"/>
      <c r="ABA193" s="675"/>
      <c r="ABB193" s="675"/>
      <c r="ABC193" s="675"/>
      <c r="ABD193" s="675"/>
      <c r="ABE193" s="675"/>
      <c r="ABF193" s="675"/>
      <c r="ABG193" s="675"/>
      <c r="ABH193" s="675"/>
      <c r="ABI193" s="675"/>
      <c r="ABJ193" s="675"/>
      <c r="ABK193" s="675"/>
      <c r="ABL193" s="675"/>
      <c r="ABM193" s="675"/>
      <c r="ABN193" s="675"/>
      <c r="ABO193" s="675"/>
      <c r="ABP193" s="675"/>
      <c r="ABQ193" s="675"/>
      <c r="ABR193" s="675"/>
      <c r="ABS193" s="675"/>
      <c r="ABT193" s="675"/>
      <c r="ABU193" s="675"/>
      <c r="ABV193" s="675"/>
      <c r="ABW193" s="675"/>
      <c r="ABX193" s="675"/>
      <c r="ABY193" s="675"/>
      <c r="ABZ193" s="675"/>
      <c r="ACA193" s="675"/>
      <c r="ACB193" s="675"/>
      <c r="ACC193" s="675"/>
      <c r="ACD193" s="675"/>
      <c r="ACE193" s="675"/>
      <c r="ACF193" s="675"/>
      <c r="ACG193" s="675"/>
      <c r="ACH193" s="675"/>
      <c r="ACI193" s="675"/>
      <c r="ACJ193" s="675"/>
      <c r="ACK193" s="675"/>
      <c r="ACL193" s="675"/>
      <c r="ACM193" s="675"/>
      <c r="ACN193" s="675"/>
      <c r="ACO193" s="675"/>
      <c r="ACP193" s="675"/>
      <c r="ACQ193" s="675"/>
      <c r="ACR193" s="675"/>
      <c r="ACS193" s="675"/>
      <c r="ACT193" s="675"/>
      <c r="ACU193" s="675"/>
      <c r="ACV193" s="675"/>
      <c r="ACW193" s="675"/>
      <c r="ACX193" s="675"/>
      <c r="ACY193" s="675"/>
      <c r="ACZ193" s="675"/>
      <c r="ADA193" s="675"/>
      <c r="ADB193" s="675"/>
      <c r="ADC193" s="675"/>
      <c r="ADD193" s="675"/>
      <c r="ADE193" s="675"/>
      <c r="ADF193" s="675"/>
      <c r="ADG193" s="675"/>
      <c r="ADH193" s="675"/>
      <c r="ADI193" s="675"/>
      <c r="ADJ193" s="675"/>
      <c r="ADK193" s="675"/>
      <c r="ADL193" s="675"/>
      <c r="ADM193" s="675"/>
      <c r="ADN193" s="675"/>
      <c r="ADO193" s="675"/>
      <c r="ADP193" s="675"/>
      <c r="ADQ193" s="675"/>
      <c r="ADR193" s="675"/>
      <c r="ADS193" s="675"/>
      <c r="ADT193" s="675"/>
      <c r="ADU193" s="675"/>
      <c r="ADV193" s="675"/>
      <c r="ADW193" s="675"/>
      <c r="ADX193" s="675"/>
      <c r="ADY193" s="675"/>
      <c r="ADZ193" s="675"/>
      <c r="AEA193" s="675"/>
      <c r="AEB193" s="675"/>
      <c r="AEC193" s="675"/>
      <c r="AED193" s="675"/>
      <c r="AEE193" s="675"/>
      <c r="AEF193" s="675"/>
      <c r="AEG193" s="675"/>
      <c r="AEH193" s="675"/>
      <c r="AEI193" s="675"/>
      <c r="AEJ193" s="675"/>
      <c r="AEK193" s="675"/>
      <c r="AEL193" s="675"/>
      <c r="AEM193" s="675"/>
      <c r="AEN193" s="675"/>
      <c r="AEO193" s="675"/>
      <c r="AEP193" s="675"/>
      <c r="AEQ193" s="675"/>
      <c r="AER193" s="675"/>
      <c r="AES193" s="675"/>
      <c r="AET193" s="675"/>
      <c r="AEU193" s="675"/>
      <c r="AEV193" s="675"/>
      <c r="AEW193" s="675"/>
      <c r="AEX193" s="675"/>
      <c r="AEY193" s="675"/>
      <c r="AEZ193" s="675"/>
      <c r="AFA193" s="675"/>
      <c r="AFB193" s="675"/>
      <c r="AFC193" s="675"/>
      <c r="AFD193" s="675"/>
      <c r="AFE193" s="675"/>
      <c r="AFF193" s="675"/>
      <c r="AFG193" s="675"/>
      <c r="AFH193" s="675"/>
      <c r="AFI193" s="675"/>
      <c r="AFJ193" s="675"/>
      <c r="AFK193" s="675"/>
      <c r="AFL193" s="675"/>
      <c r="AFM193" s="675"/>
      <c r="AFN193" s="675"/>
      <c r="AFO193" s="675"/>
      <c r="AFP193" s="675"/>
      <c r="AFQ193" s="675"/>
      <c r="AFR193" s="675"/>
      <c r="AFS193" s="675"/>
      <c r="AFT193" s="675"/>
      <c r="AFU193" s="675"/>
      <c r="AFV193" s="675"/>
      <c r="AFW193" s="675"/>
      <c r="AFX193" s="675"/>
      <c r="AFY193" s="675"/>
      <c r="AFZ193" s="675"/>
      <c r="AGA193" s="675"/>
      <c r="AGB193" s="675"/>
      <c r="AGC193" s="675"/>
      <c r="AGD193" s="675"/>
      <c r="AGE193" s="675"/>
      <c r="AGF193" s="675"/>
      <c r="AGG193" s="675"/>
      <c r="AGH193" s="675"/>
      <c r="AGI193" s="675"/>
      <c r="AGJ193" s="675"/>
      <c r="AGK193" s="675"/>
      <c r="AGL193" s="675"/>
      <c r="AGM193" s="675"/>
      <c r="AGN193" s="675"/>
      <c r="AGO193" s="675"/>
      <c r="AGP193" s="675"/>
      <c r="AGQ193" s="675"/>
      <c r="AGR193" s="675"/>
      <c r="AGS193" s="675"/>
      <c r="AGT193" s="675"/>
      <c r="AGU193" s="675"/>
      <c r="AGV193" s="675"/>
      <c r="AGW193" s="675"/>
      <c r="AGX193" s="675"/>
      <c r="AGY193" s="675"/>
      <c r="AGZ193" s="675"/>
      <c r="AHA193" s="675"/>
      <c r="AHB193" s="675"/>
      <c r="AHC193" s="675"/>
      <c r="AHD193" s="675"/>
      <c r="AHE193" s="675"/>
      <c r="AHF193" s="675"/>
      <c r="AHG193" s="675"/>
      <c r="AHH193" s="675"/>
      <c r="AHI193" s="675"/>
      <c r="AHJ193" s="675"/>
      <c r="AHK193" s="675"/>
      <c r="AHL193" s="675"/>
      <c r="AHM193" s="675"/>
      <c r="AHN193" s="675"/>
      <c r="AHO193" s="675"/>
      <c r="AHP193" s="675"/>
      <c r="AHQ193" s="675"/>
      <c r="AHR193" s="675"/>
      <c r="AHS193" s="675"/>
      <c r="AHT193" s="675"/>
      <c r="AHU193" s="675"/>
      <c r="AHV193" s="675"/>
      <c r="AHW193" s="675"/>
      <c r="AHX193" s="675"/>
      <c r="AHY193" s="675"/>
      <c r="AHZ193" s="675"/>
      <c r="AIA193" s="675"/>
      <c r="AIB193" s="675"/>
      <c r="AIC193" s="675"/>
      <c r="AID193" s="675"/>
      <c r="AIE193" s="675"/>
      <c r="AIF193" s="675"/>
      <c r="AIG193" s="675"/>
      <c r="AIH193" s="675"/>
      <c r="AII193" s="675"/>
      <c r="AIJ193" s="675"/>
      <c r="AIK193" s="675"/>
      <c r="AIL193" s="675"/>
      <c r="AIM193" s="675"/>
      <c r="AIN193" s="675"/>
      <c r="AIO193" s="675"/>
      <c r="AIP193" s="675"/>
      <c r="AIQ193" s="675"/>
      <c r="AIR193" s="675"/>
      <c r="AIS193" s="675"/>
      <c r="AIT193" s="675"/>
      <c r="AIU193" s="675"/>
      <c r="AIV193" s="675"/>
      <c r="AIW193" s="675"/>
      <c r="AIX193" s="675"/>
      <c r="AIY193" s="675"/>
      <c r="AIZ193" s="675"/>
      <c r="AJA193" s="675"/>
      <c r="AJB193" s="675"/>
      <c r="AJC193" s="675"/>
      <c r="AJD193" s="675"/>
      <c r="AJE193" s="675"/>
      <c r="AJF193" s="675"/>
      <c r="AJG193" s="675"/>
      <c r="AJH193" s="675"/>
      <c r="AJI193" s="675"/>
      <c r="AJJ193" s="675"/>
      <c r="AJK193" s="675"/>
      <c r="AJL193" s="675"/>
      <c r="AJM193" s="675"/>
      <c r="AJN193" s="675"/>
      <c r="AJO193" s="675"/>
      <c r="AJP193" s="675"/>
      <c r="AJQ193" s="675"/>
      <c r="AJR193" s="675"/>
      <c r="AJS193" s="675"/>
      <c r="AJT193" s="675"/>
      <c r="AJU193" s="675"/>
      <c r="AJV193" s="675"/>
      <c r="AJW193" s="675"/>
      <c r="AJX193" s="675"/>
      <c r="AJY193" s="675"/>
      <c r="AJZ193" s="675"/>
      <c r="AKA193" s="675"/>
      <c r="AKB193" s="675"/>
      <c r="AKC193" s="675"/>
      <c r="AKD193" s="675"/>
      <c r="AKE193" s="675"/>
      <c r="AKF193" s="675"/>
      <c r="AKG193" s="675"/>
      <c r="AKH193" s="675"/>
      <c r="AKI193" s="675"/>
      <c r="AKJ193" s="675"/>
      <c r="AKK193" s="675"/>
      <c r="AKL193" s="675"/>
      <c r="AKM193" s="675"/>
      <c r="AKN193" s="675"/>
      <c r="AKO193" s="675"/>
      <c r="AKP193" s="675"/>
      <c r="AKQ193" s="675"/>
      <c r="AKR193" s="675"/>
      <c r="AKS193" s="675"/>
      <c r="AKT193" s="675"/>
      <c r="AKU193" s="675"/>
      <c r="AKV193" s="675"/>
      <c r="AKW193" s="675"/>
      <c r="AKX193" s="675"/>
      <c r="AKY193" s="675"/>
      <c r="AKZ193" s="675"/>
      <c r="ALA193" s="675"/>
      <c r="ALB193" s="675"/>
      <c r="ALC193" s="675"/>
      <c r="ALD193" s="675"/>
      <c r="ALE193" s="675"/>
      <c r="ALF193" s="675"/>
      <c r="ALG193" s="675"/>
      <c r="ALH193" s="675"/>
      <c r="ALI193" s="675"/>
      <c r="ALJ193" s="675"/>
      <c r="ALK193" s="675"/>
      <c r="ALL193" s="675"/>
      <c r="ALM193" s="675"/>
      <c r="ALN193" s="675"/>
      <c r="ALO193" s="675"/>
      <c r="ALP193" s="675"/>
      <c r="ALQ193" s="675"/>
      <c r="ALR193" s="675"/>
      <c r="ALS193" s="675"/>
      <c r="ALT193" s="675"/>
      <c r="ALU193" s="675"/>
      <c r="ALV193" s="675"/>
      <c r="ALW193" s="675"/>
      <c r="ALX193" s="675"/>
      <c r="ALY193" s="675"/>
      <c r="ALZ193" s="675"/>
      <c r="AMA193" s="675"/>
      <c r="AMB193" s="675"/>
      <c r="AMC193" s="675"/>
      <c r="AMD193" s="675"/>
      <c r="AME193" s="675"/>
      <c r="AMF193" s="675"/>
      <c r="AMG193" s="675"/>
      <c r="AMH193" s="675"/>
      <c r="AMI193" s="675"/>
      <c r="AMJ193" s="675"/>
    </row>
    <row r="194" spans="1:1024" x14ac:dyDescent="0.2">
      <c r="A194" s="675"/>
      <c r="B194" s="688"/>
      <c r="C194" s="689"/>
      <c r="D194" s="690"/>
      <c r="E194" s="690"/>
      <c r="F194" s="690"/>
      <c r="G194" s="690"/>
      <c r="H194" s="690"/>
      <c r="I194" s="690"/>
      <c r="J194" s="690"/>
      <c r="K194" s="690"/>
      <c r="L194" s="690"/>
      <c r="M194" s="690"/>
      <c r="N194" s="690"/>
      <c r="O194" s="690"/>
      <c r="P194" s="690"/>
      <c r="Q194" s="690"/>
      <c r="R194" s="691"/>
      <c r="S194" s="690"/>
      <c r="T194" s="690"/>
      <c r="U194" s="687" t="s">
        <v>496</v>
      </c>
      <c r="V194" s="681" t="s">
        <v>124</v>
      </c>
      <c r="W194" s="681" t="s">
        <v>495</v>
      </c>
      <c r="X194" s="569"/>
      <c r="Y194" s="569"/>
      <c r="Z194" s="569"/>
      <c r="AA194" s="569"/>
      <c r="AB194" s="569"/>
      <c r="AC194" s="569"/>
      <c r="AD194" s="569"/>
      <c r="AE194" s="569"/>
      <c r="AF194" s="569"/>
      <c r="AG194" s="569"/>
      <c r="AH194" s="569"/>
      <c r="AI194" s="569"/>
      <c r="AJ194" s="569"/>
      <c r="AK194" s="569"/>
      <c r="AL194" s="569"/>
      <c r="AM194" s="569"/>
      <c r="AN194" s="569"/>
      <c r="AO194" s="569"/>
      <c r="AP194" s="569"/>
      <c r="AQ194" s="569"/>
      <c r="AR194" s="569"/>
      <c r="AS194" s="569"/>
      <c r="AT194" s="569"/>
      <c r="AU194" s="569"/>
      <c r="AV194" s="569"/>
      <c r="AW194" s="569"/>
      <c r="AX194" s="569"/>
      <c r="AY194" s="569"/>
      <c r="AZ194" s="569"/>
      <c r="BA194" s="569"/>
      <c r="BB194" s="569"/>
      <c r="BC194" s="569"/>
      <c r="BD194" s="569"/>
      <c r="BE194" s="569"/>
      <c r="BF194" s="569"/>
      <c r="BG194" s="569"/>
      <c r="BH194" s="569"/>
      <c r="BI194" s="569"/>
      <c r="BJ194" s="569"/>
      <c r="BK194" s="569"/>
      <c r="BL194" s="569"/>
      <c r="BM194" s="569"/>
      <c r="BN194" s="569"/>
      <c r="BO194" s="569"/>
      <c r="BP194" s="569"/>
      <c r="BQ194" s="569"/>
      <c r="BR194" s="569"/>
      <c r="BS194" s="569"/>
      <c r="BT194" s="569"/>
      <c r="BU194" s="569"/>
      <c r="BV194" s="569"/>
      <c r="BW194" s="569"/>
      <c r="BX194" s="569"/>
      <c r="BY194" s="569"/>
      <c r="BZ194" s="569"/>
      <c r="CA194" s="569"/>
      <c r="CB194" s="569"/>
      <c r="CC194" s="569"/>
      <c r="CD194" s="569"/>
      <c r="CE194" s="569"/>
      <c r="CF194" s="569"/>
      <c r="CG194" s="569"/>
      <c r="CH194" s="569"/>
      <c r="CI194" s="569"/>
      <c r="CJ194" s="569"/>
      <c r="CK194" s="569"/>
      <c r="CL194" s="569"/>
      <c r="CM194" s="569"/>
      <c r="CN194" s="569"/>
      <c r="CO194" s="569"/>
      <c r="CP194" s="569"/>
      <c r="CQ194" s="569"/>
      <c r="CR194" s="569"/>
      <c r="CS194" s="569"/>
      <c r="CT194" s="569"/>
      <c r="CU194" s="569"/>
      <c r="CV194" s="569"/>
      <c r="CW194" s="569"/>
      <c r="CX194" s="569"/>
      <c r="CY194" s="569"/>
      <c r="CZ194" s="682">
        <v>0</v>
      </c>
      <c r="DA194" s="683">
        <v>0</v>
      </c>
      <c r="DB194" s="683">
        <v>0</v>
      </c>
      <c r="DC194" s="683">
        <v>0</v>
      </c>
      <c r="DD194" s="683">
        <v>0</v>
      </c>
      <c r="DE194" s="683">
        <v>0</v>
      </c>
      <c r="DF194" s="683">
        <v>0</v>
      </c>
      <c r="DG194" s="683">
        <v>0</v>
      </c>
      <c r="DH194" s="683">
        <v>0</v>
      </c>
      <c r="DI194" s="683">
        <v>0</v>
      </c>
      <c r="DJ194" s="683">
        <v>0</v>
      </c>
      <c r="DK194" s="683">
        <v>0</v>
      </c>
      <c r="DL194" s="683">
        <v>0</v>
      </c>
      <c r="DM194" s="683">
        <v>0</v>
      </c>
      <c r="DN194" s="683">
        <v>0</v>
      </c>
      <c r="DO194" s="683">
        <v>0</v>
      </c>
      <c r="DP194" s="683">
        <v>0</v>
      </c>
      <c r="DQ194" s="683">
        <v>0</v>
      </c>
      <c r="DR194" s="683">
        <v>0</v>
      </c>
      <c r="DS194" s="683">
        <v>0</v>
      </c>
      <c r="DT194" s="683">
        <v>0</v>
      </c>
      <c r="DU194" s="683">
        <v>0</v>
      </c>
      <c r="DV194" s="683">
        <v>0</v>
      </c>
      <c r="DW194" s="684">
        <v>0</v>
      </c>
      <c r="DX194" s="589"/>
      <c r="DY194" s="675"/>
      <c r="DZ194" s="675"/>
      <c r="EA194" s="675"/>
      <c r="EB194" s="675"/>
      <c r="EC194" s="675"/>
      <c r="ED194" s="675"/>
      <c r="EE194" s="675"/>
      <c r="EF194" s="675"/>
      <c r="EG194" s="675"/>
      <c r="EH194" s="675"/>
      <c r="EI194" s="675"/>
      <c r="EJ194" s="675"/>
      <c r="EK194" s="675"/>
      <c r="EL194" s="675"/>
      <c r="EM194" s="675"/>
      <c r="EN194" s="675"/>
      <c r="EO194" s="675"/>
      <c r="EP194" s="675"/>
      <c r="EQ194" s="675"/>
      <c r="ER194" s="675"/>
      <c r="ES194" s="675"/>
      <c r="ET194" s="675"/>
      <c r="EU194" s="675"/>
      <c r="EV194" s="675"/>
      <c r="EW194" s="675"/>
      <c r="EX194" s="675"/>
      <c r="EY194" s="675"/>
      <c r="EZ194" s="675"/>
      <c r="FA194" s="675"/>
      <c r="FB194" s="675"/>
      <c r="FC194" s="675"/>
      <c r="FD194" s="675"/>
      <c r="FE194" s="675"/>
      <c r="FF194" s="675"/>
      <c r="FG194" s="675"/>
      <c r="FH194" s="675"/>
      <c r="FI194" s="675"/>
      <c r="FJ194" s="675"/>
      <c r="FK194" s="675"/>
      <c r="FL194" s="675"/>
      <c r="FM194" s="675"/>
      <c r="FN194" s="675"/>
      <c r="FO194" s="675"/>
      <c r="FP194" s="675"/>
      <c r="FQ194" s="675"/>
      <c r="FR194" s="675"/>
      <c r="FS194" s="675"/>
      <c r="FT194" s="675"/>
      <c r="FU194" s="675"/>
      <c r="FV194" s="675"/>
      <c r="FW194" s="675"/>
      <c r="FX194" s="675"/>
      <c r="FY194" s="675"/>
      <c r="FZ194" s="675"/>
      <c r="GA194" s="675"/>
      <c r="GB194" s="675"/>
      <c r="GC194" s="675"/>
      <c r="GD194" s="675"/>
      <c r="GE194" s="675"/>
      <c r="GF194" s="675"/>
      <c r="GG194" s="675"/>
      <c r="GH194" s="675"/>
      <c r="GI194" s="675"/>
      <c r="GJ194" s="675"/>
      <c r="GK194" s="675"/>
      <c r="GL194" s="675"/>
      <c r="GM194" s="675"/>
      <c r="GN194" s="675"/>
      <c r="GO194" s="675"/>
      <c r="GP194" s="675"/>
      <c r="GQ194" s="675"/>
      <c r="GR194" s="675"/>
      <c r="GS194" s="675"/>
      <c r="GT194" s="675"/>
      <c r="GU194" s="675"/>
      <c r="GV194" s="675"/>
      <c r="GW194" s="675"/>
      <c r="GX194" s="675"/>
      <c r="GY194" s="675"/>
      <c r="GZ194" s="675"/>
      <c r="HA194" s="675"/>
      <c r="HB194" s="675"/>
      <c r="HC194" s="675"/>
      <c r="HD194" s="675"/>
      <c r="HE194" s="675"/>
      <c r="HF194" s="675"/>
      <c r="HG194" s="675"/>
      <c r="HH194" s="675"/>
      <c r="HI194" s="675"/>
      <c r="HJ194" s="675"/>
      <c r="HK194" s="675"/>
      <c r="HL194" s="675"/>
      <c r="HM194" s="675"/>
      <c r="HN194" s="675"/>
      <c r="HO194" s="675"/>
      <c r="HP194" s="675"/>
      <c r="HQ194" s="675"/>
      <c r="HR194" s="675"/>
      <c r="HS194" s="675"/>
      <c r="HT194" s="675"/>
      <c r="HU194" s="675"/>
      <c r="HV194" s="675"/>
      <c r="HW194" s="675"/>
      <c r="HX194" s="675"/>
      <c r="HY194" s="675"/>
      <c r="HZ194" s="675"/>
      <c r="IA194" s="675"/>
      <c r="IB194" s="675"/>
      <c r="IC194" s="675"/>
      <c r="ID194" s="675"/>
      <c r="IE194" s="675"/>
      <c r="IF194" s="675"/>
      <c r="IG194" s="675"/>
      <c r="IH194" s="675"/>
      <c r="II194" s="675"/>
      <c r="IJ194" s="675"/>
      <c r="IK194" s="675"/>
      <c r="IL194" s="675"/>
      <c r="IM194" s="675"/>
      <c r="IN194" s="675"/>
      <c r="IO194" s="675"/>
      <c r="IP194" s="675"/>
      <c r="IQ194" s="675"/>
      <c r="IR194" s="675"/>
      <c r="IS194" s="675"/>
      <c r="IT194" s="675"/>
      <c r="IU194" s="675"/>
      <c r="IV194" s="675"/>
      <c r="IW194" s="675"/>
      <c r="IX194" s="675"/>
      <c r="IY194" s="675"/>
      <c r="IZ194" s="675"/>
      <c r="JA194" s="675"/>
      <c r="JB194" s="675"/>
      <c r="JC194" s="675"/>
      <c r="JD194" s="675"/>
      <c r="JE194" s="675"/>
      <c r="JF194" s="675"/>
      <c r="JG194" s="675"/>
      <c r="JH194" s="675"/>
      <c r="JI194" s="675"/>
      <c r="JJ194" s="675"/>
      <c r="JK194" s="675"/>
      <c r="JL194" s="675"/>
      <c r="JM194" s="675"/>
      <c r="JN194" s="675"/>
      <c r="JO194" s="675"/>
      <c r="JP194" s="675"/>
      <c r="JQ194" s="675"/>
      <c r="JR194" s="675"/>
      <c r="JS194" s="675"/>
      <c r="JT194" s="675"/>
      <c r="JU194" s="675"/>
      <c r="JV194" s="675"/>
      <c r="JW194" s="675"/>
      <c r="JX194" s="675"/>
      <c r="JY194" s="675"/>
      <c r="JZ194" s="675"/>
      <c r="KA194" s="675"/>
      <c r="KB194" s="675"/>
      <c r="KC194" s="675"/>
      <c r="KD194" s="675"/>
      <c r="KE194" s="675"/>
      <c r="KF194" s="675"/>
      <c r="KG194" s="675"/>
      <c r="KH194" s="675"/>
      <c r="KI194" s="675"/>
      <c r="KJ194" s="675"/>
      <c r="KK194" s="675"/>
      <c r="KL194" s="675"/>
      <c r="KM194" s="675"/>
      <c r="KN194" s="675"/>
      <c r="KO194" s="675"/>
      <c r="KP194" s="675"/>
      <c r="KQ194" s="675"/>
      <c r="KR194" s="675"/>
      <c r="KS194" s="675"/>
      <c r="KT194" s="675"/>
      <c r="KU194" s="675"/>
      <c r="KV194" s="675"/>
      <c r="KW194" s="675"/>
      <c r="KX194" s="675"/>
      <c r="KY194" s="675"/>
      <c r="KZ194" s="675"/>
      <c r="LA194" s="675"/>
      <c r="LB194" s="675"/>
      <c r="LC194" s="675"/>
      <c r="LD194" s="675"/>
      <c r="LE194" s="675"/>
      <c r="LF194" s="675"/>
      <c r="LG194" s="675"/>
      <c r="LH194" s="675"/>
      <c r="LI194" s="675"/>
      <c r="LJ194" s="675"/>
      <c r="LK194" s="675"/>
      <c r="LL194" s="675"/>
      <c r="LM194" s="675"/>
      <c r="LN194" s="675"/>
      <c r="LO194" s="675"/>
      <c r="LP194" s="675"/>
      <c r="LQ194" s="675"/>
      <c r="LR194" s="675"/>
      <c r="LS194" s="675"/>
      <c r="LT194" s="675"/>
      <c r="LU194" s="675"/>
      <c r="LV194" s="675"/>
      <c r="LW194" s="675"/>
      <c r="LX194" s="675"/>
      <c r="LY194" s="675"/>
      <c r="LZ194" s="675"/>
      <c r="MA194" s="675"/>
      <c r="MB194" s="675"/>
      <c r="MC194" s="675"/>
      <c r="MD194" s="675"/>
      <c r="ME194" s="675"/>
      <c r="MF194" s="675"/>
      <c r="MG194" s="675"/>
      <c r="MH194" s="675"/>
      <c r="MI194" s="675"/>
      <c r="MJ194" s="675"/>
      <c r="MK194" s="675"/>
      <c r="ML194" s="675"/>
      <c r="MM194" s="675"/>
      <c r="MN194" s="675"/>
      <c r="MO194" s="675"/>
      <c r="MP194" s="675"/>
      <c r="MQ194" s="675"/>
      <c r="MR194" s="675"/>
      <c r="MS194" s="675"/>
      <c r="MT194" s="675"/>
      <c r="MU194" s="675"/>
      <c r="MV194" s="675"/>
      <c r="MW194" s="675"/>
      <c r="MX194" s="675"/>
      <c r="MY194" s="675"/>
      <c r="MZ194" s="675"/>
      <c r="NA194" s="675"/>
      <c r="NB194" s="675"/>
      <c r="NC194" s="675"/>
      <c r="ND194" s="675"/>
      <c r="NE194" s="675"/>
      <c r="NF194" s="675"/>
      <c r="NG194" s="675"/>
      <c r="NH194" s="675"/>
      <c r="NI194" s="675"/>
      <c r="NJ194" s="675"/>
      <c r="NK194" s="675"/>
      <c r="NL194" s="675"/>
      <c r="NM194" s="675"/>
      <c r="NN194" s="675"/>
      <c r="NO194" s="675"/>
      <c r="NP194" s="675"/>
      <c r="NQ194" s="675"/>
      <c r="NR194" s="675"/>
      <c r="NS194" s="675"/>
      <c r="NT194" s="675"/>
      <c r="NU194" s="675"/>
      <c r="NV194" s="675"/>
      <c r="NW194" s="675"/>
      <c r="NX194" s="675"/>
      <c r="NY194" s="675"/>
      <c r="NZ194" s="675"/>
      <c r="OA194" s="675"/>
      <c r="OB194" s="675"/>
      <c r="OC194" s="675"/>
      <c r="OD194" s="675"/>
      <c r="OE194" s="675"/>
      <c r="OF194" s="675"/>
      <c r="OG194" s="675"/>
      <c r="OH194" s="675"/>
      <c r="OI194" s="675"/>
      <c r="OJ194" s="675"/>
      <c r="OK194" s="675"/>
      <c r="OL194" s="675"/>
      <c r="OM194" s="675"/>
      <c r="ON194" s="675"/>
      <c r="OO194" s="675"/>
      <c r="OP194" s="675"/>
      <c r="OQ194" s="675"/>
      <c r="OR194" s="675"/>
      <c r="OS194" s="675"/>
      <c r="OT194" s="675"/>
      <c r="OU194" s="675"/>
      <c r="OV194" s="675"/>
      <c r="OW194" s="675"/>
      <c r="OX194" s="675"/>
      <c r="OY194" s="675"/>
      <c r="OZ194" s="675"/>
      <c r="PA194" s="675"/>
      <c r="PB194" s="675"/>
      <c r="PC194" s="675"/>
      <c r="PD194" s="675"/>
      <c r="PE194" s="675"/>
      <c r="PF194" s="675"/>
      <c r="PG194" s="675"/>
      <c r="PH194" s="675"/>
      <c r="PI194" s="675"/>
      <c r="PJ194" s="675"/>
      <c r="PK194" s="675"/>
      <c r="PL194" s="675"/>
      <c r="PM194" s="675"/>
      <c r="PN194" s="675"/>
      <c r="PO194" s="675"/>
      <c r="PP194" s="675"/>
      <c r="PQ194" s="675"/>
      <c r="PR194" s="675"/>
      <c r="PS194" s="675"/>
      <c r="PT194" s="675"/>
      <c r="PU194" s="675"/>
      <c r="PV194" s="675"/>
      <c r="PW194" s="675"/>
      <c r="PX194" s="675"/>
      <c r="PY194" s="675"/>
      <c r="PZ194" s="675"/>
      <c r="QA194" s="675"/>
      <c r="QB194" s="675"/>
      <c r="QC194" s="675"/>
      <c r="QD194" s="675"/>
      <c r="QE194" s="675"/>
      <c r="QF194" s="675"/>
      <c r="QG194" s="675"/>
      <c r="QH194" s="675"/>
      <c r="QI194" s="675"/>
      <c r="QJ194" s="675"/>
      <c r="QK194" s="675"/>
      <c r="QL194" s="675"/>
      <c r="QM194" s="675"/>
      <c r="QN194" s="675"/>
      <c r="QO194" s="675"/>
      <c r="QP194" s="675"/>
      <c r="QQ194" s="675"/>
      <c r="QR194" s="675"/>
      <c r="QS194" s="675"/>
      <c r="QT194" s="675"/>
      <c r="QU194" s="675"/>
      <c r="QV194" s="675"/>
      <c r="QW194" s="675"/>
      <c r="QX194" s="675"/>
      <c r="QY194" s="675"/>
      <c r="QZ194" s="675"/>
      <c r="RA194" s="675"/>
      <c r="RB194" s="675"/>
      <c r="RC194" s="675"/>
      <c r="RD194" s="675"/>
      <c r="RE194" s="675"/>
      <c r="RF194" s="675"/>
      <c r="RG194" s="675"/>
      <c r="RH194" s="675"/>
      <c r="RI194" s="675"/>
      <c r="RJ194" s="675"/>
      <c r="RK194" s="675"/>
      <c r="RL194" s="675"/>
      <c r="RM194" s="675"/>
      <c r="RN194" s="675"/>
      <c r="RO194" s="675"/>
      <c r="RP194" s="675"/>
      <c r="RQ194" s="675"/>
      <c r="RR194" s="675"/>
      <c r="RS194" s="675"/>
      <c r="RT194" s="675"/>
      <c r="RU194" s="675"/>
      <c r="RV194" s="675"/>
      <c r="RW194" s="675"/>
      <c r="RX194" s="675"/>
      <c r="RY194" s="675"/>
      <c r="RZ194" s="675"/>
      <c r="SA194" s="675"/>
      <c r="SB194" s="675"/>
      <c r="SC194" s="675"/>
      <c r="SD194" s="675"/>
      <c r="SE194" s="675"/>
      <c r="SF194" s="675"/>
      <c r="SG194" s="675"/>
      <c r="SH194" s="675"/>
      <c r="SI194" s="675"/>
      <c r="SJ194" s="675"/>
      <c r="SK194" s="675"/>
      <c r="SL194" s="675"/>
      <c r="SM194" s="675"/>
      <c r="SN194" s="675"/>
      <c r="SO194" s="675"/>
      <c r="SP194" s="675"/>
      <c r="SQ194" s="675"/>
      <c r="SR194" s="675"/>
      <c r="SS194" s="675"/>
      <c r="ST194" s="675"/>
      <c r="SU194" s="675"/>
      <c r="SV194" s="675"/>
      <c r="SW194" s="675"/>
      <c r="SX194" s="675"/>
      <c r="SY194" s="675"/>
      <c r="SZ194" s="675"/>
      <c r="TA194" s="675"/>
      <c r="TB194" s="675"/>
      <c r="TC194" s="675"/>
      <c r="TD194" s="675"/>
      <c r="TE194" s="675"/>
      <c r="TF194" s="675"/>
      <c r="TG194" s="675"/>
      <c r="TH194" s="675"/>
      <c r="TI194" s="675"/>
      <c r="TJ194" s="675"/>
      <c r="TK194" s="675"/>
      <c r="TL194" s="675"/>
      <c r="TM194" s="675"/>
      <c r="TN194" s="675"/>
      <c r="TO194" s="675"/>
      <c r="TP194" s="675"/>
      <c r="TQ194" s="675"/>
      <c r="TR194" s="675"/>
      <c r="TS194" s="675"/>
      <c r="TT194" s="675"/>
      <c r="TU194" s="675"/>
      <c r="TV194" s="675"/>
      <c r="TW194" s="675"/>
      <c r="TX194" s="675"/>
      <c r="TY194" s="675"/>
      <c r="TZ194" s="675"/>
      <c r="UA194" s="675"/>
      <c r="UB194" s="675"/>
      <c r="UC194" s="675"/>
      <c r="UD194" s="675"/>
      <c r="UE194" s="675"/>
      <c r="UF194" s="675"/>
      <c r="UG194" s="675"/>
      <c r="UH194" s="675"/>
      <c r="UI194" s="675"/>
      <c r="UJ194" s="675"/>
      <c r="UK194" s="675"/>
      <c r="UL194" s="675"/>
      <c r="UM194" s="675"/>
      <c r="UN194" s="675"/>
      <c r="UO194" s="675"/>
      <c r="UP194" s="675"/>
      <c r="UQ194" s="675"/>
      <c r="UR194" s="675"/>
      <c r="US194" s="675"/>
      <c r="UT194" s="675"/>
      <c r="UU194" s="675"/>
      <c r="UV194" s="675"/>
      <c r="UW194" s="675"/>
      <c r="UX194" s="675"/>
      <c r="UY194" s="675"/>
      <c r="UZ194" s="675"/>
      <c r="VA194" s="675"/>
      <c r="VB194" s="675"/>
      <c r="VC194" s="675"/>
      <c r="VD194" s="675"/>
      <c r="VE194" s="675"/>
      <c r="VF194" s="675"/>
      <c r="VG194" s="675"/>
      <c r="VH194" s="675"/>
      <c r="VI194" s="675"/>
      <c r="VJ194" s="675"/>
      <c r="VK194" s="675"/>
      <c r="VL194" s="675"/>
      <c r="VM194" s="675"/>
      <c r="VN194" s="675"/>
      <c r="VO194" s="675"/>
      <c r="VP194" s="675"/>
      <c r="VQ194" s="675"/>
      <c r="VR194" s="675"/>
      <c r="VS194" s="675"/>
      <c r="VT194" s="675"/>
      <c r="VU194" s="675"/>
      <c r="VV194" s="675"/>
      <c r="VW194" s="675"/>
      <c r="VX194" s="675"/>
      <c r="VY194" s="675"/>
      <c r="VZ194" s="675"/>
      <c r="WA194" s="675"/>
      <c r="WB194" s="675"/>
      <c r="WC194" s="675"/>
      <c r="WD194" s="675"/>
      <c r="WE194" s="675"/>
      <c r="WF194" s="675"/>
      <c r="WG194" s="675"/>
      <c r="WH194" s="675"/>
      <c r="WI194" s="675"/>
      <c r="WJ194" s="675"/>
      <c r="WK194" s="675"/>
      <c r="WL194" s="675"/>
      <c r="WM194" s="675"/>
      <c r="WN194" s="675"/>
      <c r="WO194" s="675"/>
      <c r="WP194" s="675"/>
      <c r="WQ194" s="675"/>
      <c r="WR194" s="675"/>
      <c r="WS194" s="675"/>
      <c r="WT194" s="675"/>
      <c r="WU194" s="675"/>
      <c r="WV194" s="675"/>
      <c r="WW194" s="675"/>
      <c r="WX194" s="675"/>
      <c r="WY194" s="675"/>
      <c r="WZ194" s="675"/>
      <c r="XA194" s="675"/>
      <c r="XB194" s="675"/>
      <c r="XC194" s="675"/>
      <c r="XD194" s="675"/>
      <c r="XE194" s="675"/>
      <c r="XF194" s="675"/>
      <c r="XG194" s="675"/>
      <c r="XH194" s="675"/>
      <c r="XI194" s="675"/>
      <c r="XJ194" s="675"/>
      <c r="XK194" s="675"/>
      <c r="XL194" s="675"/>
      <c r="XM194" s="675"/>
      <c r="XN194" s="675"/>
      <c r="XO194" s="675"/>
      <c r="XP194" s="675"/>
      <c r="XQ194" s="675"/>
      <c r="XR194" s="675"/>
      <c r="XS194" s="675"/>
      <c r="XT194" s="675"/>
      <c r="XU194" s="675"/>
      <c r="XV194" s="675"/>
      <c r="XW194" s="675"/>
      <c r="XX194" s="675"/>
      <c r="XY194" s="675"/>
      <c r="XZ194" s="675"/>
      <c r="YA194" s="675"/>
      <c r="YB194" s="675"/>
      <c r="YC194" s="675"/>
      <c r="YD194" s="675"/>
      <c r="YE194" s="675"/>
      <c r="YF194" s="675"/>
      <c r="YG194" s="675"/>
      <c r="YH194" s="675"/>
      <c r="YI194" s="675"/>
      <c r="YJ194" s="675"/>
      <c r="YK194" s="675"/>
      <c r="YL194" s="675"/>
      <c r="YM194" s="675"/>
      <c r="YN194" s="675"/>
      <c r="YO194" s="675"/>
      <c r="YP194" s="675"/>
      <c r="YQ194" s="675"/>
      <c r="YR194" s="675"/>
      <c r="YS194" s="675"/>
      <c r="YT194" s="675"/>
      <c r="YU194" s="675"/>
      <c r="YV194" s="675"/>
      <c r="YW194" s="675"/>
      <c r="YX194" s="675"/>
      <c r="YY194" s="675"/>
      <c r="YZ194" s="675"/>
      <c r="ZA194" s="675"/>
      <c r="ZB194" s="675"/>
      <c r="ZC194" s="675"/>
      <c r="ZD194" s="675"/>
      <c r="ZE194" s="675"/>
      <c r="ZF194" s="675"/>
      <c r="ZG194" s="675"/>
      <c r="ZH194" s="675"/>
      <c r="ZI194" s="675"/>
      <c r="ZJ194" s="675"/>
      <c r="ZK194" s="675"/>
      <c r="ZL194" s="675"/>
      <c r="ZM194" s="675"/>
      <c r="ZN194" s="675"/>
      <c r="ZO194" s="675"/>
      <c r="ZP194" s="675"/>
      <c r="ZQ194" s="675"/>
      <c r="ZR194" s="675"/>
      <c r="ZS194" s="675"/>
      <c r="ZT194" s="675"/>
      <c r="ZU194" s="675"/>
      <c r="ZV194" s="675"/>
      <c r="ZW194" s="675"/>
      <c r="ZX194" s="675"/>
      <c r="ZY194" s="675"/>
      <c r="ZZ194" s="675"/>
      <c r="AAA194" s="675"/>
      <c r="AAB194" s="675"/>
      <c r="AAC194" s="675"/>
      <c r="AAD194" s="675"/>
      <c r="AAE194" s="675"/>
      <c r="AAF194" s="675"/>
      <c r="AAG194" s="675"/>
      <c r="AAH194" s="675"/>
      <c r="AAI194" s="675"/>
      <c r="AAJ194" s="675"/>
      <c r="AAK194" s="675"/>
      <c r="AAL194" s="675"/>
      <c r="AAM194" s="675"/>
      <c r="AAN194" s="675"/>
      <c r="AAO194" s="675"/>
      <c r="AAP194" s="675"/>
      <c r="AAQ194" s="675"/>
      <c r="AAR194" s="675"/>
      <c r="AAS194" s="675"/>
      <c r="AAT194" s="675"/>
      <c r="AAU194" s="675"/>
      <c r="AAV194" s="675"/>
      <c r="AAW194" s="675"/>
      <c r="AAX194" s="675"/>
      <c r="AAY194" s="675"/>
      <c r="AAZ194" s="675"/>
      <c r="ABA194" s="675"/>
      <c r="ABB194" s="675"/>
      <c r="ABC194" s="675"/>
      <c r="ABD194" s="675"/>
      <c r="ABE194" s="675"/>
      <c r="ABF194" s="675"/>
      <c r="ABG194" s="675"/>
      <c r="ABH194" s="675"/>
      <c r="ABI194" s="675"/>
      <c r="ABJ194" s="675"/>
      <c r="ABK194" s="675"/>
      <c r="ABL194" s="675"/>
      <c r="ABM194" s="675"/>
      <c r="ABN194" s="675"/>
      <c r="ABO194" s="675"/>
      <c r="ABP194" s="675"/>
      <c r="ABQ194" s="675"/>
      <c r="ABR194" s="675"/>
      <c r="ABS194" s="675"/>
      <c r="ABT194" s="675"/>
      <c r="ABU194" s="675"/>
      <c r="ABV194" s="675"/>
      <c r="ABW194" s="675"/>
      <c r="ABX194" s="675"/>
      <c r="ABY194" s="675"/>
      <c r="ABZ194" s="675"/>
      <c r="ACA194" s="675"/>
      <c r="ACB194" s="675"/>
      <c r="ACC194" s="675"/>
      <c r="ACD194" s="675"/>
      <c r="ACE194" s="675"/>
      <c r="ACF194" s="675"/>
      <c r="ACG194" s="675"/>
      <c r="ACH194" s="675"/>
      <c r="ACI194" s="675"/>
      <c r="ACJ194" s="675"/>
      <c r="ACK194" s="675"/>
      <c r="ACL194" s="675"/>
      <c r="ACM194" s="675"/>
      <c r="ACN194" s="675"/>
      <c r="ACO194" s="675"/>
      <c r="ACP194" s="675"/>
      <c r="ACQ194" s="675"/>
      <c r="ACR194" s="675"/>
      <c r="ACS194" s="675"/>
      <c r="ACT194" s="675"/>
      <c r="ACU194" s="675"/>
      <c r="ACV194" s="675"/>
      <c r="ACW194" s="675"/>
      <c r="ACX194" s="675"/>
      <c r="ACY194" s="675"/>
      <c r="ACZ194" s="675"/>
      <c r="ADA194" s="675"/>
      <c r="ADB194" s="675"/>
      <c r="ADC194" s="675"/>
      <c r="ADD194" s="675"/>
      <c r="ADE194" s="675"/>
      <c r="ADF194" s="675"/>
      <c r="ADG194" s="675"/>
      <c r="ADH194" s="675"/>
      <c r="ADI194" s="675"/>
      <c r="ADJ194" s="675"/>
      <c r="ADK194" s="675"/>
      <c r="ADL194" s="675"/>
      <c r="ADM194" s="675"/>
      <c r="ADN194" s="675"/>
      <c r="ADO194" s="675"/>
      <c r="ADP194" s="675"/>
      <c r="ADQ194" s="675"/>
      <c r="ADR194" s="675"/>
      <c r="ADS194" s="675"/>
      <c r="ADT194" s="675"/>
      <c r="ADU194" s="675"/>
      <c r="ADV194" s="675"/>
      <c r="ADW194" s="675"/>
      <c r="ADX194" s="675"/>
      <c r="ADY194" s="675"/>
      <c r="ADZ194" s="675"/>
      <c r="AEA194" s="675"/>
      <c r="AEB194" s="675"/>
      <c r="AEC194" s="675"/>
      <c r="AED194" s="675"/>
      <c r="AEE194" s="675"/>
      <c r="AEF194" s="675"/>
      <c r="AEG194" s="675"/>
      <c r="AEH194" s="675"/>
      <c r="AEI194" s="675"/>
      <c r="AEJ194" s="675"/>
      <c r="AEK194" s="675"/>
      <c r="AEL194" s="675"/>
      <c r="AEM194" s="675"/>
      <c r="AEN194" s="675"/>
      <c r="AEO194" s="675"/>
      <c r="AEP194" s="675"/>
      <c r="AEQ194" s="675"/>
      <c r="AER194" s="675"/>
      <c r="AES194" s="675"/>
      <c r="AET194" s="675"/>
      <c r="AEU194" s="675"/>
      <c r="AEV194" s="675"/>
      <c r="AEW194" s="675"/>
      <c r="AEX194" s="675"/>
      <c r="AEY194" s="675"/>
      <c r="AEZ194" s="675"/>
      <c r="AFA194" s="675"/>
      <c r="AFB194" s="675"/>
      <c r="AFC194" s="675"/>
      <c r="AFD194" s="675"/>
      <c r="AFE194" s="675"/>
      <c r="AFF194" s="675"/>
      <c r="AFG194" s="675"/>
      <c r="AFH194" s="675"/>
      <c r="AFI194" s="675"/>
      <c r="AFJ194" s="675"/>
      <c r="AFK194" s="675"/>
      <c r="AFL194" s="675"/>
      <c r="AFM194" s="675"/>
      <c r="AFN194" s="675"/>
      <c r="AFO194" s="675"/>
      <c r="AFP194" s="675"/>
      <c r="AFQ194" s="675"/>
      <c r="AFR194" s="675"/>
      <c r="AFS194" s="675"/>
      <c r="AFT194" s="675"/>
      <c r="AFU194" s="675"/>
      <c r="AFV194" s="675"/>
      <c r="AFW194" s="675"/>
      <c r="AFX194" s="675"/>
      <c r="AFY194" s="675"/>
      <c r="AFZ194" s="675"/>
      <c r="AGA194" s="675"/>
      <c r="AGB194" s="675"/>
      <c r="AGC194" s="675"/>
      <c r="AGD194" s="675"/>
      <c r="AGE194" s="675"/>
      <c r="AGF194" s="675"/>
      <c r="AGG194" s="675"/>
      <c r="AGH194" s="675"/>
      <c r="AGI194" s="675"/>
      <c r="AGJ194" s="675"/>
      <c r="AGK194" s="675"/>
      <c r="AGL194" s="675"/>
      <c r="AGM194" s="675"/>
      <c r="AGN194" s="675"/>
      <c r="AGO194" s="675"/>
      <c r="AGP194" s="675"/>
      <c r="AGQ194" s="675"/>
      <c r="AGR194" s="675"/>
      <c r="AGS194" s="675"/>
      <c r="AGT194" s="675"/>
      <c r="AGU194" s="675"/>
      <c r="AGV194" s="675"/>
      <c r="AGW194" s="675"/>
      <c r="AGX194" s="675"/>
      <c r="AGY194" s="675"/>
      <c r="AGZ194" s="675"/>
      <c r="AHA194" s="675"/>
      <c r="AHB194" s="675"/>
      <c r="AHC194" s="675"/>
      <c r="AHD194" s="675"/>
      <c r="AHE194" s="675"/>
      <c r="AHF194" s="675"/>
      <c r="AHG194" s="675"/>
      <c r="AHH194" s="675"/>
      <c r="AHI194" s="675"/>
      <c r="AHJ194" s="675"/>
      <c r="AHK194" s="675"/>
      <c r="AHL194" s="675"/>
      <c r="AHM194" s="675"/>
      <c r="AHN194" s="675"/>
      <c r="AHO194" s="675"/>
      <c r="AHP194" s="675"/>
      <c r="AHQ194" s="675"/>
      <c r="AHR194" s="675"/>
      <c r="AHS194" s="675"/>
      <c r="AHT194" s="675"/>
      <c r="AHU194" s="675"/>
      <c r="AHV194" s="675"/>
      <c r="AHW194" s="675"/>
      <c r="AHX194" s="675"/>
      <c r="AHY194" s="675"/>
      <c r="AHZ194" s="675"/>
      <c r="AIA194" s="675"/>
      <c r="AIB194" s="675"/>
      <c r="AIC194" s="675"/>
      <c r="AID194" s="675"/>
      <c r="AIE194" s="675"/>
      <c r="AIF194" s="675"/>
      <c r="AIG194" s="675"/>
      <c r="AIH194" s="675"/>
      <c r="AII194" s="675"/>
      <c r="AIJ194" s="675"/>
      <c r="AIK194" s="675"/>
      <c r="AIL194" s="675"/>
      <c r="AIM194" s="675"/>
      <c r="AIN194" s="675"/>
      <c r="AIO194" s="675"/>
      <c r="AIP194" s="675"/>
      <c r="AIQ194" s="675"/>
      <c r="AIR194" s="675"/>
      <c r="AIS194" s="675"/>
      <c r="AIT194" s="675"/>
      <c r="AIU194" s="675"/>
      <c r="AIV194" s="675"/>
      <c r="AIW194" s="675"/>
      <c r="AIX194" s="675"/>
      <c r="AIY194" s="675"/>
      <c r="AIZ194" s="675"/>
      <c r="AJA194" s="675"/>
      <c r="AJB194" s="675"/>
      <c r="AJC194" s="675"/>
      <c r="AJD194" s="675"/>
      <c r="AJE194" s="675"/>
      <c r="AJF194" s="675"/>
      <c r="AJG194" s="675"/>
      <c r="AJH194" s="675"/>
      <c r="AJI194" s="675"/>
      <c r="AJJ194" s="675"/>
      <c r="AJK194" s="675"/>
      <c r="AJL194" s="675"/>
      <c r="AJM194" s="675"/>
      <c r="AJN194" s="675"/>
      <c r="AJO194" s="675"/>
      <c r="AJP194" s="675"/>
      <c r="AJQ194" s="675"/>
      <c r="AJR194" s="675"/>
      <c r="AJS194" s="675"/>
      <c r="AJT194" s="675"/>
      <c r="AJU194" s="675"/>
      <c r="AJV194" s="675"/>
      <c r="AJW194" s="675"/>
      <c r="AJX194" s="675"/>
      <c r="AJY194" s="675"/>
      <c r="AJZ194" s="675"/>
      <c r="AKA194" s="675"/>
      <c r="AKB194" s="675"/>
      <c r="AKC194" s="675"/>
      <c r="AKD194" s="675"/>
      <c r="AKE194" s="675"/>
      <c r="AKF194" s="675"/>
      <c r="AKG194" s="675"/>
      <c r="AKH194" s="675"/>
      <c r="AKI194" s="675"/>
      <c r="AKJ194" s="675"/>
      <c r="AKK194" s="675"/>
      <c r="AKL194" s="675"/>
      <c r="AKM194" s="675"/>
      <c r="AKN194" s="675"/>
      <c r="AKO194" s="675"/>
      <c r="AKP194" s="675"/>
      <c r="AKQ194" s="675"/>
      <c r="AKR194" s="675"/>
      <c r="AKS194" s="675"/>
      <c r="AKT194" s="675"/>
      <c r="AKU194" s="675"/>
      <c r="AKV194" s="675"/>
      <c r="AKW194" s="675"/>
      <c r="AKX194" s="675"/>
      <c r="AKY194" s="675"/>
      <c r="AKZ194" s="675"/>
      <c r="ALA194" s="675"/>
      <c r="ALB194" s="675"/>
      <c r="ALC194" s="675"/>
      <c r="ALD194" s="675"/>
      <c r="ALE194" s="675"/>
      <c r="ALF194" s="675"/>
      <c r="ALG194" s="675"/>
      <c r="ALH194" s="675"/>
      <c r="ALI194" s="675"/>
      <c r="ALJ194" s="675"/>
      <c r="ALK194" s="675"/>
      <c r="ALL194" s="675"/>
      <c r="ALM194" s="675"/>
      <c r="ALN194" s="675"/>
      <c r="ALO194" s="675"/>
      <c r="ALP194" s="675"/>
      <c r="ALQ194" s="675"/>
      <c r="ALR194" s="675"/>
      <c r="ALS194" s="675"/>
      <c r="ALT194" s="675"/>
      <c r="ALU194" s="675"/>
      <c r="ALV194" s="675"/>
      <c r="ALW194" s="675"/>
      <c r="ALX194" s="675"/>
      <c r="ALY194" s="675"/>
      <c r="ALZ194" s="675"/>
      <c r="AMA194" s="675"/>
      <c r="AMB194" s="675"/>
      <c r="AMC194" s="675"/>
      <c r="AMD194" s="675"/>
      <c r="AME194" s="675"/>
      <c r="AMF194" s="675"/>
      <c r="AMG194" s="675"/>
      <c r="AMH194" s="675"/>
      <c r="AMI194" s="675"/>
      <c r="AMJ194" s="675"/>
    </row>
    <row r="195" spans="1:1024" x14ac:dyDescent="0.2">
      <c r="A195" s="675"/>
      <c r="B195" s="688"/>
      <c r="C195" s="689"/>
      <c r="D195" s="690"/>
      <c r="E195" s="690"/>
      <c r="F195" s="690"/>
      <c r="G195" s="690"/>
      <c r="H195" s="690"/>
      <c r="I195" s="690"/>
      <c r="J195" s="690"/>
      <c r="K195" s="690"/>
      <c r="L195" s="690"/>
      <c r="M195" s="690"/>
      <c r="N195" s="690"/>
      <c r="O195" s="690"/>
      <c r="P195" s="690"/>
      <c r="Q195" s="690"/>
      <c r="R195" s="691"/>
      <c r="S195" s="690"/>
      <c r="T195" s="690"/>
      <c r="U195" s="687" t="s">
        <v>812</v>
      </c>
      <c r="V195" s="681" t="s">
        <v>124</v>
      </c>
      <c r="W195" s="681" t="s">
        <v>495</v>
      </c>
      <c r="X195" s="569"/>
      <c r="Y195" s="569"/>
      <c r="Z195" s="569"/>
      <c r="AA195" s="569"/>
      <c r="AB195" s="569"/>
      <c r="AC195" s="569"/>
      <c r="AD195" s="569"/>
      <c r="AE195" s="569"/>
      <c r="AF195" s="569"/>
      <c r="AG195" s="569"/>
      <c r="AH195" s="569"/>
      <c r="AI195" s="569"/>
      <c r="AJ195" s="569"/>
      <c r="AK195" s="569"/>
      <c r="AL195" s="569"/>
      <c r="AM195" s="569"/>
      <c r="AN195" s="569"/>
      <c r="AO195" s="569"/>
      <c r="AP195" s="569"/>
      <c r="AQ195" s="569"/>
      <c r="AR195" s="569"/>
      <c r="AS195" s="569"/>
      <c r="AT195" s="569"/>
      <c r="AU195" s="569"/>
      <c r="AV195" s="569"/>
      <c r="AW195" s="569"/>
      <c r="AX195" s="569"/>
      <c r="AY195" s="569"/>
      <c r="AZ195" s="569"/>
      <c r="BA195" s="569"/>
      <c r="BB195" s="569"/>
      <c r="BC195" s="569"/>
      <c r="BD195" s="569"/>
      <c r="BE195" s="569"/>
      <c r="BF195" s="569"/>
      <c r="BG195" s="569"/>
      <c r="BH195" s="569"/>
      <c r="BI195" s="569"/>
      <c r="BJ195" s="569"/>
      <c r="BK195" s="569"/>
      <c r="BL195" s="569"/>
      <c r="BM195" s="569"/>
      <c r="BN195" s="569"/>
      <c r="BO195" s="569"/>
      <c r="BP195" s="569"/>
      <c r="BQ195" s="569"/>
      <c r="BR195" s="569"/>
      <c r="BS195" s="569"/>
      <c r="BT195" s="569"/>
      <c r="BU195" s="569"/>
      <c r="BV195" s="569"/>
      <c r="BW195" s="569"/>
      <c r="BX195" s="569"/>
      <c r="BY195" s="569"/>
      <c r="BZ195" s="569"/>
      <c r="CA195" s="569"/>
      <c r="CB195" s="569"/>
      <c r="CC195" s="569"/>
      <c r="CD195" s="569"/>
      <c r="CE195" s="569"/>
      <c r="CF195" s="569"/>
      <c r="CG195" s="569"/>
      <c r="CH195" s="569"/>
      <c r="CI195" s="569"/>
      <c r="CJ195" s="569"/>
      <c r="CK195" s="569"/>
      <c r="CL195" s="569"/>
      <c r="CM195" s="569"/>
      <c r="CN195" s="569"/>
      <c r="CO195" s="569"/>
      <c r="CP195" s="569"/>
      <c r="CQ195" s="569"/>
      <c r="CR195" s="569"/>
      <c r="CS195" s="569"/>
      <c r="CT195" s="569"/>
      <c r="CU195" s="569"/>
      <c r="CV195" s="569"/>
      <c r="CW195" s="569"/>
      <c r="CX195" s="569"/>
      <c r="CY195" s="569"/>
      <c r="CZ195" s="682"/>
      <c r="DA195" s="683"/>
      <c r="DB195" s="683"/>
      <c r="DC195" s="683"/>
      <c r="DD195" s="683"/>
      <c r="DE195" s="683"/>
      <c r="DF195" s="683"/>
      <c r="DG195" s="683"/>
      <c r="DH195" s="683"/>
      <c r="DI195" s="683"/>
      <c r="DJ195" s="683"/>
      <c r="DK195" s="683"/>
      <c r="DL195" s="683"/>
      <c r="DM195" s="683"/>
      <c r="DN195" s="683"/>
      <c r="DO195" s="683"/>
      <c r="DP195" s="683"/>
      <c r="DQ195" s="683"/>
      <c r="DR195" s="683"/>
      <c r="DS195" s="683"/>
      <c r="DT195" s="683"/>
      <c r="DU195" s="683"/>
      <c r="DV195" s="683"/>
      <c r="DW195" s="684"/>
      <c r="DX195" s="589"/>
      <c r="DY195" s="675"/>
      <c r="DZ195" s="675"/>
      <c r="EA195" s="675"/>
      <c r="EB195" s="675"/>
      <c r="EC195" s="675"/>
      <c r="ED195" s="675"/>
      <c r="EE195" s="675"/>
      <c r="EF195" s="675"/>
      <c r="EG195" s="675"/>
      <c r="EH195" s="675"/>
      <c r="EI195" s="675"/>
      <c r="EJ195" s="675"/>
      <c r="EK195" s="675"/>
      <c r="EL195" s="675"/>
      <c r="EM195" s="675"/>
      <c r="EN195" s="675"/>
      <c r="EO195" s="675"/>
      <c r="EP195" s="675"/>
      <c r="EQ195" s="675"/>
      <c r="ER195" s="675"/>
      <c r="ES195" s="675"/>
      <c r="ET195" s="675"/>
      <c r="EU195" s="675"/>
      <c r="EV195" s="675"/>
      <c r="EW195" s="675"/>
      <c r="EX195" s="675"/>
      <c r="EY195" s="675"/>
      <c r="EZ195" s="675"/>
      <c r="FA195" s="675"/>
      <c r="FB195" s="675"/>
      <c r="FC195" s="675"/>
      <c r="FD195" s="675"/>
      <c r="FE195" s="675"/>
      <c r="FF195" s="675"/>
      <c r="FG195" s="675"/>
      <c r="FH195" s="675"/>
      <c r="FI195" s="675"/>
      <c r="FJ195" s="675"/>
      <c r="FK195" s="675"/>
      <c r="FL195" s="675"/>
      <c r="FM195" s="675"/>
      <c r="FN195" s="675"/>
      <c r="FO195" s="675"/>
      <c r="FP195" s="675"/>
      <c r="FQ195" s="675"/>
      <c r="FR195" s="675"/>
      <c r="FS195" s="675"/>
      <c r="FT195" s="675"/>
      <c r="FU195" s="675"/>
      <c r="FV195" s="675"/>
      <c r="FW195" s="675"/>
      <c r="FX195" s="675"/>
      <c r="FY195" s="675"/>
      <c r="FZ195" s="675"/>
      <c r="GA195" s="675"/>
      <c r="GB195" s="675"/>
      <c r="GC195" s="675"/>
      <c r="GD195" s="675"/>
      <c r="GE195" s="675"/>
      <c r="GF195" s="675"/>
      <c r="GG195" s="675"/>
      <c r="GH195" s="675"/>
      <c r="GI195" s="675"/>
      <c r="GJ195" s="675"/>
      <c r="GK195" s="675"/>
      <c r="GL195" s="675"/>
      <c r="GM195" s="675"/>
      <c r="GN195" s="675"/>
      <c r="GO195" s="675"/>
      <c r="GP195" s="675"/>
      <c r="GQ195" s="675"/>
      <c r="GR195" s="675"/>
      <c r="GS195" s="675"/>
      <c r="GT195" s="675"/>
      <c r="GU195" s="675"/>
      <c r="GV195" s="675"/>
      <c r="GW195" s="675"/>
      <c r="GX195" s="675"/>
      <c r="GY195" s="675"/>
      <c r="GZ195" s="675"/>
      <c r="HA195" s="675"/>
      <c r="HB195" s="675"/>
      <c r="HC195" s="675"/>
      <c r="HD195" s="675"/>
      <c r="HE195" s="675"/>
      <c r="HF195" s="675"/>
      <c r="HG195" s="675"/>
      <c r="HH195" s="675"/>
      <c r="HI195" s="675"/>
      <c r="HJ195" s="675"/>
      <c r="HK195" s="675"/>
      <c r="HL195" s="675"/>
      <c r="HM195" s="675"/>
      <c r="HN195" s="675"/>
      <c r="HO195" s="675"/>
      <c r="HP195" s="675"/>
      <c r="HQ195" s="675"/>
      <c r="HR195" s="675"/>
      <c r="HS195" s="675"/>
      <c r="HT195" s="675"/>
      <c r="HU195" s="675"/>
      <c r="HV195" s="675"/>
      <c r="HW195" s="675"/>
      <c r="HX195" s="675"/>
      <c r="HY195" s="675"/>
      <c r="HZ195" s="675"/>
      <c r="IA195" s="675"/>
      <c r="IB195" s="675"/>
      <c r="IC195" s="675"/>
      <c r="ID195" s="675"/>
      <c r="IE195" s="675"/>
      <c r="IF195" s="675"/>
      <c r="IG195" s="675"/>
      <c r="IH195" s="675"/>
      <c r="II195" s="675"/>
      <c r="IJ195" s="675"/>
      <c r="IK195" s="675"/>
      <c r="IL195" s="675"/>
      <c r="IM195" s="675"/>
      <c r="IN195" s="675"/>
      <c r="IO195" s="675"/>
      <c r="IP195" s="675"/>
      <c r="IQ195" s="675"/>
      <c r="IR195" s="675"/>
      <c r="IS195" s="675"/>
      <c r="IT195" s="675"/>
      <c r="IU195" s="675"/>
      <c r="IV195" s="675"/>
      <c r="IW195" s="675"/>
      <c r="IX195" s="675"/>
      <c r="IY195" s="675"/>
      <c r="IZ195" s="675"/>
      <c r="JA195" s="675"/>
      <c r="JB195" s="675"/>
      <c r="JC195" s="675"/>
      <c r="JD195" s="675"/>
      <c r="JE195" s="675"/>
      <c r="JF195" s="675"/>
      <c r="JG195" s="675"/>
      <c r="JH195" s="675"/>
      <c r="JI195" s="675"/>
      <c r="JJ195" s="675"/>
      <c r="JK195" s="675"/>
      <c r="JL195" s="675"/>
      <c r="JM195" s="675"/>
      <c r="JN195" s="675"/>
      <c r="JO195" s="675"/>
      <c r="JP195" s="675"/>
      <c r="JQ195" s="675"/>
      <c r="JR195" s="675"/>
      <c r="JS195" s="675"/>
      <c r="JT195" s="675"/>
      <c r="JU195" s="675"/>
      <c r="JV195" s="675"/>
      <c r="JW195" s="675"/>
      <c r="JX195" s="675"/>
      <c r="JY195" s="675"/>
      <c r="JZ195" s="675"/>
      <c r="KA195" s="675"/>
      <c r="KB195" s="675"/>
      <c r="KC195" s="675"/>
      <c r="KD195" s="675"/>
      <c r="KE195" s="675"/>
      <c r="KF195" s="675"/>
      <c r="KG195" s="675"/>
      <c r="KH195" s="675"/>
      <c r="KI195" s="675"/>
      <c r="KJ195" s="675"/>
      <c r="KK195" s="675"/>
      <c r="KL195" s="675"/>
      <c r="KM195" s="675"/>
      <c r="KN195" s="675"/>
      <c r="KO195" s="675"/>
      <c r="KP195" s="675"/>
      <c r="KQ195" s="675"/>
      <c r="KR195" s="675"/>
      <c r="KS195" s="675"/>
      <c r="KT195" s="675"/>
      <c r="KU195" s="675"/>
      <c r="KV195" s="675"/>
      <c r="KW195" s="675"/>
      <c r="KX195" s="675"/>
      <c r="KY195" s="675"/>
      <c r="KZ195" s="675"/>
      <c r="LA195" s="675"/>
      <c r="LB195" s="675"/>
      <c r="LC195" s="675"/>
      <c r="LD195" s="675"/>
      <c r="LE195" s="675"/>
      <c r="LF195" s="675"/>
      <c r="LG195" s="675"/>
      <c r="LH195" s="675"/>
      <c r="LI195" s="675"/>
      <c r="LJ195" s="675"/>
      <c r="LK195" s="675"/>
      <c r="LL195" s="675"/>
      <c r="LM195" s="675"/>
      <c r="LN195" s="675"/>
      <c r="LO195" s="675"/>
      <c r="LP195" s="675"/>
      <c r="LQ195" s="675"/>
      <c r="LR195" s="675"/>
      <c r="LS195" s="675"/>
      <c r="LT195" s="675"/>
      <c r="LU195" s="675"/>
      <c r="LV195" s="675"/>
      <c r="LW195" s="675"/>
      <c r="LX195" s="675"/>
      <c r="LY195" s="675"/>
      <c r="LZ195" s="675"/>
      <c r="MA195" s="675"/>
      <c r="MB195" s="675"/>
      <c r="MC195" s="675"/>
      <c r="MD195" s="675"/>
      <c r="ME195" s="675"/>
      <c r="MF195" s="675"/>
      <c r="MG195" s="675"/>
      <c r="MH195" s="675"/>
      <c r="MI195" s="675"/>
      <c r="MJ195" s="675"/>
      <c r="MK195" s="675"/>
      <c r="ML195" s="675"/>
      <c r="MM195" s="675"/>
      <c r="MN195" s="675"/>
      <c r="MO195" s="675"/>
      <c r="MP195" s="675"/>
      <c r="MQ195" s="675"/>
      <c r="MR195" s="675"/>
      <c r="MS195" s="675"/>
      <c r="MT195" s="675"/>
      <c r="MU195" s="675"/>
      <c r="MV195" s="675"/>
      <c r="MW195" s="675"/>
      <c r="MX195" s="675"/>
      <c r="MY195" s="675"/>
      <c r="MZ195" s="675"/>
      <c r="NA195" s="675"/>
      <c r="NB195" s="675"/>
      <c r="NC195" s="675"/>
      <c r="ND195" s="675"/>
      <c r="NE195" s="675"/>
      <c r="NF195" s="675"/>
      <c r="NG195" s="675"/>
      <c r="NH195" s="675"/>
      <c r="NI195" s="675"/>
      <c r="NJ195" s="675"/>
      <c r="NK195" s="675"/>
      <c r="NL195" s="675"/>
      <c r="NM195" s="675"/>
      <c r="NN195" s="675"/>
      <c r="NO195" s="675"/>
      <c r="NP195" s="675"/>
      <c r="NQ195" s="675"/>
      <c r="NR195" s="675"/>
      <c r="NS195" s="675"/>
      <c r="NT195" s="675"/>
      <c r="NU195" s="675"/>
      <c r="NV195" s="675"/>
      <c r="NW195" s="675"/>
      <c r="NX195" s="675"/>
      <c r="NY195" s="675"/>
      <c r="NZ195" s="675"/>
      <c r="OA195" s="675"/>
      <c r="OB195" s="675"/>
      <c r="OC195" s="675"/>
      <c r="OD195" s="675"/>
      <c r="OE195" s="675"/>
      <c r="OF195" s="675"/>
      <c r="OG195" s="675"/>
      <c r="OH195" s="675"/>
      <c r="OI195" s="675"/>
      <c r="OJ195" s="675"/>
      <c r="OK195" s="675"/>
      <c r="OL195" s="675"/>
      <c r="OM195" s="675"/>
      <c r="ON195" s="675"/>
      <c r="OO195" s="675"/>
      <c r="OP195" s="675"/>
      <c r="OQ195" s="675"/>
      <c r="OR195" s="675"/>
      <c r="OS195" s="675"/>
      <c r="OT195" s="675"/>
      <c r="OU195" s="675"/>
      <c r="OV195" s="675"/>
      <c r="OW195" s="675"/>
      <c r="OX195" s="675"/>
      <c r="OY195" s="675"/>
      <c r="OZ195" s="675"/>
      <c r="PA195" s="675"/>
      <c r="PB195" s="675"/>
      <c r="PC195" s="675"/>
      <c r="PD195" s="675"/>
      <c r="PE195" s="675"/>
      <c r="PF195" s="675"/>
      <c r="PG195" s="675"/>
      <c r="PH195" s="675"/>
      <c r="PI195" s="675"/>
      <c r="PJ195" s="675"/>
      <c r="PK195" s="675"/>
      <c r="PL195" s="675"/>
      <c r="PM195" s="675"/>
      <c r="PN195" s="675"/>
      <c r="PO195" s="675"/>
      <c r="PP195" s="675"/>
      <c r="PQ195" s="675"/>
      <c r="PR195" s="675"/>
      <c r="PS195" s="675"/>
      <c r="PT195" s="675"/>
      <c r="PU195" s="675"/>
      <c r="PV195" s="675"/>
      <c r="PW195" s="675"/>
      <c r="PX195" s="675"/>
      <c r="PY195" s="675"/>
      <c r="PZ195" s="675"/>
      <c r="QA195" s="675"/>
      <c r="QB195" s="675"/>
      <c r="QC195" s="675"/>
      <c r="QD195" s="675"/>
      <c r="QE195" s="675"/>
      <c r="QF195" s="675"/>
      <c r="QG195" s="675"/>
      <c r="QH195" s="675"/>
      <c r="QI195" s="675"/>
      <c r="QJ195" s="675"/>
      <c r="QK195" s="675"/>
      <c r="QL195" s="675"/>
      <c r="QM195" s="675"/>
      <c r="QN195" s="675"/>
      <c r="QO195" s="675"/>
      <c r="QP195" s="675"/>
      <c r="QQ195" s="675"/>
      <c r="QR195" s="675"/>
      <c r="QS195" s="675"/>
      <c r="QT195" s="675"/>
      <c r="QU195" s="675"/>
      <c r="QV195" s="675"/>
      <c r="QW195" s="675"/>
      <c r="QX195" s="675"/>
      <c r="QY195" s="675"/>
      <c r="QZ195" s="675"/>
      <c r="RA195" s="675"/>
      <c r="RB195" s="675"/>
      <c r="RC195" s="675"/>
      <c r="RD195" s="675"/>
      <c r="RE195" s="675"/>
      <c r="RF195" s="675"/>
      <c r="RG195" s="675"/>
      <c r="RH195" s="675"/>
      <c r="RI195" s="675"/>
      <c r="RJ195" s="675"/>
      <c r="RK195" s="675"/>
      <c r="RL195" s="675"/>
      <c r="RM195" s="675"/>
      <c r="RN195" s="675"/>
      <c r="RO195" s="675"/>
      <c r="RP195" s="675"/>
      <c r="RQ195" s="675"/>
      <c r="RR195" s="675"/>
      <c r="RS195" s="675"/>
      <c r="RT195" s="675"/>
      <c r="RU195" s="675"/>
      <c r="RV195" s="675"/>
      <c r="RW195" s="675"/>
      <c r="RX195" s="675"/>
      <c r="RY195" s="675"/>
      <c r="RZ195" s="675"/>
      <c r="SA195" s="675"/>
      <c r="SB195" s="675"/>
      <c r="SC195" s="675"/>
      <c r="SD195" s="675"/>
      <c r="SE195" s="675"/>
      <c r="SF195" s="675"/>
      <c r="SG195" s="675"/>
      <c r="SH195" s="675"/>
      <c r="SI195" s="675"/>
      <c r="SJ195" s="675"/>
      <c r="SK195" s="675"/>
      <c r="SL195" s="675"/>
      <c r="SM195" s="675"/>
      <c r="SN195" s="675"/>
      <c r="SO195" s="675"/>
      <c r="SP195" s="675"/>
      <c r="SQ195" s="675"/>
      <c r="SR195" s="675"/>
      <c r="SS195" s="675"/>
      <c r="ST195" s="675"/>
      <c r="SU195" s="675"/>
      <c r="SV195" s="675"/>
      <c r="SW195" s="675"/>
      <c r="SX195" s="675"/>
      <c r="SY195" s="675"/>
      <c r="SZ195" s="675"/>
      <c r="TA195" s="675"/>
      <c r="TB195" s="675"/>
      <c r="TC195" s="675"/>
      <c r="TD195" s="675"/>
      <c r="TE195" s="675"/>
      <c r="TF195" s="675"/>
      <c r="TG195" s="675"/>
      <c r="TH195" s="675"/>
      <c r="TI195" s="675"/>
      <c r="TJ195" s="675"/>
      <c r="TK195" s="675"/>
      <c r="TL195" s="675"/>
      <c r="TM195" s="675"/>
      <c r="TN195" s="675"/>
      <c r="TO195" s="675"/>
      <c r="TP195" s="675"/>
      <c r="TQ195" s="675"/>
      <c r="TR195" s="675"/>
      <c r="TS195" s="675"/>
      <c r="TT195" s="675"/>
      <c r="TU195" s="675"/>
      <c r="TV195" s="675"/>
      <c r="TW195" s="675"/>
      <c r="TX195" s="675"/>
      <c r="TY195" s="675"/>
      <c r="TZ195" s="675"/>
      <c r="UA195" s="675"/>
      <c r="UB195" s="675"/>
      <c r="UC195" s="675"/>
      <c r="UD195" s="675"/>
      <c r="UE195" s="675"/>
      <c r="UF195" s="675"/>
      <c r="UG195" s="675"/>
      <c r="UH195" s="675"/>
      <c r="UI195" s="675"/>
      <c r="UJ195" s="675"/>
      <c r="UK195" s="675"/>
      <c r="UL195" s="675"/>
      <c r="UM195" s="675"/>
      <c r="UN195" s="675"/>
      <c r="UO195" s="675"/>
      <c r="UP195" s="675"/>
      <c r="UQ195" s="675"/>
      <c r="UR195" s="675"/>
      <c r="US195" s="675"/>
      <c r="UT195" s="675"/>
      <c r="UU195" s="675"/>
      <c r="UV195" s="675"/>
      <c r="UW195" s="675"/>
      <c r="UX195" s="675"/>
      <c r="UY195" s="675"/>
      <c r="UZ195" s="675"/>
      <c r="VA195" s="675"/>
      <c r="VB195" s="675"/>
      <c r="VC195" s="675"/>
      <c r="VD195" s="675"/>
      <c r="VE195" s="675"/>
      <c r="VF195" s="675"/>
      <c r="VG195" s="675"/>
      <c r="VH195" s="675"/>
      <c r="VI195" s="675"/>
      <c r="VJ195" s="675"/>
      <c r="VK195" s="675"/>
      <c r="VL195" s="675"/>
      <c r="VM195" s="675"/>
      <c r="VN195" s="675"/>
      <c r="VO195" s="675"/>
      <c r="VP195" s="675"/>
      <c r="VQ195" s="675"/>
      <c r="VR195" s="675"/>
      <c r="VS195" s="675"/>
      <c r="VT195" s="675"/>
      <c r="VU195" s="675"/>
      <c r="VV195" s="675"/>
      <c r="VW195" s="675"/>
      <c r="VX195" s="675"/>
      <c r="VY195" s="675"/>
      <c r="VZ195" s="675"/>
      <c r="WA195" s="675"/>
      <c r="WB195" s="675"/>
      <c r="WC195" s="675"/>
      <c r="WD195" s="675"/>
      <c r="WE195" s="675"/>
      <c r="WF195" s="675"/>
      <c r="WG195" s="675"/>
      <c r="WH195" s="675"/>
      <c r="WI195" s="675"/>
      <c r="WJ195" s="675"/>
      <c r="WK195" s="675"/>
      <c r="WL195" s="675"/>
      <c r="WM195" s="675"/>
      <c r="WN195" s="675"/>
      <c r="WO195" s="675"/>
      <c r="WP195" s="675"/>
      <c r="WQ195" s="675"/>
      <c r="WR195" s="675"/>
      <c r="WS195" s="675"/>
      <c r="WT195" s="675"/>
      <c r="WU195" s="675"/>
      <c r="WV195" s="675"/>
      <c r="WW195" s="675"/>
      <c r="WX195" s="675"/>
      <c r="WY195" s="675"/>
      <c r="WZ195" s="675"/>
      <c r="XA195" s="675"/>
      <c r="XB195" s="675"/>
      <c r="XC195" s="675"/>
      <c r="XD195" s="675"/>
      <c r="XE195" s="675"/>
      <c r="XF195" s="675"/>
      <c r="XG195" s="675"/>
      <c r="XH195" s="675"/>
      <c r="XI195" s="675"/>
      <c r="XJ195" s="675"/>
      <c r="XK195" s="675"/>
      <c r="XL195" s="675"/>
      <c r="XM195" s="675"/>
      <c r="XN195" s="675"/>
      <c r="XO195" s="675"/>
      <c r="XP195" s="675"/>
      <c r="XQ195" s="675"/>
      <c r="XR195" s="675"/>
      <c r="XS195" s="675"/>
      <c r="XT195" s="675"/>
      <c r="XU195" s="675"/>
      <c r="XV195" s="675"/>
      <c r="XW195" s="675"/>
      <c r="XX195" s="675"/>
      <c r="XY195" s="675"/>
      <c r="XZ195" s="675"/>
      <c r="YA195" s="675"/>
      <c r="YB195" s="675"/>
      <c r="YC195" s="675"/>
      <c r="YD195" s="675"/>
      <c r="YE195" s="675"/>
      <c r="YF195" s="675"/>
      <c r="YG195" s="675"/>
      <c r="YH195" s="675"/>
      <c r="YI195" s="675"/>
      <c r="YJ195" s="675"/>
      <c r="YK195" s="675"/>
      <c r="YL195" s="675"/>
      <c r="YM195" s="675"/>
      <c r="YN195" s="675"/>
      <c r="YO195" s="675"/>
      <c r="YP195" s="675"/>
      <c r="YQ195" s="675"/>
      <c r="YR195" s="675"/>
      <c r="YS195" s="675"/>
      <c r="YT195" s="675"/>
      <c r="YU195" s="675"/>
      <c r="YV195" s="675"/>
      <c r="YW195" s="675"/>
      <c r="YX195" s="675"/>
      <c r="YY195" s="675"/>
      <c r="YZ195" s="675"/>
      <c r="ZA195" s="675"/>
      <c r="ZB195" s="675"/>
      <c r="ZC195" s="675"/>
      <c r="ZD195" s="675"/>
      <c r="ZE195" s="675"/>
      <c r="ZF195" s="675"/>
      <c r="ZG195" s="675"/>
      <c r="ZH195" s="675"/>
      <c r="ZI195" s="675"/>
      <c r="ZJ195" s="675"/>
      <c r="ZK195" s="675"/>
      <c r="ZL195" s="675"/>
      <c r="ZM195" s="675"/>
      <c r="ZN195" s="675"/>
      <c r="ZO195" s="675"/>
      <c r="ZP195" s="675"/>
      <c r="ZQ195" s="675"/>
      <c r="ZR195" s="675"/>
      <c r="ZS195" s="675"/>
      <c r="ZT195" s="675"/>
      <c r="ZU195" s="675"/>
      <c r="ZV195" s="675"/>
      <c r="ZW195" s="675"/>
      <c r="ZX195" s="675"/>
      <c r="ZY195" s="675"/>
      <c r="ZZ195" s="675"/>
      <c r="AAA195" s="675"/>
      <c r="AAB195" s="675"/>
      <c r="AAC195" s="675"/>
      <c r="AAD195" s="675"/>
      <c r="AAE195" s="675"/>
      <c r="AAF195" s="675"/>
      <c r="AAG195" s="675"/>
      <c r="AAH195" s="675"/>
      <c r="AAI195" s="675"/>
      <c r="AAJ195" s="675"/>
      <c r="AAK195" s="675"/>
      <c r="AAL195" s="675"/>
      <c r="AAM195" s="675"/>
      <c r="AAN195" s="675"/>
      <c r="AAO195" s="675"/>
      <c r="AAP195" s="675"/>
      <c r="AAQ195" s="675"/>
      <c r="AAR195" s="675"/>
      <c r="AAS195" s="675"/>
      <c r="AAT195" s="675"/>
      <c r="AAU195" s="675"/>
      <c r="AAV195" s="675"/>
      <c r="AAW195" s="675"/>
      <c r="AAX195" s="675"/>
      <c r="AAY195" s="675"/>
      <c r="AAZ195" s="675"/>
      <c r="ABA195" s="675"/>
      <c r="ABB195" s="675"/>
      <c r="ABC195" s="675"/>
      <c r="ABD195" s="675"/>
      <c r="ABE195" s="675"/>
      <c r="ABF195" s="675"/>
      <c r="ABG195" s="675"/>
      <c r="ABH195" s="675"/>
      <c r="ABI195" s="675"/>
      <c r="ABJ195" s="675"/>
      <c r="ABK195" s="675"/>
      <c r="ABL195" s="675"/>
      <c r="ABM195" s="675"/>
      <c r="ABN195" s="675"/>
      <c r="ABO195" s="675"/>
      <c r="ABP195" s="675"/>
      <c r="ABQ195" s="675"/>
      <c r="ABR195" s="675"/>
      <c r="ABS195" s="675"/>
      <c r="ABT195" s="675"/>
      <c r="ABU195" s="675"/>
      <c r="ABV195" s="675"/>
      <c r="ABW195" s="675"/>
      <c r="ABX195" s="675"/>
      <c r="ABY195" s="675"/>
      <c r="ABZ195" s="675"/>
      <c r="ACA195" s="675"/>
      <c r="ACB195" s="675"/>
      <c r="ACC195" s="675"/>
      <c r="ACD195" s="675"/>
      <c r="ACE195" s="675"/>
      <c r="ACF195" s="675"/>
      <c r="ACG195" s="675"/>
      <c r="ACH195" s="675"/>
      <c r="ACI195" s="675"/>
      <c r="ACJ195" s="675"/>
      <c r="ACK195" s="675"/>
      <c r="ACL195" s="675"/>
      <c r="ACM195" s="675"/>
      <c r="ACN195" s="675"/>
      <c r="ACO195" s="675"/>
      <c r="ACP195" s="675"/>
      <c r="ACQ195" s="675"/>
      <c r="ACR195" s="675"/>
      <c r="ACS195" s="675"/>
      <c r="ACT195" s="675"/>
      <c r="ACU195" s="675"/>
      <c r="ACV195" s="675"/>
      <c r="ACW195" s="675"/>
      <c r="ACX195" s="675"/>
      <c r="ACY195" s="675"/>
      <c r="ACZ195" s="675"/>
      <c r="ADA195" s="675"/>
      <c r="ADB195" s="675"/>
      <c r="ADC195" s="675"/>
      <c r="ADD195" s="675"/>
      <c r="ADE195" s="675"/>
      <c r="ADF195" s="675"/>
      <c r="ADG195" s="675"/>
      <c r="ADH195" s="675"/>
      <c r="ADI195" s="675"/>
      <c r="ADJ195" s="675"/>
      <c r="ADK195" s="675"/>
      <c r="ADL195" s="675"/>
      <c r="ADM195" s="675"/>
      <c r="ADN195" s="675"/>
      <c r="ADO195" s="675"/>
      <c r="ADP195" s="675"/>
      <c r="ADQ195" s="675"/>
      <c r="ADR195" s="675"/>
      <c r="ADS195" s="675"/>
      <c r="ADT195" s="675"/>
      <c r="ADU195" s="675"/>
      <c r="ADV195" s="675"/>
      <c r="ADW195" s="675"/>
      <c r="ADX195" s="675"/>
      <c r="ADY195" s="675"/>
      <c r="ADZ195" s="675"/>
      <c r="AEA195" s="675"/>
      <c r="AEB195" s="675"/>
      <c r="AEC195" s="675"/>
      <c r="AED195" s="675"/>
      <c r="AEE195" s="675"/>
      <c r="AEF195" s="675"/>
      <c r="AEG195" s="675"/>
      <c r="AEH195" s="675"/>
      <c r="AEI195" s="675"/>
      <c r="AEJ195" s="675"/>
      <c r="AEK195" s="675"/>
      <c r="AEL195" s="675"/>
      <c r="AEM195" s="675"/>
      <c r="AEN195" s="675"/>
      <c r="AEO195" s="675"/>
      <c r="AEP195" s="675"/>
      <c r="AEQ195" s="675"/>
      <c r="AER195" s="675"/>
      <c r="AES195" s="675"/>
      <c r="AET195" s="675"/>
      <c r="AEU195" s="675"/>
      <c r="AEV195" s="675"/>
      <c r="AEW195" s="675"/>
      <c r="AEX195" s="675"/>
      <c r="AEY195" s="675"/>
      <c r="AEZ195" s="675"/>
      <c r="AFA195" s="675"/>
      <c r="AFB195" s="675"/>
      <c r="AFC195" s="675"/>
      <c r="AFD195" s="675"/>
      <c r="AFE195" s="675"/>
      <c r="AFF195" s="675"/>
      <c r="AFG195" s="675"/>
      <c r="AFH195" s="675"/>
      <c r="AFI195" s="675"/>
      <c r="AFJ195" s="675"/>
      <c r="AFK195" s="675"/>
      <c r="AFL195" s="675"/>
      <c r="AFM195" s="675"/>
      <c r="AFN195" s="675"/>
      <c r="AFO195" s="675"/>
      <c r="AFP195" s="675"/>
      <c r="AFQ195" s="675"/>
      <c r="AFR195" s="675"/>
      <c r="AFS195" s="675"/>
      <c r="AFT195" s="675"/>
      <c r="AFU195" s="675"/>
      <c r="AFV195" s="675"/>
      <c r="AFW195" s="675"/>
      <c r="AFX195" s="675"/>
      <c r="AFY195" s="675"/>
      <c r="AFZ195" s="675"/>
      <c r="AGA195" s="675"/>
      <c r="AGB195" s="675"/>
      <c r="AGC195" s="675"/>
      <c r="AGD195" s="675"/>
      <c r="AGE195" s="675"/>
      <c r="AGF195" s="675"/>
      <c r="AGG195" s="675"/>
      <c r="AGH195" s="675"/>
      <c r="AGI195" s="675"/>
      <c r="AGJ195" s="675"/>
      <c r="AGK195" s="675"/>
      <c r="AGL195" s="675"/>
      <c r="AGM195" s="675"/>
      <c r="AGN195" s="675"/>
      <c r="AGO195" s="675"/>
      <c r="AGP195" s="675"/>
      <c r="AGQ195" s="675"/>
      <c r="AGR195" s="675"/>
      <c r="AGS195" s="675"/>
      <c r="AGT195" s="675"/>
      <c r="AGU195" s="675"/>
      <c r="AGV195" s="675"/>
      <c r="AGW195" s="675"/>
      <c r="AGX195" s="675"/>
      <c r="AGY195" s="675"/>
      <c r="AGZ195" s="675"/>
      <c r="AHA195" s="675"/>
      <c r="AHB195" s="675"/>
      <c r="AHC195" s="675"/>
      <c r="AHD195" s="675"/>
      <c r="AHE195" s="675"/>
      <c r="AHF195" s="675"/>
      <c r="AHG195" s="675"/>
      <c r="AHH195" s="675"/>
      <c r="AHI195" s="675"/>
      <c r="AHJ195" s="675"/>
      <c r="AHK195" s="675"/>
      <c r="AHL195" s="675"/>
      <c r="AHM195" s="675"/>
      <c r="AHN195" s="675"/>
      <c r="AHO195" s="675"/>
      <c r="AHP195" s="675"/>
      <c r="AHQ195" s="675"/>
      <c r="AHR195" s="675"/>
      <c r="AHS195" s="675"/>
      <c r="AHT195" s="675"/>
      <c r="AHU195" s="675"/>
      <c r="AHV195" s="675"/>
      <c r="AHW195" s="675"/>
      <c r="AHX195" s="675"/>
      <c r="AHY195" s="675"/>
      <c r="AHZ195" s="675"/>
      <c r="AIA195" s="675"/>
      <c r="AIB195" s="675"/>
      <c r="AIC195" s="675"/>
      <c r="AID195" s="675"/>
      <c r="AIE195" s="675"/>
      <c r="AIF195" s="675"/>
      <c r="AIG195" s="675"/>
      <c r="AIH195" s="675"/>
      <c r="AII195" s="675"/>
      <c r="AIJ195" s="675"/>
      <c r="AIK195" s="675"/>
      <c r="AIL195" s="675"/>
      <c r="AIM195" s="675"/>
      <c r="AIN195" s="675"/>
      <c r="AIO195" s="675"/>
      <c r="AIP195" s="675"/>
      <c r="AIQ195" s="675"/>
      <c r="AIR195" s="675"/>
      <c r="AIS195" s="675"/>
      <c r="AIT195" s="675"/>
      <c r="AIU195" s="675"/>
      <c r="AIV195" s="675"/>
      <c r="AIW195" s="675"/>
      <c r="AIX195" s="675"/>
      <c r="AIY195" s="675"/>
      <c r="AIZ195" s="675"/>
      <c r="AJA195" s="675"/>
      <c r="AJB195" s="675"/>
      <c r="AJC195" s="675"/>
      <c r="AJD195" s="675"/>
      <c r="AJE195" s="675"/>
      <c r="AJF195" s="675"/>
      <c r="AJG195" s="675"/>
      <c r="AJH195" s="675"/>
      <c r="AJI195" s="675"/>
      <c r="AJJ195" s="675"/>
      <c r="AJK195" s="675"/>
      <c r="AJL195" s="675"/>
      <c r="AJM195" s="675"/>
      <c r="AJN195" s="675"/>
      <c r="AJO195" s="675"/>
      <c r="AJP195" s="675"/>
      <c r="AJQ195" s="675"/>
      <c r="AJR195" s="675"/>
      <c r="AJS195" s="675"/>
      <c r="AJT195" s="675"/>
      <c r="AJU195" s="675"/>
      <c r="AJV195" s="675"/>
      <c r="AJW195" s="675"/>
      <c r="AJX195" s="675"/>
      <c r="AJY195" s="675"/>
      <c r="AJZ195" s="675"/>
      <c r="AKA195" s="675"/>
      <c r="AKB195" s="675"/>
      <c r="AKC195" s="675"/>
      <c r="AKD195" s="675"/>
      <c r="AKE195" s="675"/>
      <c r="AKF195" s="675"/>
      <c r="AKG195" s="675"/>
      <c r="AKH195" s="675"/>
      <c r="AKI195" s="675"/>
      <c r="AKJ195" s="675"/>
      <c r="AKK195" s="675"/>
      <c r="AKL195" s="675"/>
      <c r="AKM195" s="675"/>
      <c r="AKN195" s="675"/>
      <c r="AKO195" s="675"/>
      <c r="AKP195" s="675"/>
      <c r="AKQ195" s="675"/>
      <c r="AKR195" s="675"/>
      <c r="AKS195" s="675"/>
      <c r="AKT195" s="675"/>
      <c r="AKU195" s="675"/>
      <c r="AKV195" s="675"/>
      <c r="AKW195" s="675"/>
      <c r="AKX195" s="675"/>
      <c r="AKY195" s="675"/>
      <c r="AKZ195" s="675"/>
      <c r="ALA195" s="675"/>
      <c r="ALB195" s="675"/>
      <c r="ALC195" s="675"/>
      <c r="ALD195" s="675"/>
      <c r="ALE195" s="675"/>
      <c r="ALF195" s="675"/>
      <c r="ALG195" s="675"/>
      <c r="ALH195" s="675"/>
      <c r="ALI195" s="675"/>
      <c r="ALJ195" s="675"/>
      <c r="ALK195" s="675"/>
      <c r="ALL195" s="675"/>
      <c r="ALM195" s="675"/>
      <c r="ALN195" s="675"/>
      <c r="ALO195" s="675"/>
      <c r="ALP195" s="675"/>
      <c r="ALQ195" s="675"/>
      <c r="ALR195" s="675"/>
      <c r="ALS195" s="675"/>
      <c r="ALT195" s="675"/>
      <c r="ALU195" s="675"/>
      <c r="ALV195" s="675"/>
      <c r="ALW195" s="675"/>
      <c r="ALX195" s="675"/>
      <c r="ALY195" s="675"/>
      <c r="ALZ195" s="675"/>
      <c r="AMA195" s="675"/>
      <c r="AMB195" s="675"/>
      <c r="AMC195" s="675"/>
      <c r="AMD195" s="675"/>
      <c r="AME195" s="675"/>
      <c r="AMF195" s="675"/>
      <c r="AMG195" s="675"/>
      <c r="AMH195" s="675"/>
      <c r="AMI195" s="675"/>
      <c r="AMJ195" s="675"/>
    </row>
    <row r="196" spans="1:1024" x14ac:dyDescent="0.2">
      <c r="A196" s="675"/>
      <c r="B196" s="692"/>
      <c r="C196" s="693"/>
      <c r="D196" s="694"/>
      <c r="E196" s="694"/>
      <c r="F196" s="694"/>
      <c r="G196" s="694"/>
      <c r="H196" s="694"/>
      <c r="I196" s="694"/>
      <c r="J196" s="694"/>
      <c r="K196" s="694"/>
      <c r="L196" s="694"/>
      <c r="M196" s="694"/>
      <c r="N196" s="694">
        <v>0</v>
      </c>
      <c r="O196" s="694"/>
      <c r="P196" s="694"/>
      <c r="Q196" s="694"/>
      <c r="R196" s="695"/>
      <c r="S196" s="694"/>
      <c r="T196" s="694"/>
      <c r="U196" s="687" t="s">
        <v>497</v>
      </c>
      <c r="V196" s="681" t="s">
        <v>124</v>
      </c>
      <c r="W196" s="696" t="s">
        <v>495</v>
      </c>
      <c r="X196" s="569"/>
      <c r="Y196" s="569"/>
      <c r="Z196" s="569"/>
      <c r="AA196" s="569"/>
      <c r="AB196" s="569"/>
      <c r="AC196" s="569"/>
      <c r="AD196" s="569"/>
      <c r="AE196" s="569"/>
      <c r="AF196" s="569"/>
      <c r="AG196" s="569"/>
      <c r="AH196" s="569"/>
      <c r="AI196" s="569"/>
      <c r="AJ196" s="569"/>
      <c r="AK196" s="569"/>
      <c r="AL196" s="569"/>
      <c r="AM196" s="569"/>
      <c r="AN196" s="569"/>
      <c r="AO196" s="569"/>
      <c r="AP196" s="569"/>
      <c r="AQ196" s="569"/>
      <c r="AR196" s="569"/>
      <c r="AS196" s="569"/>
      <c r="AT196" s="569"/>
      <c r="AU196" s="569"/>
      <c r="AV196" s="569"/>
      <c r="AW196" s="569"/>
      <c r="AX196" s="569"/>
      <c r="AY196" s="569"/>
      <c r="AZ196" s="569"/>
      <c r="BA196" s="569"/>
      <c r="BB196" s="569"/>
      <c r="BC196" s="569"/>
      <c r="BD196" s="569"/>
      <c r="BE196" s="569"/>
      <c r="BF196" s="569"/>
      <c r="BG196" s="569"/>
      <c r="BH196" s="569"/>
      <c r="BI196" s="569"/>
      <c r="BJ196" s="569"/>
      <c r="BK196" s="569"/>
      <c r="BL196" s="569"/>
      <c r="BM196" s="569"/>
      <c r="BN196" s="569"/>
      <c r="BO196" s="569"/>
      <c r="BP196" s="569"/>
      <c r="BQ196" s="569"/>
      <c r="BR196" s="569"/>
      <c r="BS196" s="569"/>
      <c r="BT196" s="569"/>
      <c r="BU196" s="569"/>
      <c r="BV196" s="569"/>
      <c r="BW196" s="569"/>
      <c r="BX196" s="569"/>
      <c r="BY196" s="569"/>
      <c r="BZ196" s="569"/>
      <c r="CA196" s="569"/>
      <c r="CB196" s="569"/>
      <c r="CC196" s="569"/>
      <c r="CD196" s="569"/>
      <c r="CE196" s="569"/>
      <c r="CF196" s="569"/>
      <c r="CG196" s="569"/>
      <c r="CH196" s="569"/>
      <c r="CI196" s="569"/>
      <c r="CJ196" s="569"/>
      <c r="CK196" s="569"/>
      <c r="CL196" s="569"/>
      <c r="CM196" s="569"/>
      <c r="CN196" s="569"/>
      <c r="CO196" s="569"/>
      <c r="CP196" s="569"/>
      <c r="CQ196" s="569"/>
      <c r="CR196" s="569"/>
      <c r="CS196" s="569"/>
      <c r="CT196" s="569"/>
      <c r="CU196" s="569"/>
      <c r="CV196" s="569"/>
      <c r="CW196" s="569"/>
      <c r="CX196" s="569"/>
      <c r="CY196" s="569"/>
      <c r="CZ196" s="682">
        <v>0</v>
      </c>
      <c r="DA196" s="683">
        <v>0</v>
      </c>
      <c r="DB196" s="683">
        <v>0</v>
      </c>
      <c r="DC196" s="683">
        <v>0</v>
      </c>
      <c r="DD196" s="683">
        <v>0</v>
      </c>
      <c r="DE196" s="683">
        <v>0</v>
      </c>
      <c r="DF196" s="683">
        <v>0</v>
      </c>
      <c r="DG196" s="683">
        <v>0</v>
      </c>
      <c r="DH196" s="683">
        <v>0</v>
      </c>
      <c r="DI196" s="683">
        <v>0</v>
      </c>
      <c r="DJ196" s="683">
        <v>0</v>
      </c>
      <c r="DK196" s="683">
        <v>0</v>
      </c>
      <c r="DL196" s="683">
        <v>0</v>
      </c>
      <c r="DM196" s="683">
        <v>0</v>
      </c>
      <c r="DN196" s="683">
        <v>0</v>
      </c>
      <c r="DO196" s="683">
        <v>0</v>
      </c>
      <c r="DP196" s="683">
        <v>0</v>
      </c>
      <c r="DQ196" s="683">
        <v>0</v>
      </c>
      <c r="DR196" s="683">
        <v>0</v>
      </c>
      <c r="DS196" s="683">
        <v>0</v>
      </c>
      <c r="DT196" s="683">
        <v>0</v>
      </c>
      <c r="DU196" s="683">
        <v>0</v>
      </c>
      <c r="DV196" s="683">
        <v>0</v>
      </c>
      <c r="DW196" s="684">
        <v>0</v>
      </c>
      <c r="DX196" s="589"/>
      <c r="DY196" s="675"/>
      <c r="DZ196" s="675"/>
      <c r="EA196" s="675"/>
      <c r="EB196" s="675"/>
      <c r="EC196" s="675"/>
      <c r="ED196" s="675"/>
      <c r="EE196" s="675"/>
      <c r="EF196" s="675"/>
      <c r="EG196" s="675"/>
      <c r="EH196" s="675"/>
      <c r="EI196" s="675"/>
      <c r="EJ196" s="675"/>
      <c r="EK196" s="675"/>
      <c r="EL196" s="675"/>
      <c r="EM196" s="675"/>
      <c r="EN196" s="675"/>
      <c r="EO196" s="675"/>
      <c r="EP196" s="675"/>
      <c r="EQ196" s="675"/>
      <c r="ER196" s="675"/>
      <c r="ES196" s="675"/>
      <c r="ET196" s="675"/>
      <c r="EU196" s="675"/>
      <c r="EV196" s="675"/>
      <c r="EW196" s="675"/>
      <c r="EX196" s="675"/>
      <c r="EY196" s="675"/>
      <c r="EZ196" s="675"/>
      <c r="FA196" s="675"/>
      <c r="FB196" s="675"/>
      <c r="FC196" s="675"/>
      <c r="FD196" s="675"/>
      <c r="FE196" s="675"/>
      <c r="FF196" s="675"/>
      <c r="FG196" s="675"/>
      <c r="FH196" s="675"/>
      <c r="FI196" s="675"/>
      <c r="FJ196" s="675"/>
      <c r="FK196" s="675"/>
      <c r="FL196" s="675"/>
      <c r="FM196" s="675"/>
      <c r="FN196" s="675"/>
      <c r="FO196" s="675"/>
      <c r="FP196" s="675"/>
      <c r="FQ196" s="675"/>
      <c r="FR196" s="675"/>
      <c r="FS196" s="675"/>
      <c r="FT196" s="675"/>
      <c r="FU196" s="675"/>
      <c r="FV196" s="675"/>
      <c r="FW196" s="675"/>
      <c r="FX196" s="675"/>
      <c r="FY196" s="675"/>
      <c r="FZ196" s="675"/>
      <c r="GA196" s="675"/>
      <c r="GB196" s="675"/>
      <c r="GC196" s="675"/>
      <c r="GD196" s="675"/>
      <c r="GE196" s="675"/>
      <c r="GF196" s="675"/>
      <c r="GG196" s="675"/>
      <c r="GH196" s="675"/>
      <c r="GI196" s="675"/>
      <c r="GJ196" s="675"/>
      <c r="GK196" s="675"/>
      <c r="GL196" s="675"/>
      <c r="GM196" s="675"/>
      <c r="GN196" s="675"/>
      <c r="GO196" s="675"/>
      <c r="GP196" s="675"/>
      <c r="GQ196" s="675"/>
      <c r="GR196" s="675"/>
      <c r="GS196" s="675"/>
      <c r="GT196" s="675"/>
      <c r="GU196" s="675"/>
      <c r="GV196" s="675"/>
      <c r="GW196" s="675"/>
      <c r="GX196" s="675"/>
      <c r="GY196" s="675"/>
      <c r="GZ196" s="675"/>
      <c r="HA196" s="675"/>
      <c r="HB196" s="675"/>
      <c r="HC196" s="675"/>
      <c r="HD196" s="675"/>
      <c r="HE196" s="675"/>
      <c r="HF196" s="675"/>
      <c r="HG196" s="675"/>
      <c r="HH196" s="675"/>
      <c r="HI196" s="675"/>
      <c r="HJ196" s="675"/>
      <c r="HK196" s="675"/>
      <c r="HL196" s="675"/>
      <c r="HM196" s="675"/>
      <c r="HN196" s="675"/>
      <c r="HO196" s="675"/>
      <c r="HP196" s="675"/>
      <c r="HQ196" s="675"/>
      <c r="HR196" s="675"/>
      <c r="HS196" s="675"/>
      <c r="HT196" s="675"/>
      <c r="HU196" s="675"/>
      <c r="HV196" s="675"/>
      <c r="HW196" s="675"/>
      <c r="HX196" s="675"/>
      <c r="HY196" s="675"/>
      <c r="HZ196" s="675"/>
      <c r="IA196" s="675"/>
      <c r="IB196" s="675"/>
      <c r="IC196" s="675"/>
      <c r="ID196" s="675"/>
      <c r="IE196" s="675"/>
      <c r="IF196" s="675"/>
      <c r="IG196" s="675"/>
      <c r="IH196" s="675"/>
      <c r="II196" s="675"/>
      <c r="IJ196" s="675"/>
      <c r="IK196" s="675"/>
      <c r="IL196" s="675"/>
      <c r="IM196" s="675"/>
      <c r="IN196" s="675"/>
      <c r="IO196" s="675"/>
      <c r="IP196" s="675"/>
      <c r="IQ196" s="675"/>
      <c r="IR196" s="675"/>
      <c r="IS196" s="675"/>
      <c r="IT196" s="675"/>
      <c r="IU196" s="675"/>
      <c r="IV196" s="675"/>
      <c r="IW196" s="675"/>
      <c r="IX196" s="675"/>
      <c r="IY196" s="675"/>
      <c r="IZ196" s="675"/>
      <c r="JA196" s="675"/>
      <c r="JB196" s="675"/>
      <c r="JC196" s="675"/>
      <c r="JD196" s="675"/>
      <c r="JE196" s="675"/>
      <c r="JF196" s="675"/>
      <c r="JG196" s="675"/>
      <c r="JH196" s="675"/>
      <c r="JI196" s="675"/>
      <c r="JJ196" s="675"/>
      <c r="JK196" s="675"/>
      <c r="JL196" s="675"/>
      <c r="JM196" s="675"/>
      <c r="JN196" s="675"/>
      <c r="JO196" s="675"/>
      <c r="JP196" s="675"/>
      <c r="JQ196" s="675"/>
      <c r="JR196" s="675"/>
      <c r="JS196" s="675"/>
      <c r="JT196" s="675"/>
      <c r="JU196" s="675"/>
      <c r="JV196" s="675"/>
      <c r="JW196" s="675"/>
      <c r="JX196" s="675"/>
      <c r="JY196" s="675"/>
      <c r="JZ196" s="675"/>
      <c r="KA196" s="675"/>
      <c r="KB196" s="675"/>
      <c r="KC196" s="675"/>
      <c r="KD196" s="675"/>
      <c r="KE196" s="675"/>
      <c r="KF196" s="675"/>
      <c r="KG196" s="675"/>
      <c r="KH196" s="675"/>
      <c r="KI196" s="675"/>
      <c r="KJ196" s="675"/>
      <c r="KK196" s="675"/>
      <c r="KL196" s="675"/>
      <c r="KM196" s="675"/>
      <c r="KN196" s="675"/>
      <c r="KO196" s="675"/>
      <c r="KP196" s="675"/>
      <c r="KQ196" s="675"/>
      <c r="KR196" s="675"/>
      <c r="KS196" s="675"/>
      <c r="KT196" s="675"/>
      <c r="KU196" s="675"/>
      <c r="KV196" s="675"/>
      <c r="KW196" s="675"/>
      <c r="KX196" s="675"/>
      <c r="KY196" s="675"/>
      <c r="KZ196" s="675"/>
      <c r="LA196" s="675"/>
      <c r="LB196" s="675"/>
      <c r="LC196" s="675"/>
      <c r="LD196" s="675"/>
      <c r="LE196" s="675"/>
      <c r="LF196" s="675"/>
      <c r="LG196" s="675"/>
      <c r="LH196" s="675"/>
      <c r="LI196" s="675"/>
      <c r="LJ196" s="675"/>
      <c r="LK196" s="675"/>
      <c r="LL196" s="675"/>
      <c r="LM196" s="675"/>
      <c r="LN196" s="675"/>
      <c r="LO196" s="675"/>
      <c r="LP196" s="675"/>
      <c r="LQ196" s="675"/>
      <c r="LR196" s="675"/>
      <c r="LS196" s="675"/>
      <c r="LT196" s="675"/>
      <c r="LU196" s="675"/>
      <c r="LV196" s="675"/>
      <c r="LW196" s="675"/>
      <c r="LX196" s="675"/>
      <c r="LY196" s="675"/>
      <c r="LZ196" s="675"/>
      <c r="MA196" s="675"/>
      <c r="MB196" s="675"/>
      <c r="MC196" s="675"/>
      <c r="MD196" s="675"/>
      <c r="ME196" s="675"/>
      <c r="MF196" s="675"/>
      <c r="MG196" s="675"/>
      <c r="MH196" s="675"/>
      <c r="MI196" s="675"/>
      <c r="MJ196" s="675"/>
      <c r="MK196" s="675"/>
      <c r="ML196" s="675"/>
      <c r="MM196" s="675"/>
      <c r="MN196" s="675"/>
      <c r="MO196" s="675"/>
      <c r="MP196" s="675"/>
      <c r="MQ196" s="675"/>
      <c r="MR196" s="675"/>
      <c r="MS196" s="675"/>
      <c r="MT196" s="675"/>
      <c r="MU196" s="675"/>
      <c r="MV196" s="675"/>
      <c r="MW196" s="675"/>
      <c r="MX196" s="675"/>
      <c r="MY196" s="675"/>
      <c r="MZ196" s="675"/>
      <c r="NA196" s="675"/>
      <c r="NB196" s="675"/>
      <c r="NC196" s="675"/>
      <c r="ND196" s="675"/>
      <c r="NE196" s="675"/>
      <c r="NF196" s="675"/>
      <c r="NG196" s="675"/>
      <c r="NH196" s="675"/>
      <c r="NI196" s="675"/>
      <c r="NJ196" s="675"/>
      <c r="NK196" s="675"/>
      <c r="NL196" s="675"/>
      <c r="NM196" s="675"/>
      <c r="NN196" s="675"/>
      <c r="NO196" s="675"/>
      <c r="NP196" s="675"/>
      <c r="NQ196" s="675"/>
      <c r="NR196" s="675"/>
      <c r="NS196" s="675"/>
      <c r="NT196" s="675"/>
      <c r="NU196" s="675"/>
      <c r="NV196" s="675"/>
      <c r="NW196" s="675"/>
      <c r="NX196" s="675"/>
      <c r="NY196" s="675"/>
      <c r="NZ196" s="675"/>
      <c r="OA196" s="675"/>
      <c r="OB196" s="675"/>
      <c r="OC196" s="675"/>
      <c r="OD196" s="675"/>
      <c r="OE196" s="675"/>
      <c r="OF196" s="675"/>
      <c r="OG196" s="675"/>
      <c r="OH196" s="675"/>
      <c r="OI196" s="675"/>
      <c r="OJ196" s="675"/>
      <c r="OK196" s="675"/>
      <c r="OL196" s="675"/>
      <c r="OM196" s="675"/>
      <c r="ON196" s="675"/>
      <c r="OO196" s="675"/>
      <c r="OP196" s="675"/>
      <c r="OQ196" s="675"/>
      <c r="OR196" s="675"/>
      <c r="OS196" s="675"/>
      <c r="OT196" s="675"/>
      <c r="OU196" s="675"/>
      <c r="OV196" s="675"/>
      <c r="OW196" s="675"/>
      <c r="OX196" s="675"/>
      <c r="OY196" s="675"/>
      <c r="OZ196" s="675"/>
      <c r="PA196" s="675"/>
      <c r="PB196" s="675"/>
      <c r="PC196" s="675"/>
      <c r="PD196" s="675"/>
      <c r="PE196" s="675"/>
      <c r="PF196" s="675"/>
      <c r="PG196" s="675"/>
      <c r="PH196" s="675"/>
      <c r="PI196" s="675"/>
      <c r="PJ196" s="675"/>
      <c r="PK196" s="675"/>
      <c r="PL196" s="675"/>
      <c r="PM196" s="675"/>
      <c r="PN196" s="675"/>
      <c r="PO196" s="675"/>
      <c r="PP196" s="675"/>
      <c r="PQ196" s="675"/>
      <c r="PR196" s="675"/>
      <c r="PS196" s="675"/>
      <c r="PT196" s="675"/>
      <c r="PU196" s="675"/>
      <c r="PV196" s="675"/>
      <c r="PW196" s="675"/>
      <c r="PX196" s="675"/>
      <c r="PY196" s="675"/>
      <c r="PZ196" s="675"/>
      <c r="QA196" s="675"/>
      <c r="QB196" s="675"/>
      <c r="QC196" s="675"/>
      <c r="QD196" s="675"/>
      <c r="QE196" s="675"/>
      <c r="QF196" s="675"/>
      <c r="QG196" s="675"/>
      <c r="QH196" s="675"/>
      <c r="QI196" s="675"/>
      <c r="QJ196" s="675"/>
      <c r="QK196" s="675"/>
      <c r="QL196" s="675"/>
      <c r="QM196" s="675"/>
      <c r="QN196" s="675"/>
      <c r="QO196" s="675"/>
      <c r="QP196" s="675"/>
      <c r="QQ196" s="675"/>
      <c r="QR196" s="675"/>
      <c r="QS196" s="675"/>
      <c r="QT196" s="675"/>
      <c r="QU196" s="675"/>
      <c r="QV196" s="675"/>
      <c r="QW196" s="675"/>
      <c r="QX196" s="675"/>
      <c r="QY196" s="675"/>
      <c r="QZ196" s="675"/>
      <c r="RA196" s="675"/>
      <c r="RB196" s="675"/>
      <c r="RC196" s="675"/>
      <c r="RD196" s="675"/>
      <c r="RE196" s="675"/>
      <c r="RF196" s="675"/>
      <c r="RG196" s="675"/>
      <c r="RH196" s="675"/>
      <c r="RI196" s="675"/>
      <c r="RJ196" s="675"/>
      <c r="RK196" s="675"/>
      <c r="RL196" s="675"/>
      <c r="RM196" s="675"/>
      <c r="RN196" s="675"/>
      <c r="RO196" s="675"/>
      <c r="RP196" s="675"/>
      <c r="RQ196" s="675"/>
      <c r="RR196" s="675"/>
      <c r="RS196" s="675"/>
      <c r="RT196" s="675"/>
      <c r="RU196" s="675"/>
      <c r="RV196" s="675"/>
      <c r="RW196" s="675"/>
      <c r="RX196" s="675"/>
      <c r="RY196" s="675"/>
      <c r="RZ196" s="675"/>
      <c r="SA196" s="675"/>
      <c r="SB196" s="675"/>
      <c r="SC196" s="675"/>
      <c r="SD196" s="675"/>
      <c r="SE196" s="675"/>
      <c r="SF196" s="675"/>
      <c r="SG196" s="675"/>
      <c r="SH196" s="675"/>
      <c r="SI196" s="675"/>
      <c r="SJ196" s="675"/>
      <c r="SK196" s="675"/>
      <c r="SL196" s="675"/>
      <c r="SM196" s="675"/>
      <c r="SN196" s="675"/>
      <c r="SO196" s="675"/>
      <c r="SP196" s="675"/>
      <c r="SQ196" s="675"/>
      <c r="SR196" s="675"/>
      <c r="SS196" s="675"/>
      <c r="ST196" s="675"/>
      <c r="SU196" s="675"/>
      <c r="SV196" s="675"/>
      <c r="SW196" s="675"/>
      <c r="SX196" s="675"/>
      <c r="SY196" s="675"/>
      <c r="SZ196" s="675"/>
      <c r="TA196" s="675"/>
      <c r="TB196" s="675"/>
      <c r="TC196" s="675"/>
      <c r="TD196" s="675"/>
      <c r="TE196" s="675"/>
      <c r="TF196" s="675"/>
      <c r="TG196" s="675"/>
      <c r="TH196" s="675"/>
      <c r="TI196" s="675"/>
      <c r="TJ196" s="675"/>
      <c r="TK196" s="675"/>
      <c r="TL196" s="675"/>
      <c r="TM196" s="675"/>
      <c r="TN196" s="675"/>
      <c r="TO196" s="675"/>
      <c r="TP196" s="675"/>
      <c r="TQ196" s="675"/>
      <c r="TR196" s="675"/>
      <c r="TS196" s="675"/>
      <c r="TT196" s="675"/>
      <c r="TU196" s="675"/>
      <c r="TV196" s="675"/>
      <c r="TW196" s="675"/>
      <c r="TX196" s="675"/>
      <c r="TY196" s="675"/>
      <c r="TZ196" s="675"/>
      <c r="UA196" s="675"/>
      <c r="UB196" s="675"/>
      <c r="UC196" s="675"/>
      <c r="UD196" s="675"/>
      <c r="UE196" s="675"/>
      <c r="UF196" s="675"/>
      <c r="UG196" s="675"/>
      <c r="UH196" s="675"/>
      <c r="UI196" s="675"/>
      <c r="UJ196" s="675"/>
      <c r="UK196" s="675"/>
      <c r="UL196" s="675"/>
      <c r="UM196" s="675"/>
      <c r="UN196" s="675"/>
      <c r="UO196" s="675"/>
      <c r="UP196" s="675"/>
      <c r="UQ196" s="675"/>
      <c r="UR196" s="675"/>
      <c r="US196" s="675"/>
      <c r="UT196" s="675"/>
      <c r="UU196" s="675"/>
      <c r="UV196" s="675"/>
      <c r="UW196" s="675"/>
      <c r="UX196" s="675"/>
      <c r="UY196" s="675"/>
      <c r="UZ196" s="675"/>
      <c r="VA196" s="675"/>
      <c r="VB196" s="675"/>
      <c r="VC196" s="675"/>
      <c r="VD196" s="675"/>
      <c r="VE196" s="675"/>
      <c r="VF196" s="675"/>
      <c r="VG196" s="675"/>
      <c r="VH196" s="675"/>
      <c r="VI196" s="675"/>
      <c r="VJ196" s="675"/>
      <c r="VK196" s="675"/>
      <c r="VL196" s="675"/>
      <c r="VM196" s="675"/>
      <c r="VN196" s="675"/>
      <c r="VO196" s="675"/>
      <c r="VP196" s="675"/>
      <c r="VQ196" s="675"/>
      <c r="VR196" s="675"/>
      <c r="VS196" s="675"/>
      <c r="VT196" s="675"/>
      <c r="VU196" s="675"/>
      <c r="VV196" s="675"/>
      <c r="VW196" s="675"/>
      <c r="VX196" s="675"/>
      <c r="VY196" s="675"/>
      <c r="VZ196" s="675"/>
      <c r="WA196" s="675"/>
      <c r="WB196" s="675"/>
      <c r="WC196" s="675"/>
      <c r="WD196" s="675"/>
      <c r="WE196" s="675"/>
      <c r="WF196" s="675"/>
      <c r="WG196" s="675"/>
      <c r="WH196" s="675"/>
      <c r="WI196" s="675"/>
      <c r="WJ196" s="675"/>
      <c r="WK196" s="675"/>
      <c r="WL196" s="675"/>
      <c r="WM196" s="675"/>
      <c r="WN196" s="675"/>
      <c r="WO196" s="675"/>
      <c r="WP196" s="675"/>
      <c r="WQ196" s="675"/>
      <c r="WR196" s="675"/>
      <c r="WS196" s="675"/>
      <c r="WT196" s="675"/>
      <c r="WU196" s="675"/>
      <c r="WV196" s="675"/>
      <c r="WW196" s="675"/>
      <c r="WX196" s="675"/>
      <c r="WY196" s="675"/>
      <c r="WZ196" s="675"/>
      <c r="XA196" s="675"/>
      <c r="XB196" s="675"/>
      <c r="XC196" s="675"/>
      <c r="XD196" s="675"/>
      <c r="XE196" s="675"/>
      <c r="XF196" s="675"/>
      <c r="XG196" s="675"/>
      <c r="XH196" s="675"/>
      <c r="XI196" s="675"/>
      <c r="XJ196" s="675"/>
      <c r="XK196" s="675"/>
      <c r="XL196" s="675"/>
      <c r="XM196" s="675"/>
      <c r="XN196" s="675"/>
      <c r="XO196" s="675"/>
      <c r="XP196" s="675"/>
      <c r="XQ196" s="675"/>
      <c r="XR196" s="675"/>
      <c r="XS196" s="675"/>
      <c r="XT196" s="675"/>
      <c r="XU196" s="675"/>
      <c r="XV196" s="675"/>
      <c r="XW196" s="675"/>
      <c r="XX196" s="675"/>
      <c r="XY196" s="675"/>
      <c r="XZ196" s="675"/>
      <c r="YA196" s="675"/>
      <c r="YB196" s="675"/>
      <c r="YC196" s="675"/>
      <c r="YD196" s="675"/>
      <c r="YE196" s="675"/>
      <c r="YF196" s="675"/>
      <c r="YG196" s="675"/>
      <c r="YH196" s="675"/>
      <c r="YI196" s="675"/>
      <c r="YJ196" s="675"/>
      <c r="YK196" s="675"/>
      <c r="YL196" s="675"/>
      <c r="YM196" s="675"/>
      <c r="YN196" s="675"/>
      <c r="YO196" s="675"/>
      <c r="YP196" s="675"/>
      <c r="YQ196" s="675"/>
      <c r="YR196" s="675"/>
      <c r="YS196" s="675"/>
      <c r="YT196" s="675"/>
      <c r="YU196" s="675"/>
      <c r="YV196" s="675"/>
      <c r="YW196" s="675"/>
      <c r="YX196" s="675"/>
      <c r="YY196" s="675"/>
      <c r="YZ196" s="675"/>
      <c r="ZA196" s="675"/>
      <c r="ZB196" s="675"/>
      <c r="ZC196" s="675"/>
      <c r="ZD196" s="675"/>
      <c r="ZE196" s="675"/>
      <c r="ZF196" s="675"/>
      <c r="ZG196" s="675"/>
      <c r="ZH196" s="675"/>
      <c r="ZI196" s="675"/>
      <c r="ZJ196" s="675"/>
      <c r="ZK196" s="675"/>
      <c r="ZL196" s="675"/>
      <c r="ZM196" s="675"/>
      <c r="ZN196" s="675"/>
      <c r="ZO196" s="675"/>
      <c r="ZP196" s="675"/>
      <c r="ZQ196" s="675"/>
      <c r="ZR196" s="675"/>
      <c r="ZS196" s="675"/>
      <c r="ZT196" s="675"/>
      <c r="ZU196" s="675"/>
      <c r="ZV196" s="675"/>
      <c r="ZW196" s="675"/>
      <c r="ZX196" s="675"/>
      <c r="ZY196" s="675"/>
      <c r="ZZ196" s="675"/>
      <c r="AAA196" s="675"/>
      <c r="AAB196" s="675"/>
      <c r="AAC196" s="675"/>
      <c r="AAD196" s="675"/>
      <c r="AAE196" s="675"/>
      <c r="AAF196" s="675"/>
      <c r="AAG196" s="675"/>
      <c r="AAH196" s="675"/>
      <c r="AAI196" s="675"/>
      <c r="AAJ196" s="675"/>
      <c r="AAK196" s="675"/>
      <c r="AAL196" s="675"/>
      <c r="AAM196" s="675"/>
      <c r="AAN196" s="675"/>
      <c r="AAO196" s="675"/>
      <c r="AAP196" s="675"/>
      <c r="AAQ196" s="675"/>
      <c r="AAR196" s="675"/>
      <c r="AAS196" s="675"/>
      <c r="AAT196" s="675"/>
      <c r="AAU196" s="675"/>
      <c r="AAV196" s="675"/>
      <c r="AAW196" s="675"/>
      <c r="AAX196" s="675"/>
      <c r="AAY196" s="675"/>
      <c r="AAZ196" s="675"/>
      <c r="ABA196" s="675"/>
      <c r="ABB196" s="675"/>
      <c r="ABC196" s="675"/>
      <c r="ABD196" s="675"/>
      <c r="ABE196" s="675"/>
      <c r="ABF196" s="675"/>
      <c r="ABG196" s="675"/>
      <c r="ABH196" s="675"/>
      <c r="ABI196" s="675"/>
      <c r="ABJ196" s="675"/>
      <c r="ABK196" s="675"/>
      <c r="ABL196" s="675"/>
      <c r="ABM196" s="675"/>
      <c r="ABN196" s="675"/>
      <c r="ABO196" s="675"/>
      <c r="ABP196" s="675"/>
      <c r="ABQ196" s="675"/>
      <c r="ABR196" s="675"/>
      <c r="ABS196" s="675"/>
      <c r="ABT196" s="675"/>
      <c r="ABU196" s="675"/>
      <c r="ABV196" s="675"/>
      <c r="ABW196" s="675"/>
      <c r="ABX196" s="675"/>
      <c r="ABY196" s="675"/>
      <c r="ABZ196" s="675"/>
      <c r="ACA196" s="675"/>
      <c r="ACB196" s="675"/>
      <c r="ACC196" s="675"/>
      <c r="ACD196" s="675"/>
      <c r="ACE196" s="675"/>
      <c r="ACF196" s="675"/>
      <c r="ACG196" s="675"/>
      <c r="ACH196" s="675"/>
      <c r="ACI196" s="675"/>
      <c r="ACJ196" s="675"/>
      <c r="ACK196" s="675"/>
      <c r="ACL196" s="675"/>
      <c r="ACM196" s="675"/>
      <c r="ACN196" s="675"/>
      <c r="ACO196" s="675"/>
      <c r="ACP196" s="675"/>
      <c r="ACQ196" s="675"/>
      <c r="ACR196" s="675"/>
      <c r="ACS196" s="675"/>
      <c r="ACT196" s="675"/>
      <c r="ACU196" s="675"/>
      <c r="ACV196" s="675"/>
      <c r="ACW196" s="675"/>
      <c r="ACX196" s="675"/>
      <c r="ACY196" s="675"/>
      <c r="ACZ196" s="675"/>
      <c r="ADA196" s="675"/>
      <c r="ADB196" s="675"/>
      <c r="ADC196" s="675"/>
      <c r="ADD196" s="675"/>
      <c r="ADE196" s="675"/>
      <c r="ADF196" s="675"/>
      <c r="ADG196" s="675"/>
      <c r="ADH196" s="675"/>
      <c r="ADI196" s="675"/>
      <c r="ADJ196" s="675"/>
      <c r="ADK196" s="675"/>
      <c r="ADL196" s="675"/>
      <c r="ADM196" s="675"/>
      <c r="ADN196" s="675"/>
      <c r="ADO196" s="675"/>
      <c r="ADP196" s="675"/>
      <c r="ADQ196" s="675"/>
      <c r="ADR196" s="675"/>
      <c r="ADS196" s="675"/>
      <c r="ADT196" s="675"/>
      <c r="ADU196" s="675"/>
      <c r="ADV196" s="675"/>
      <c r="ADW196" s="675"/>
      <c r="ADX196" s="675"/>
      <c r="ADY196" s="675"/>
      <c r="ADZ196" s="675"/>
      <c r="AEA196" s="675"/>
      <c r="AEB196" s="675"/>
      <c r="AEC196" s="675"/>
      <c r="AED196" s="675"/>
      <c r="AEE196" s="675"/>
      <c r="AEF196" s="675"/>
      <c r="AEG196" s="675"/>
      <c r="AEH196" s="675"/>
      <c r="AEI196" s="675"/>
      <c r="AEJ196" s="675"/>
      <c r="AEK196" s="675"/>
      <c r="AEL196" s="675"/>
      <c r="AEM196" s="675"/>
      <c r="AEN196" s="675"/>
      <c r="AEO196" s="675"/>
      <c r="AEP196" s="675"/>
      <c r="AEQ196" s="675"/>
      <c r="AER196" s="675"/>
      <c r="AES196" s="675"/>
      <c r="AET196" s="675"/>
      <c r="AEU196" s="675"/>
      <c r="AEV196" s="675"/>
      <c r="AEW196" s="675"/>
      <c r="AEX196" s="675"/>
      <c r="AEY196" s="675"/>
      <c r="AEZ196" s="675"/>
      <c r="AFA196" s="675"/>
      <c r="AFB196" s="675"/>
      <c r="AFC196" s="675"/>
      <c r="AFD196" s="675"/>
      <c r="AFE196" s="675"/>
      <c r="AFF196" s="675"/>
      <c r="AFG196" s="675"/>
      <c r="AFH196" s="675"/>
      <c r="AFI196" s="675"/>
      <c r="AFJ196" s="675"/>
      <c r="AFK196" s="675"/>
      <c r="AFL196" s="675"/>
      <c r="AFM196" s="675"/>
      <c r="AFN196" s="675"/>
      <c r="AFO196" s="675"/>
      <c r="AFP196" s="675"/>
      <c r="AFQ196" s="675"/>
      <c r="AFR196" s="675"/>
      <c r="AFS196" s="675"/>
      <c r="AFT196" s="675"/>
      <c r="AFU196" s="675"/>
      <c r="AFV196" s="675"/>
      <c r="AFW196" s="675"/>
      <c r="AFX196" s="675"/>
      <c r="AFY196" s="675"/>
      <c r="AFZ196" s="675"/>
      <c r="AGA196" s="675"/>
      <c r="AGB196" s="675"/>
      <c r="AGC196" s="675"/>
      <c r="AGD196" s="675"/>
      <c r="AGE196" s="675"/>
      <c r="AGF196" s="675"/>
      <c r="AGG196" s="675"/>
      <c r="AGH196" s="675"/>
      <c r="AGI196" s="675"/>
      <c r="AGJ196" s="675"/>
      <c r="AGK196" s="675"/>
      <c r="AGL196" s="675"/>
      <c r="AGM196" s="675"/>
      <c r="AGN196" s="675"/>
      <c r="AGO196" s="675"/>
      <c r="AGP196" s="675"/>
      <c r="AGQ196" s="675"/>
      <c r="AGR196" s="675"/>
      <c r="AGS196" s="675"/>
      <c r="AGT196" s="675"/>
      <c r="AGU196" s="675"/>
      <c r="AGV196" s="675"/>
      <c r="AGW196" s="675"/>
      <c r="AGX196" s="675"/>
      <c r="AGY196" s="675"/>
      <c r="AGZ196" s="675"/>
      <c r="AHA196" s="675"/>
      <c r="AHB196" s="675"/>
      <c r="AHC196" s="675"/>
      <c r="AHD196" s="675"/>
      <c r="AHE196" s="675"/>
      <c r="AHF196" s="675"/>
      <c r="AHG196" s="675"/>
      <c r="AHH196" s="675"/>
      <c r="AHI196" s="675"/>
      <c r="AHJ196" s="675"/>
      <c r="AHK196" s="675"/>
      <c r="AHL196" s="675"/>
      <c r="AHM196" s="675"/>
      <c r="AHN196" s="675"/>
      <c r="AHO196" s="675"/>
      <c r="AHP196" s="675"/>
      <c r="AHQ196" s="675"/>
      <c r="AHR196" s="675"/>
      <c r="AHS196" s="675"/>
      <c r="AHT196" s="675"/>
      <c r="AHU196" s="675"/>
      <c r="AHV196" s="675"/>
      <c r="AHW196" s="675"/>
      <c r="AHX196" s="675"/>
      <c r="AHY196" s="675"/>
      <c r="AHZ196" s="675"/>
      <c r="AIA196" s="675"/>
      <c r="AIB196" s="675"/>
      <c r="AIC196" s="675"/>
      <c r="AID196" s="675"/>
      <c r="AIE196" s="675"/>
      <c r="AIF196" s="675"/>
      <c r="AIG196" s="675"/>
      <c r="AIH196" s="675"/>
      <c r="AII196" s="675"/>
      <c r="AIJ196" s="675"/>
      <c r="AIK196" s="675"/>
      <c r="AIL196" s="675"/>
      <c r="AIM196" s="675"/>
      <c r="AIN196" s="675"/>
      <c r="AIO196" s="675"/>
      <c r="AIP196" s="675"/>
      <c r="AIQ196" s="675"/>
      <c r="AIR196" s="675"/>
      <c r="AIS196" s="675"/>
      <c r="AIT196" s="675"/>
      <c r="AIU196" s="675"/>
      <c r="AIV196" s="675"/>
      <c r="AIW196" s="675"/>
      <c r="AIX196" s="675"/>
      <c r="AIY196" s="675"/>
      <c r="AIZ196" s="675"/>
      <c r="AJA196" s="675"/>
      <c r="AJB196" s="675"/>
      <c r="AJC196" s="675"/>
      <c r="AJD196" s="675"/>
      <c r="AJE196" s="675"/>
      <c r="AJF196" s="675"/>
      <c r="AJG196" s="675"/>
      <c r="AJH196" s="675"/>
      <c r="AJI196" s="675"/>
      <c r="AJJ196" s="675"/>
      <c r="AJK196" s="675"/>
      <c r="AJL196" s="675"/>
      <c r="AJM196" s="675"/>
      <c r="AJN196" s="675"/>
      <c r="AJO196" s="675"/>
      <c r="AJP196" s="675"/>
      <c r="AJQ196" s="675"/>
      <c r="AJR196" s="675"/>
      <c r="AJS196" s="675"/>
      <c r="AJT196" s="675"/>
      <c r="AJU196" s="675"/>
      <c r="AJV196" s="675"/>
      <c r="AJW196" s="675"/>
      <c r="AJX196" s="675"/>
      <c r="AJY196" s="675"/>
      <c r="AJZ196" s="675"/>
      <c r="AKA196" s="675"/>
      <c r="AKB196" s="675"/>
      <c r="AKC196" s="675"/>
      <c r="AKD196" s="675"/>
      <c r="AKE196" s="675"/>
      <c r="AKF196" s="675"/>
      <c r="AKG196" s="675"/>
      <c r="AKH196" s="675"/>
      <c r="AKI196" s="675"/>
      <c r="AKJ196" s="675"/>
      <c r="AKK196" s="675"/>
      <c r="AKL196" s="675"/>
      <c r="AKM196" s="675"/>
      <c r="AKN196" s="675"/>
      <c r="AKO196" s="675"/>
      <c r="AKP196" s="675"/>
      <c r="AKQ196" s="675"/>
      <c r="AKR196" s="675"/>
      <c r="AKS196" s="675"/>
      <c r="AKT196" s="675"/>
      <c r="AKU196" s="675"/>
      <c r="AKV196" s="675"/>
      <c r="AKW196" s="675"/>
      <c r="AKX196" s="675"/>
      <c r="AKY196" s="675"/>
      <c r="AKZ196" s="675"/>
      <c r="ALA196" s="675"/>
      <c r="ALB196" s="675"/>
      <c r="ALC196" s="675"/>
      <c r="ALD196" s="675"/>
      <c r="ALE196" s="675"/>
      <c r="ALF196" s="675"/>
      <c r="ALG196" s="675"/>
      <c r="ALH196" s="675"/>
      <c r="ALI196" s="675"/>
      <c r="ALJ196" s="675"/>
      <c r="ALK196" s="675"/>
      <c r="ALL196" s="675"/>
      <c r="ALM196" s="675"/>
      <c r="ALN196" s="675"/>
      <c r="ALO196" s="675"/>
      <c r="ALP196" s="675"/>
      <c r="ALQ196" s="675"/>
      <c r="ALR196" s="675"/>
      <c r="ALS196" s="675"/>
      <c r="ALT196" s="675"/>
      <c r="ALU196" s="675"/>
      <c r="ALV196" s="675"/>
      <c r="ALW196" s="675"/>
      <c r="ALX196" s="675"/>
      <c r="ALY196" s="675"/>
      <c r="ALZ196" s="675"/>
      <c r="AMA196" s="675"/>
      <c r="AMB196" s="675"/>
      <c r="AMC196" s="675"/>
      <c r="AMD196" s="675"/>
      <c r="AME196" s="675"/>
      <c r="AMF196" s="675"/>
      <c r="AMG196" s="675"/>
      <c r="AMH196" s="675"/>
      <c r="AMI196" s="675"/>
      <c r="AMJ196" s="675"/>
    </row>
    <row r="197" spans="1:1024" x14ac:dyDescent="0.2">
      <c r="A197" s="675"/>
      <c r="B197" s="692"/>
      <c r="C197" s="697"/>
      <c r="D197" s="694"/>
      <c r="E197" s="694"/>
      <c r="F197" s="694"/>
      <c r="G197" s="694"/>
      <c r="H197" s="694"/>
      <c r="I197" s="694"/>
      <c r="J197" s="694"/>
      <c r="K197" s="694"/>
      <c r="L197" s="694"/>
      <c r="M197" s="694"/>
      <c r="N197" s="694"/>
      <c r="O197" s="694"/>
      <c r="P197" s="694"/>
      <c r="Q197" s="694"/>
      <c r="R197" s="695"/>
      <c r="S197" s="694"/>
      <c r="T197" s="694"/>
      <c r="U197" s="687" t="s">
        <v>498</v>
      </c>
      <c r="V197" s="681" t="s">
        <v>124</v>
      </c>
      <c r="W197" s="696" t="s">
        <v>495</v>
      </c>
      <c r="X197" s="569"/>
      <c r="Y197" s="569"/>
      <c r="Z197" s="569"/>
      <c r="AA197" s="569"/>
      <c r="AB197" s="569"/>
      <c r="AC197" s="569"/>
      <c r="AD197" s="569"/>
      <c r="AE197" s="569"/>
      <c r="AF197" s="569"/>
      <c r="AG197" s="569"/>
      <c r="AH197" s="569"/>
      <c r="AI197" s="569"/>
      <c r="AJ197" s="569"/>
      <c r="AK197" s="569"/>
      <c r="AL197" s="569"/>
      <c r="AM197" s="569"/>
      <c r="AN197" s="569"/>
      <c r="AO197" s="569"/>
      <c r="AP197" s="569"/>
      <c r="AQ197" s="569"/>
      <c r="AR197" s="569"/>
      <c r="AS197" s="569"/>
      <c r="AT197" s="569"/>
      <c r="AU197" s="569"/>
      <c r="AV197" s="569"/>
      <c r="AW197" s="569"/>
      <c r="AX197" s="569"/>
      <c r="AY197" s="569"/>
      <c r="AZ197" s="569"/>
      <c r="BA197" s="569"/>
      <c r="BB197" s="569"/>
      <c r="BC197" s="569"/>
      <c r="BD197" s="569"/>
      <c r="BE197" s="569"/>
      <c r="BF197" s="569"/>
      <c r="BG197" s="569"/>
      <c r="BH197" s="569"/>
      <c r="BI197" s="569"/>
      <c r="BJ197" s="569"/>
      <c r="BK197" s="569"/>
      <c r="BL197" s="569"/>
      <c r="BM197" s="569"/>
      <c r="BN197" s="569"/>
      <c r="BO197" s="569"/>
      <c r="BP197" s="569"/>
      <c r="BQ197" s="569"/>
      <c r="BR197" s="569"/>
      <c r="BS197" s="569"/>
      <c r="BT197" s="569"/>
      <c r="BU197" s="569"/>
      <c r="BV197" s="569"/>
      <c r="BW197" s="569"/>
      <c r="BX197" s="569"/>
      <c r="BY197" s="569"/>
      <c r="BZ197" s="569"/>
      <c r="CA197" s="569"/>
      <c r="CB197" s="569"/>
      <c r="CC197" s="569"/>
      <c r="CD197" s="569"/>
      <c r="CE197" s="569"/>
      <c r="CF197" s="569"/>
      <c r="CG197" s="569"/>
      <c r="CH197" s="569"/>
      <c r="CI197" s="569"/>
      <c r="CJ197" s="569"/>
      <c r="CK197" s="569"/>
      <c r="CL197" s="569"/>
      <c r="CM197" s="569"/>
      <c r="CN197" s="569"/>
      <c r="CO197" s="569"/>
      <c r="CP197" s="569"/>
      <c r="CQ197" s="569"/>
      <c r="CR197" s="569"/>
      <c r="CS197" s="569"/>
      <c r="CT197" s="569"/>
      <c r="CU197" s="569"/>
      <c r="CV197" s="569"/>
      <c r="CW197" s="569"/>
      <c r="CX197" s="569"/>
      <c r="CY197" s="569"/>
      <c r="CZ197" s="682">
        <v>0</v>
      </c>
      <c r="DA197" s="683">
        <v>0</v>
      </c>
      <c r="DB197" s="683">
        <v>0</v>
      </c>
      <c r="DC197" s="683">
        <v>0</v>
      </c>
      <c r="DD197" s="683">
        <v>0</v>
      </c>
      <c r="DE197" s="683">
        <v>0</v>
      </c>
      <c r="DF197" s="683">
        <v>0</v>
      </c>
      <c r="DG197" s="683">
        <v>0</v>
      </c>
      <c r="DH197" s="683">
        <v>0</v>
      </c>
      <c r="DI197" s="683">
        <v>0</v>
      </c>
      <c r="DJ197" s="683">
        <v>0</v>
      </c>
      <c r="DK197" s="683">
        <v>0</v>
      </c>
      <c r="DL197" s="683">
        <v>0</v>
      </c>
      <c r="DM197" s="683">
        <v>0</v>
      </c>
      <c r="DN197" s="683">
        <v>0</v>
      </c>
      <c r="DO197" s="683">
        <v>0</v>
      </c>
      <c r="DP197" s="683">
        <v>0</v>
      </c>
      <c r="DQ197" s="683">
        <v>0</v>
      </c>
      <c r="DR197" s="683">
        <v>0</v>
      </c>
      <c r="DS197" s="683">
        <v>0</v>
      </c>
      <c r="DT197" s="683">
        <v>0</v>
      </c>
      <c r="DU197" s="683">
        <v>0</v>
      </c>
      <c r="DV197" s="683">
        <v>0</v>
      </c>
      <c r="DW197" s="684">
        <v>0</v>
      </c>
      <c r="DX197" s="589"/>
      <c r="DY197" s="675"/>
      <c r="DZ197" s="675"/>
      <c r="EA197" s="675"/>
      <c r="EB197" s="675"/>
      <c r="EC197" s="675"/>
      <c r="ED197" s="675"/>
      <c r="EE197" s="675"/>
      <c r="EF197" s="675"/>
      <c r="EG197" s="675"/>
      <c r="EH197" s="675"/>
      <c r="EI197" s="675"/>
      <c r="EJ197" s="675"/>
      <c r="EK197" s="675"/>
      <c r="EL197" s="675"/>
      <c r="EM197" s="675"/>
      <c r="EN197" s="675"/>
      <c r="EO197" s="675"/>
      <c r="EP197" s="675"/>
      <c r="EQ197" s="675"/>
      <c r="ER197" s="675"/>
      <c r="ES197" s="675"/>
      <c r="ET197" s="675"/>
      <c r="EU197" s="675"/>
      <c r="EV197" s="675"/>
      <c r="EW197" s="675"/>
      <c r="EX197" s="675"/>
      <c r="EY197" s="675"/>
      <c r="EZ197" s="675"/>
      <c r="FA197" s="675"/>
      <c r="FB197" s="675"/>
      <c r="FC197" s="675"/>
      <c r="FD197" s="675"/>
      <c r="FE197" s="675"/>
      <c r="FF197" s="675"/>
      <c r="FG197" s="675"/>
      <c r="FH197" s="675"/>
      <c r="FI197" s="675"/>
      <c r="FJ197" s="675"/>
      <c r="FK197" s="675"/>
      <c r="FL197" s="675"/>
      <c r="FM197" s="675"/>
      <c r="FN197" s="675"/>
      <c r="FO197" s="675"/>
      <c r="FP197" s="675"/>
      <c r="FQ197" s="675"/>
      <c r="FR197" s="675"/>
      <c r="FS197" s="675"/>
      <c r="FT197" s="675"/>
      <c r="FU197" s="675"/>
      <c r="FV197" s="675"/>
      <c r="FW197" s="675"/>
      <c r="FX197" s="675"/>
      <c r="FY197" s="675"/>
      <c r="FZ197" s="675"/>
      <c r="GA197" s="675"/>
      <c r="GB197" s="675"/>
      <c r="GC197" s="675"/>
      <c r="GD197" s="675"/>
      <c r="GE197" s="675"/>
      <c r="GF197" s="675"/>
      <c r="GG197" s="675"/>
      <c r="GH197" s="675"/>
      <c r="GI197" s="675"/>
      <c r="GJ197" s="675"/>
      <c r="GK197" s="675"/>
      <c r="GL197" s="675"/>
      <c r="GM197" s="675"/>
      <c r="GN197" s="675"/>
      <c r="GO197" s="675"/>
      <c r="GP197" s="675"/>
      <c r="GQ197" s="675"/>
      <c r="GR197" s="675"/>
      <c r="GS197" s="675"/>
      <c r="GT197" s="675"/>
      <c r="GU197" s="675"/>
      <c r="GV197" s="675"/>
      <c r="GW197" s="675"/>
      <c r="GX197" s="675"/>
      <c r="GY197" s="675"/>
      <c r="GZ197" s="675"/>
      <c r="HA197" s="675"/>
      <c r="HB197" s="675"/>
      <c r="HC197" s="675"/>
      <c r="HD197" s="675"/>
      <c r="HE197" s="675"/>
      <c r="HF197" s="675"/>
      <c r="HG197" s="675"/>
      <c r="HH197" s="675"/>
      <c r="HI197" s="675"/>
      <c r="HJ197" s="675"/>
      <c r="HK197" s="675"/>
      <c r="HL197" s="675"/>
      <c r="HM197" s="675"/>
      <c r="HN197" s="675"/>
      <c r="HO197" s="675"/>
      <c r="HP197" s="675"/>
      <c r="HQ197" s="675"/>
      <c r="HR197" s="675"/>
      <c r="HS197" s="675"/>
      <c r="HT197" s="675"/>
      <c r="HU197" s="675"/>
      <c r="HV197" s="675"/>
      <c r="HW197" s="675"/>
      <c r="HX197" s="675"/>
      <c r="HY197" s="675"/>
      <c r="HZ197" s="675"/>
      <c r="IA197" s="675"/>
      <c r="IB197" s="675"/>
      <c r="IC197" s="675"/>
      <c r="ID197" s="675"/>
      <c r="IE197" s="675"/>
      <c r="IF197" s="675"/>
      <c r="IG197" s="675"/>
      <c r="IH197" s="675"/>
      <c r="II197" s="675"/>
      <c r="IJ197" s="675"/>
      <c r="IK197" s="675"/>
      <c r="IL197" s="675"/>
      <c r="IM197" s="675"/>
      <c r="IN197" s="675"/>
      <c r="IO197" s="675"/>
      <c r="IP197" s="675"/>
      <c r="IQ197" s="675"/>
      <c r="IR197" s="675"/>
      <c r="IS197" s="675"/>
      <c r="IT197" s="675"/>
      <c r="IU197" s="675"/>
      <c r="IV197" s="675"/>
      <c r="IW197" s="675"/>
      <c r="IX197" s="675"/>
      <c r="IY197" s="675"/>
      <c r="IZ197" s="675"/>
      <c r="JA197" s="675"/>
      <c r="JB197" s="675"/>
      <c r="JC197" s="675"/>
      <c r="JD197" s="675"/>
      <c r="JE197" s="675"/>
      <c r="JF197" s="675"/>
      <c r="JG197" s="675"/>
      <c r="JH197" s="675"/>
      <c r="JI197" s="675"/>
      <c r="JJ197" s="675"/>
      <c r="JK197" s="675"/>
      <c r="JL197" s="675"/>
      <c r="JM197" s="675"/>
      <c r="JN197" s="675"/>
      <c r="JO197" s="675"/>
      <c r="JP197" s="675"/>
      <c r="JQ197" s="675"/>
      <c r="JR197" s="675"/>
      <c r="JS197" s="675"/>
      <c r="JT197" s="675"/>
      <c r="JU197" s="675"/>
      <c r="JV197" s="675"/>
      <c r="JW197" s="675"/>
      <c r="JX197" s="675"/>
      <c r="JY197" s="675"/>
      <c r="JZ197" s="675"/>
      <c r="KA197" s="675"/>
      <c r="KB197" s="675"/>
      <c r="KC197" s="675"/>
      <c r="KD197" s="675"/>
      <c r="KE197" s="675"/>
      <c r="KF197" s="675"/>
      <c r="KG197" s="675"/>
      <c r="KH197" s="675"/>
      <c r="KI197" s="675"/>
      <c r="KJ197" s="675"/>
      <c r="KK197" s="675"/>
      <c r="KL197" s="675"/>
      <c r="KM197" s="675"/>
      <c r="KN197" s="675"/>
      <c r="KO197" s="675"/>
      <c r="KP197" s="675"/>
      <c r="KQ197" s="675"/>
      <c r="KR197" s="675"/>
      <c r="KS197" s="675"/>
      <c r="KT197" s="675"/>
      <c r="KU197" s="675"/>
      <c r="KV197" s="675"/>
      <c r="KW197" s="675"/>
      <c r="KX197" s="675"/>
      <c r="KY197" s="675"/>
      <c r="KZ197" s="675"/>
      <c r="LA197" s="675"/>
      <c r="LB197" s="675"/>
      <c r="LC197" s="675"/>
      <c r="LD197" s="675"/>
      <c r="LE197" s="675"/>
      <c r="LF197" s="675"/>
      <c r="LG197" s="675"/>
      <c r="LH197" s="675"/>
      <c r="LI197" s="675"/>
      <c r="LJ197" s="675"/>
      <c r="LK197" s="675"/>
      <c r="LL197" s="675"/>
      <c r="LM197" s="675"/>
      <c r="LN197" s="675"/>
      <c r="LO197" s="675"/>
      <c r="LP197" s="675"/>
      <c r="LQ197" s="675"/>
      <c r="LR197" s="675"/>
      <c r="LS197" s="675"/>
      <c r="LT197" s="675"/>
      <c r="LU197" s="675"/>
      <c r="LV197" s="675"/>
      <c r="LW197" s="675"/>
      <c r="LX197" s="675"/>
      <c r="LY197" s="675"/>
      <c r="LZ197" s="675"/>
      <c r="MA197" s="675"/>
      <c r="MB197" s="675"/>
      <c r="MC197" s="675"/>
      <c r="MD197" s="675"/>
      <c r="ME197" s="675"/>
      <c r="MF197" s="675"/>
      <c r="MG197" s="675"/>
      <c r="MH197" s="675"/>
      <c r="MI197" s="675"/>
      <c r="MJ197" s="675"/>
      <c r="MK197" s="675"/>
      <c r="ML197" s="675"/>
      <c r="MM197" s="675"/>
      <c r="MN197" s="675"/>
      <c r="MO197" s="675"/>
      <c r="MP197" s="675"/>
      <c r="MQ197" s="675"/>
      <c r="MR197" s="675"/>
      <c r="MS197" s="675"/>
      <c r="MT197" s="675"/>
      <c r="MU197" s="675"/>
      <c r="MV197" s="675"/>
      <c r="MW197" s="675"/>
      <c r="MX197" s="675"/>
      <c r="MY197" s="675"/>
      <c r="MZ197" s="675"/>
      <c r="NA197" s="675"/>
      <c r="NB197" s="675"/>
      <c r="NC197" s="675"/>
      <c r="ND197" s="675"/>
      <c r="NE197" s="675"/>
      <c r="NF197" s="675"/>
      <c r="NG197" s="675"/>
      <c r="NH197" s="675"/>
      <c r="NI197" s="675"/>
      <c r="NJ197" s="675"/>
      <c r="NK197" s="675"/>
      <c r="NL197" s="675"/>
      <c r="NM197" s="675"/>
      <c r="NN197" s="675"/>
      <c r="NO197" s="675"/>
      <c r="NP197" s="675"/>
      <c r="NQ197" s="675"/>
      <c r="NR197" s="675"/>
      <c r="NS197" s="675"/>
      <c r="NT197" s="675"/>
      <c r="NU197" s="675"/>
      <c r="NV197" s="675"/>
      <c r="NW197" s="675"/>
      <c r="NX197" s="675"/>
      <c r="NY197" s="675"/>
      <c r="NZ197" s="675"/>
      <c r="OA197" s="675"/>
      <c r="OB197" s="675"/>
      <c r="OC197" s="675"/>
      <c r="OD197" s="675"/>
      <c r="OE197" s="675"/>
      <c r="OF197" s="675"/>
      <c r="OG197" s="675"/>
      <c r="OH197" s="675"/>
      <c r="OI197" s="675"/>
      <c r="OJ197" s="675"/>
      <c r="OK197" s="675"/>
      <c r="OL197" s="675"/>
      <c r="OM197" s="675"/>
      <c r="ON197" s="675"/>
      <c r="OO197" s="675"/>
      <c r="OP197" s="675"/>
      <c r="OQ197" s="675"/>
      <c r="OR197" s="675"/>
      <c r="OS197" s="675"/>
      <c r="OT197" s="675"/>
      <c r="OU197" s="675"/>
      <c r="OV197" s="675"/>
      <c r="OW197" s="675"/>
      <c r="OX197" s="675"/>
      <c r="OY197" s="675"/>
      <c r="OZ197" s="675"/>
      <c r="PA197" s="675"/>
      <c r="PB197" s="675"/>
      <c r="PC197" s="675"/>
      <c r="PD197" s="675"/>
      <c r="PE197" s="675"/>
      <c r="PF197" s="675"/>
      <c r="PG197" s="675"/>
      <c r="PH197" s="675"/>
      <c r="PI197" s="675"/>
      <c r="PJ197" s="675"/>
      <c r="PK197" s="675"/>
      <c r="PL197" s="675"/>
      <c r="PM197" s="675"/>
      <c r="PN197" s="675"/>
      <c r="PO197" s="675"/>
      <c r="PP197" s="675"/>
      <c r="PQ197" s="675"/>
      <c r="PR197" s="675"/>
      <c r="PS197" s="675"/>
      <c r="PT197" s="675"/>
      <c r="PU197" s="675"/>
      <c r="PV197" s="675"/>
      <c r="PW197" s="675"/>
      <c r="PX197" s="675"/>
      <c r="PY197" s="675"/>
      <c r="PZ197" s="675"/>
      <c r="QA197" s="675"/>
      <c r="QB197" s="675"/>
      <c r="QC197" s="675"/>
      <c r="QD197" s="675"/>
      <c r="QE197" s="675"/>
      <c r="QF197" s="675"/>
      <c r="QG197" s="675"/>
      <c r="QH197" s="675"/>
      <c r="QI197" s="675"/>
      <c r="QJ197" s="675"/>
      <c r="QK197" s="675"/>
      <c r="QL197" s="675"/>
      <c r="QM197" s="675"/>
      <c r="QN197" s="675"/>
      <c r="QO197" s="675"/>
      <c r="QP197" s="675"/>
      <c r="QQ197" s="675"/>
      <c r="QR197" s="675"/>
      <c r="QS197" s="675"/>
      <c r="QT197" s="675"/>
      <c r="QU197" s="675"/>
      <c r="QV197" s="675"/>
      <c r="QW197" s="675"/>
      <c r="QX197" s="675"/>
      <c r="QY197" s="675"/>
      <c r="QZ197" s="675"/>
      <c r="RA197" s="675"/>
      <c r="RB197" s="675"/>
      <c r="RC197" s="675"/>
      <c r="RD197" s="675"/>
      <c r="RE197" s="675"/>
      <c r="RF197" s="675"/>
      <c r="RG197" s="675"/>
      <c r="RH197" s="675"/>
      <c r="RI197" s="675"/>
      <c r="RJ197" s="675"/>
      <c r="RK197" s="675"/>
      <c r="RL197" s="675"/>
      <c r="RM197" s="675"/>
      <c r="RN197" s="675"/>
      <c r="RO197" s="675"/>
      <c r="RP197" s="675"/>
      <c r="RQ197" s="675"/>
      <c r="RR197" s="675"/>
      <c r="RS197" s="675"/>
      <c r="RT197" s="675"/>
      <c r="RU197" s="675"/>
      <c r="RV197" s="675"/>
      <c r="RW197" s="675"/>
      <c r="RX197" s="675"/>
      <c r="RY197" s="675"/>
      <c r="RZ197" s="675"/>
      <c r="SA197" s="675"/>
      <c r="SB197" s="675"/>
      <c r="SC197" s="675"/>
      <c r="SD197" s="675"/>
      <c r="SE197" s="675"/>
      <c r="SF197" s="675"/>
      <c r="SG197" s="675"/>
      <c r="SH197" s="675"/>
      <c r="SI197" s="675"/>
      <c r="SJ197" s="675"/>
      <c r="SK197" s="675"/>
      <c r="SL197" s="675"/>
      <c r="SM197" s="675"/>
      <c r="SN197" s="675"/>
      <c r="SO197" s="675"/>
      <c r="SP197" s="675"/>
      <c r="SQ197" s="675"/>
      <c r="SR197" s="675"/>
      <c r="SS197" s="675"/>
      <c r="ST197" s="675"/>
      <c r="SU197" s="675"/>
      <c r="SV197" s="675"/>
      <c r="SW197" s="675"/>
      <c r="SX197" s="675"/>
      <c r="SY197" s="675"/>
      <c r="SZ197" s="675"/>
      <c r="TA197" s="675"/>
      <c r="TB197" s="675"/>
      <c r="TC197" s="675"/>
      <c r="TD197" s="675"/>
      <c r="TE197" s="675"/>
      <c r="TF197" s="675"/>
      <c r="TG197" s="675"/>
      <c r="TH197" s="675"/>
      <c r="TI197" s="675"/>
      <c r="TJ197" s="675"/>
      <c r="TK197" s="675"/>
      <c r="TL197" s="675"/>
      <c r="TM197" s="675"/>
      <c r="TN197" s="675"/>
      <c r="TO197" s="675"/>
      <c r="TP197" s="675"/>
      <c r="TQ197" s="675"/>
      <c r="TR197" s="675"/>
      <c r="TS197" s="675"/>
      <c r="TT197" s="675"/>
      <c r="TU197" s="675"/>
      <c r="TV197" s="675"/>
      <c r="TW197" s="675"/>
      <c r="TX197" s="675"/>
      <c r="TY197" s="675"/>
      <c r="TZ197" s="675"/>
      <c r="UA197" s="675"/>
      <c r="UB197" s="675"/>
      <c r="UC197" s="675"/>
      <c r="UD197" s="675"/>
      <c r="UE197" s="675"/>
      <c r="UF197" s="675"/>
      <c r="UG197" s="675"/>
      <c r="UH197" s="675"/>
      <c r="UI197" s="675"/>
      <c r="UJ197" s="675"/>
      <c r="UK197" s="675"/>
      <c r="UL197" s="675"/>
      <c r="UM197" s="675"/>
      <c r="UN197" s="675"/>
      <c r="UO197" s="675"/>
      <c r="UP197" s="675"/>
      <c r="UQ197" s="675"/>
      <c r="UR197" s="675"/>
      <c r="US197" s="675"/>
      <c r="UT197" s="675"/>
      <c r="UU197" s="675"/>
      <c r="UV197" s="675"/>
      <c r="UW197" s="675"/>
      <c r="UX197" s="675"/>
      <c r="UY197" s="675"/>
      <c r="UZ197" s="675"/>
      <c r="VA197" s="675"/>
      <c r="VB197" s="675"/>
      <c r="VC197" s="675"/>
      <c r="VD197" s="675"/>
      <c r="VE197" s="675"/>
      <c r="VF197" s="675"/>
      <c r="VG197" s="675"/>
      <c r="VH197" s="675"/>
      <c r="VI197" s="675"/>
      <c r="VJ197" s="675"/>
      <c r="VK197" s="675"/>
      <c r="VL197" s="675"/>
      <c r="VM197" s="675"/>
      <c r="VN197" s="675"/>
      <c r="VO197" s="675"/>
      <c r="VP197" s="675"/>
      <c r="VQ197" s="675"/>
      <c r="VR197" s="675"/>
      <c r="VS197" s="675"/>
      <c r="VT197" s="675"/>
      <c r="VU197" s="675"/>
      <c r="VV197" s="675"/>
      <c r="VW197" s="675"/>
      <c r="VX197" s="675"/>
      <c r="VY197" s="675"/>
      <c r="VZ197" s="675"/>
      <c r="WA197" s="675"/>
      <c r="WB197" s="675"/>
      <c r="WC197" s="675"/>
      <c r="WD197" s="675"/>
      <c r="WE197" s="675"/>
      <c r="WF197" s="675"/>
      <c r="WG197" s="675"/>
      <c r="WH197" s="675"/>
      <c r="WI197" s="675"/>
      <c r="WJ197" s="675"/>
      <c r="WK197" s="675"/>
      <c r="WL197" s="675"/>
      <c r="WM197" s="675"/>
      <c r="WN197" s="675"/>
      <c r="WO197" s="675"/>
      <c r="WP197" s="675"/>
      <c r="WQ197" s="675"/>
      <c r="WR197" s="675"/>
      <c r="WS197" s="675"/>
      <c r="WT197" s="675"/>
      <c r="WU197" s="675"/>
      <c r="WV197" s="675"/>
      <c r="WW197" s="675"/>
      <c r="WX197" s="675"/>
      <c r="WY197" s="675"/>
      <c r="WZ197" s="675"/>
      <c r="XA197" s="675"/>
      <c r="XB197" s="675"/>
      <c r="XC197" s="675"/>
      <c r="XD197" s="675"/>
      <c r="XE197" s="675"/>
      <c r="XF197" s="675"/>
      <c r="XG197" s="675"/>
      <c r="XH197" s="675"/>
      <c r="XI197" s="675"/>
      <c r="XJ197" s="675"/>
      <c r="XK197" s="675"/>
      <c r="XL197" s="675"/>
      <c r="XM197" s="675"/>
      <c r="XN197" s="675"/>
      <c r="XO197" s="675"/>
      <c r="XP197" s="675"/>
      <c r="XQ197" s="675"/>
      <c r="XR197" s="675"/>
      <c r="XS197" s="675"/>
      <c r="XT197" s="675"/>
      <c r="XU197" s="675"/>
      <c r="XV197" s="675"/>
      <c r="XW197" s="675"/>
      <c r="XX197" s="675"/>
      <c r="XY197" s="675"/>
      <c r="XZ197" s="675"/>
      <c r="YA197" s="675"/>
      <c r="YB197" s="675"/>
      <c r="YC197" s="675"/>
      <c r="YD197" s="675"/>
      <c r="YE197" s="675"/>
      <c r="YF197" s="675"/>
      <c r="YG197" s="675"/>
      <c r="YH197" s="675"/>
      <c r="YI197" s="675"/>
      <c r="YJ197" s="675"/>
      <c r="YK197" s="675"/>
      <c r="YL197" s="675"/>
      <c r="YM197" s="675"/>
      <c r="YN197" s="675"/>
      <c r="YO197" s="675"/>
      <c r="YP197" s="675"/>
      <c r="YQ197" s="675"/>
      <c r="YR197" s="675"/>
      <c r="YS197" s="675"/>
      <c r="YT197" s="675"/>
      <c r="YU197" s="675"/>
      <c r="YV197" s="675"/>
      <c r="YW197" s="675"/>
      <c r="YX197" s="675"/>
      <c r="YY197" s="675"/>
      <c r="YZ197" s="675"/>
      <c r="ZA197" s="675"/>
      <c r="ZB197" s="675"/>
      <c r="ZC197" s="675"/>
      <c r="ZD197" s="675"/>
      <c r="ZE197" s="675"/>
      <c r="ZF197" s="675"/>
      <c r="ZG197" s="675"/>
      <c r="ZH197" s="675"/>
      <c r="ZI197" s="675"/>
      <c r="ZJ197" s="675"/>
      <c r="ZK197" s="675"/>
      <c r="ZL197" s="675"/>
      <c r="ZM197" s="675"/>
      <c r="ZN197" s="675"/>
      <c r="ZO197" s="675"/>
      <c r="ZP197" s="675"/>
      <c r="ZQ197" s="675"/>
      <c r="ZR197" s="675"/>
      <c r="ZS197" s="675"/>
      <c r="ZT197" s="675"/>
      <c r="ZU197" s="675"/>
      <c r="ZV197" s="675"/>
      <c r="ZW197" s="675"/>
      <c r="ZX197" s="675"/>
      <c r="ZY197" s="675"/>
      <c r="ZZ197" s="675"/>
      <c r="AAA197" s="675"/>
      <c r="AAB197" s="675"/>
      <c r="AAC197" s="675"/>
      <c r="AAD197" s="675"/>
      <c r="AAE197" s="675"/>
      <c r="AAF197" s="675"/>
      <c r="AAG197" s="675"/>
      <c r="AAH197" s="675"/>
      <c r="AAI197" s="675"/>
      <c r="AAJ197" s="675"/>
      <c r="AAK197" s="675"/>
      <c r="AAL197" s="675"/>
      <c r="AAM197" s="675"/>
      <c r="AAN197" s="675"/>
      <c r="AAO197" s="675"/>
      <c r="AAP197" s="675"/>
      <c r="AAQ197" s="675"/>
      <c r="AAR197" s="675"/>
      <c r="AAS197" s="675"/>
      <c r="AAT197" s="675"/>
      <c r="AAU197" s="675"/>
      <c r="AAV197" s="675"/>
      <c r="AAW197" s="675"/>
      <c r="AAX197" s="675"/>
      <c r="AAY197" s="675"/>
      <c r="AAZ197" s="675"/>
      <c r="ABA197" s="675"/>
      <c r="ABB197" s="675"/>
      <c r="ABC197" s="675"/>
      <c r="ABD197" s="675"/>
      <c r="ABE197" s="675"/>
      <c r="ABF197" s="675"/>
      <c r="ABG197" s="675"/>
      <c r="ABH197" s="675"/>
      <c r="ABI197" s="675"/>
      <c r="ABJ197" s="675"/>
      <c r="ABK197" s="675"/>
      <c r="ABL197" s="675"/>
      <c r="ABM197" s="675"/>
      <c r="ABN197" s="675"/>
      <c r="ABO197" s="675"/>
      <c r="ABP197" s="675"/>
      <c r="ABQ197" s="675"/>
      <c r="ABR197" s="675"/>
      <c r="ABS197" s="675"/>
      <c r="ABT197" s="675"/>
      <c r="ABU197" s="675"/>
      <c r="ABV197" s="675"/>
      <c r="ABW197" s="675"/>
      <c r="ABX197" s="675"/>
      <c r="ABY197" s="675"/>
      <c r="ABZ197" s="675"/>
      <c r="ACA197" s="675"/>
      <c r="ACB197" s="675"/>
      <c r="ACC197" s="675"/>
      <c r="ACD197" s="675"/>
      <c r="ACE197" s="675"/>
      <c r="ACF197" s="675"/>
      <c r="ACG197" s="675"/>
      <c r="ACH197" s="675"/>
      <c r="ACI197" s="675"/>
      <c r="ACJ197" s="675"/>
      <c r="ACK197" s="675"/>
      <c r="ACL197" s="675"/>
      <c r="ACM197" s="675"/>
      <c r="ACN197" s="675"/>
      <c r="ACO197" s="675"/>
      <c r="ACP197" s="675"/>
      <c r="ACQ197" s="675"/>
      <c r="ACR197" s="675"/>
      <c r="ACS197" s="675"/>
      <c r="ACT197" s="675"/>
      <c r="ACU197" s="675"/>
      <c r="ACV197" s="675"/>
      <c r="ACW197" s="675"/>
      <c r="ACX197" s="675"/>
      <c r="ACY197" s="675"/>
      <c r="ACZ197" s="675"/>
      <c r="ADA197" s="675"/>
      <c r="ADB197" s="675"/>
      <c r="ADC197" s="675"/>
      <c r="ADD197" s="675"/>
      <c r="ADE197" s="675"/>
      <c r="ADF197" s="675"/>
      <c r="ADG197" s="675"/>
      <c r="ADH197" s="675"/>
      <c r="ADI197" s="675"/>
      <c r="ADJ197" s="675"/>
      <c r="ADK197" s="675"/>
      <c r="ADL197" s="675"/>
      <c r="ADM197" s="675"/>
      <c r="ADN197" s="675"/>
      <c r="ADO197" s="675"/>
      <c r="ADP197" s="675"/>
      <c r="ADQ197" s="675"/>
      <c r="ADR197" s="675"/>
      <c r="ADS197" s="675"/>
      <c r="ADT197" s="675"/>
      <c r="ADU197" s="675"/>
      <c r="ADV197" s="675"/>
      <c r="ADW197" s="675"/>
      <c r="ADX197" s="675"/>
      <c r="ADY197" s="675"/>
      <c r="ADZ197" s="675"/>
      <c r="AEA197" s="675"/>
      <c r="AEB197" s="675"/>
      <c r="AEC197" s="675"/>
      <c r="AED197" s="675"/>
      <c r="AEE197" s="675"/>
      <c r="AEF197" s="675"/>
      <c r="AEG197" s="675"/>
      <c r="AEH197" s="675"/>
      <c r="AEI197" s="675"/>
      <c r="AEJ197" s="675"/>
      <c r="AEK197" s="675"/>
      <c r="AEL197" s="675"/>
      <c r="AEM197" s="675"/>
      <c r="AEN197" s="675"/>
      <c r="AEO197" s="675"/>
      <c r="AEP197" s="675"/>
      <c r="AEQ197" s="675"/>
      <c r="AER197" s="675"/>
      <c r="AES197" s="675"/>
      <c r="AET197" s="675"/>
      <c r="AEU197" s="675"/>
      <c r="AEV197" s="675"/>
      <c r="AEW197" s="675"/>
      <c r="AEX197" s="675"/>
      <c r="AEY197" s="675"/>
      <c r="AEZ197" s="675"/>
      <c r="AFA197" s="675"/>
      <c r="AFB197" s="675"/>
      <c r="AFC197" s="675"/>
      <c r="AFD197" s="675"/>
      <c r="AFE197" s="675"/>
      <c r="AFF197" s="675"/>
      <c r="AFG197" s="675"/>
      <c r="AFH197" s="675"/>
      <c r="AFI197" s="675"/>
      <c r="AFJ197" s="675"/>
      <c r="AFK197" s="675"/>
      <c r="AFL197" s="675"/>
      <c r="AFM197" s="675"/>
      <c r="AFN197" s="675"/>
      <c r="AFO197" s="675"/>
      <c r="AFP197" s="675"/>
      <c r="AFQ197" s="675"/>
      <c r="AFR197" s="675"/>
      <c r="AFS197" s="675"/>
      <c r="AFT197" s="675"/>
      <c r="AFU197" s="675"/>
      <c r="AFV197" s="675"/>
      <c r="AFW197" s="675"/>
      <c r="AFX197" s="675"/>
      <c r="AFY197" s="675"/>
      <c r="AFZ197" s="675"/>
      <c r="AGA197" s="675"/>
      <c r="AGB197" s="675"/>
      <c r="AGC197" s="675"/>
      <c r="AGD197" s="675"/>
      <c r="AGE197" s="675"/>
      <c r="AGF197" s="675"/>
      <c r="AGG197" s="675"/>
      <c r="AGH197" s="675"/>
      <c r="AGI197" s="675"/>
      <c r="AGJ197" s="675"/>
      <c r="AGK197" s="675"/>
      <c r="AGL197" s="675"/>
      <c r="AGM197" s="675"/>
      <c r="AGN197" s="675"/>
      <c r="AGO197" s="675"/>
      <c r="AGP197" s="675"/>
      <c r="AGQ197" s="675"/>
      <c r="AGR197" s="675"/>
      <c r="AGS197" s="675"/>
      <c r="AGT197" s="675"/>
      <c r="AGU197" s="675"/>
      <c r="AGV197" s="675"/>
      <c r="AGW197" s="675"/>
      <c r="AGX197" s="675"/>
      <c r="AGY197" s="675"/>
      <c r="AGZ197" s="675"/>
      <c r="AHA197" s="675"/>
      <c r="AHB197" s="675"/>
      <c r="AHC197" s="675"/>
      <c r="AHD197" s="675"/>
      <c r="AHE197" s="675"/>
      <c r="AHF197" s="675"/>
      <c r="AHG197" s="675"/>
      <c r="AHH197" s="675"/>
      <c r="AHI197" s="675"/>
      <c r="AHJ197" s="675"/>
      <c r="AHK197" s="675"/>
      <c r="AHL197" s="675"/>
      <c r="AHM197" s="675"/>
      <c r="AHN197" s="675"/>
      <c r="AHO197" s="675"/>
      <c r="AHP197" s="675"/>
      <c r="AHQ197" s="675"/>
      <c r="AHR197" s="675"/>
      <c r="AHS197" s="675"/>
      <c r="AHT197" s="675"/>
      <c r="AHU197" s="675"/>
      <c r="AHV197" s="675"/>
      <c r="AHW197" s="675"/>
      <c r="AHX197" s="675"/>
      <c r="AHY197" s="675"/>
      <c r="AHZ197" s="675"/>
      <c r="AIA197" s="675"/>
      <c r="AIB197" s="675"/>
      <c r="AIC197" s="675"/>
      <c r="AID197" s="675"/>
      <c r="AIE197" s="675"/>
      <c r="AIF197" s="675"/>
      <c r="AIG197" s="675"/>
      <c r="AIH197" s="675"/>
      <c r="AII197" s="675"/>
      <c r="AIJ197" s="675"/>
      <c r="AIK197" s="675"/>
      <c r="AIL197" s="675"/>
      <c r="AIM197" s="675"/>
      <c r="AIN197" s="675"/>
      <c r="AIO197" s="675"/>
      <c r="AIP197" s="675"/>
      <c r="AIQ197" s="675"/>
      <c r="AIR197" s="675"/>
      <c r="AIS197" s="675"/>
      <c r="AIT197" s="675"/>
      <c r="AIU197" s="675"/>
      <c r="AIV197" s="675"/>
      <c r="AIW197" s="675"/>
      <c r="AIX197" s="675"/>
      <c r="AIY197" s="675"/>
      <c r="AIZ197" s="675"/>
      <c r="AJA197" s="675"/>
      <c r="AJB197" s="675"/>
      <c r="AJC197" s="675"/>
      <c r="AJD197" s="675"/>
      <c r="AJE197" s="675"/>
      <c r="AJF197" s="675"/>
      <c r="AJG197" s="675"/>
      <c r="AJH197" s="675"/>
      <c r="AJI197" s="675"/>
      <c r="AJJ197" s="675"/>
      <c r="AJK197" s="675"/>
      <c r="AJL197" s="675"/>
      <c r="AJM197" s="675"/>
      <c r="AJN197" s="675"/>
      <c r="AJO197" s="675"/>
      <c r="AJP197" s="675"/>
      <c r="AJQ197" s="675"/>
      <c r="AJR197" s="675"/>
      <c r="AJS197" s="675"/>
      <c r="AJT197" s="675"/>
      <c r="AJU197" s="675"/>
      <c r="AJV197" s="675"/>
      <c r="AJW197" s="675"/>
      <c r="AJX197" s="675"/>
      <c r="AJY197" s="675"/>
      <c r="AJZ197" s="675"/>
      <c r="AKA197" s="675"/>
      <c r="AKB197" s="675"/>
      <c r="AKC197" s="675"/>
      <c r="AKD197" s="675"/>
      <c r="AKE197" s="675"/>
      <c r="AKF197" s="675"/>
      <c r="AKG197" s="675"/>
      <c r="AKH197" s="675"/>
      <c r="AKI197" s="675"/>
      <c r="AKJ197" s="675"/>
      <c r="AKK197" s="675"/>
      <c r="AKL197" s="675"/>
      <c r="AKM197" s="675"/>
      <c r="AKN197" s="675"/>
      <c r="AKO197" s="675"/>
      <c r="AKP197" s="675"/>
      <c r="AKQ197" s="675"/>
      <c r="AKR197" s="675"/>
      <c r="AKS197" s="675"/>
      <c r="AKT197" s="675"/>
      <c r="AKU197" s="675"/>
      <c r="AKV197" s="675"/>
      <c r="AKW197" s="675"/>
      <c r="AKX197" s="675"/>
      <c r="AKY197" s="675"/>
      <c r="AKZ197" s="675"/>
      <c r="ALA197" s="675"/>
      <c r="ALB197" s="675"/>
      <c r="ALC197" s="675"/>
      <c r="ALD197" s="675"/>
      <c r="ALE197" s="675"/>
      <c r="ALF197" s="675"/>
      <c r="ALG197" s="675"/>
      <c r="ALH197" s="675"/>
      <c r="ALI197" s="675"/>
      <c r="ALJ197" s="675"/>
      <c r="ALK197" s="675"/>
      <c r="ALL197" s="675"/>
      <c r="ALM197" s="675"/>
      <c r="ALN197" s="675"/>
      <c r="ALO197" s="675"/>
      <c r="ALP197" s="675"/>
      <c r="ALQ197" s="675"/>
      <c r="ALR197" s="675"/>
      <c r="ALS197" s="675"/>
      <c r="ALT197" s="675"/>
      <c r="ALU197" s="675"/>
      <c r="ALV197" s="675"/>
      <c r="ALW197" s="675"/>
      <c r="ALX197" s="675"/>
      <c r="ALY197" s="675"/>
      <c r="ALZ197" s="675"/>
      <c r="AMA197" s="675"/>
      <c r="AMB197" s="675"/>
      <c r="AMC197" s="675"/>
      <c r="AMD197" s="675"/>
      <c r="AME197" s="675"/>
      <c r="AMF197" s="675"/>
      <c r="AMG197" s="675"/>
      <c r="AMH197" s="675"/>
      <c r="AMI197" s="675"/>
      <c r="AMJ197" s="675"/>
    </row>
    <row r="198" spans="1:1024" x14ac:dyDescent="0.2">
      <c r="A198" s="675"/>
      <c r="B198" s="692"/>
      <c r="C198" s="697"/>
      <c r="D198" s="694"/>
      <c r="E198" s="694"/>
      <c r="F198" s="694"/>
      <c r="G198" s="694"/>
      <c r="H198" s="694"/>
      <c r="I198" s="694"/>
      <c r="J198" s="694"/>
      <c r="K198" s="694"/>
      <c r="L198" s="694"/>
      <c r="M198" s="694"/>
      <c r="N198" s="694"/>
      <c r="O198" s="694"/>
      <c r="P198" s="694"/>
      <c r="Q198" s="694"/>
      <c r="R198" s="695"/>
      <c r="S198" s="694"/>
      <c r="T198" s="694"/>
      <c r="U198" s="698" t="s">
        <v>499</v>
      </c>
      <c r="V198" s="699" t="s">
        <v>124</v>
      </c>
      <c r="W198" s="696" t="s">
        <v>495</v>
      </c>
      <c r="X198" s="569">
        <v>24.224937853034135</v>
      </c>
      <c r="Y198" s="569">
        <v>49.788914869345312</v>
      </c>
      <c r="Z198" s="569">
        <v>78.458281006390735</v>
      </c>
      <c r="AA198" s="569">
        <v>97.757197141003786</v>
      </c>
      <c r="AB198" s="569">
        <v>125.50972581037522</v>
      </c>
      <c r="AC198" s="569">
        <v>158.3215067954161</v>
      </c>
      <c r="AD198" s="569">
        <v>199.97440965615689</v>
      </c>
      <c r="AE198" s="569">
        <v>239.19962288744608</v>
      </c>
      <c r="AF198" s="569">
        <v>276.13304565118659</v>
      </c>
      <c r="AG198" s="569">
        <v>310.90306137389496</v>
      </c>
      <c r="AH198" s="569">
        <v>343.65105340313363</v>
      </c>
      <c r="AI198" s="569">
        <v>374.28487847391278</v>
      </c>
      <c r="AJ198" s="569">
        <v>394.59563874200012</v>
      </c>
      <c r="AK198" s="569">
        <v>422.85426683379262</v>
      </c>
      <c r="AL198" s="569">
        <v>446.36062868614215</v>
      </c>
      <c r="AM198" s="569">
        <v>455.61470069801334</v>
      </c>
      <c r="AN198" s="569">
        <v>0</v>
      </c>
      <c r="AO198" s="569">
        <v>0</v>
      </c>
      <c r="AP198" s="569">
        <v>0</v>
      </c>
      <c r="AQ198" s="569">
        <v>0</v>
      </c>
      <c r="AR198" s="569">
        <v>0</v>
      </c>
      <c r="AS198" s="569">
        <v>0</v>
      </c>
      <c r="AT198" s="569">
        <v>0</v>
      </c>
      <c r="AU198" s="569">
        <v>0</v>
      </c>
      <c r="AV198" s="569">
        <v>0</v>
      </c>
      <c r="AW198" s="569">
        <v>0</v>
      </c>
      <c r="AX198" s="569">
        <v>0</v>
      </c>
      <c r="AY198" s="569">
        <v>0</v>
      </c>
      <c r="AZ198" s="569">
        <v>0</v>
      </c>
      <c r="BA198" s="569">
        <v>0</v>
      </c>
      <c r="BB198" s="569">
        <v>0</v>
      </c>
      <c r="BC198" s="569">
        <v>0</v>
      </c>
      <c r="BD198" s="569">
        <v>0</v>
      </c>
      <c r="BE198" s="569">
        <v>0</v>
      </c>
      <c r="BF198" s="569">
        <v>0</v>
      </c>
      <c r="BG198" s="569">
        <v>0</v>
      </c>
      <c r="BH198" s="569">
        <v>0</v>
      </c>
      <c r="BI198" s="569">
        <v>0</v>
      </c>
      <c r="BJ198" s="569">
        <v>0</v>
      </c>
      <c r="BK198" s="569">
        <v>0</v>
      </c>
      <c r="BL198" s="569">
        <v>0</v>
      </c>
      <c r="BM198" s="569">
        <v>0</v>
      </c>
      <c r="BN198" s="569">
        <v>0</v>
      </c>
      <c r="BO198" s="569">
        <v>0</v>
      </c>
      <c r="BP198" s="569">
        <v>0</v>
      </c>
      <c r="BQ198" s="569">
        <v>0</v>
      </c>
      <c r="BR198" s="569">
        <v>0</v>
      </c>
      <c r="BS198" s="569">
        <v>0</v>
      </c>
      <c r="BT198" s="569">
        <v>0</v>
      </c>
      <c r="BU198" s="569">
        <v>0</v>
      </c>
      <c r="BV198" s="569">
        <v>0</v>
      </c>
      <c r="BW198" s="569">
        <v>0</v>
      </c>
      <c r="BX198" s="569">
        <v>0</v>
      </c>
      <c r="BY198" s="569">
        <v>0</v>
      </c>
      <c r="BZ198" s="569">
        <v>0</v>
      </c>
      <c r="CA198" s="569">
        <v>0</v>
      </c>
      <c r="CB198" s="569">
        <v>0</v>
      </c>
      <c r="CC198" s="569">
        <v>0</v>
      </c>
      <c r="CD198" s="569">
        <v>0</v>
      </c>
      <c r="CE198" s="569">
        <v>0</v>
      </c>
      <c r="CF198" s="569">
        <v>0</v>
      </c>
      <c r="CG198" s="569">
        <v>0</v>
      </c>
      <c r="CH198" s="569">
        <v>0</v>
      </c>
      <c r="CI198" s="569">
        <v>0</v>
      </c>
      <c r="CJ198" s="569">
        <v>0</v>
      </c>
      <c r="CK198" s="569">
        <v>0</v>
      </c>
      <c r="CL198" s="569">
        <v>0</v>
      </c>
      <c r="CM198" s="569">
        <v>0</v>
      </c>
      <c r="CN198" s="569">
        <v>0</v>
      </c>
      <c r="CO198" s="569">
        <v>0</v>
      </c>
      <c r="CP198" s="569">
        <v>0</v>
      </c>
      <c r="CQ198" s="569">
        <v>0</v>
      </c>
      <c r="CR198" s="569">
        <v>0</v>
      </c>
      <c r="CS198" s="569">
        <v>0</v>
      </c>
      <c r="CT198" s="569">
        <v>0</v>
      </c>
      <c r="CU198" s="569">
        <v>0</v>
      </c>
      <c r="CV198" s="569">
        <v>0</v>
      </c>
      <c r="CW198" s="569">
        <v>0</v>
      </c>
      <c r="CX198" s="569">
        <v>0</v>
      </c>
      <c r="CY198" s="569">
        <v>0</v>
      </c>
      <c r="CZ198" s="682">
        <v>0</v>
      </c>
      <c r="DA198" s="683">
        <v>0</v>
      </c>
      <c r="DB198" s="683">
        <v>0</v>
      </c>
      <c r="DC198" s="683">
        <v>0</v>
      </c>
      <c r="DD198" s="683">
        <v>0</v>
      </c>
      <c r="DE198" s="683">
        <v>0</v>
      </c>
      <c r="DF198" s="683">
        <v>0</v>
      </c>
      <c r="DG198" s="683">
        <v>0</v>
      </c>
      <c r="DH198" s="683">
        <v>0</v>
      </c>
      <c r="DI198" s="683">
        <v>0</v>
      </c>
      <c r="DJ198" s="683">
        <v>0</v>
      </c>
      <c r="DK198" s="683">
        <v>0</v>
      </c>
      <c r="DL198" s="683">
        <v>0</v>
      </c>
      <c r="DM198" s="683">
        <v>0</v>
      </c>
      <c r="DN198" s="683">
        <v>0</v>
      </c>
      <c r="DO198" s="683">
        <v>0</v>
      </c>
      <c r="DP198" s="683">
        <v>0</v>
      </c>
      <c r="DQ198" s="683">
        <v>0</v>
      </c>
      <c r="DR198" s="683">
        <v>0</v>
      </c>
      <c r="DS198" s="683">
        <v>0</v>
      </c>
      <c r="DT198" s="683">
        <v>0</v>
      </c>
      <c r="DU198" s="683">
        <v>0</v>
      </c>
      <c r="DV198" s="683">
        <v>0</v>
      </c>
      <c r="DW198" s="684">
        <v>0</v>
      </c>
      <c r="DX198" s="589"/>
      <c r="DY198" s="675"/>
      <c r="DZ198" s="675"/>
      <c r="EA198" s="675"/>
      <c r="EB198" s="675"/>
      <c r="EC198" s="675"/>
      <c r="ED198" s="675"/>
      <c r="EE198" s="675"/>
      <c r="EF198" s="675"/>
      <c r="EG198" s="675"/>
      <c r="EH198" s="675"/>
      <c r="EI198" s="675"/>
      <c r="EJ198" s="675"/>
      <c r="EK198" s="675"/>
      <c r="EL198" s="675"/>
      <c r="EM198" s="675"/>
      <c r="EN198" s="675"/>
      <c r="EO198" s="675"/>
      <c r="EP198" s="675"/>
      <c r="EQ198" s="675"/>
      <c r="ER198" s="675"/>
      <c r="ES198" s="675"/>
      <c r="ET198" s="675"/>
      <c r="EU198" s="675"/>
      <c r="EV198" s="675"/>
      <c r="EW198" s="675"/>
      <c r="EX198" s="675"/>
      <c r="EY198" s="675"/>
      <c r="EZ198" s="675"/>
      <c r="FA198" s="675"/>
      <c r="FB198" s="675"/>
      <c r="FC198" s="675"/>
      <c r="FD198" s="675"/>
      <c r="FE198" s="675"/>
      <c r="FF198" s="675"/>
      <c r="FG198" s="675"/>
      <c r="FH198" s="675"/>
      <c r="FI198" s="675"/>
      <c r="FJ198" s="675"/>
      <c r="FK198" s="675"/>
      <c r="FL198" s="675"/>
      <c r="FM198" s="675"/>
      <c r="FN198" s="675"/>
      <c r="FO198" s="675"/>
      <c r="FP198" s="675"/>
      <c r="FQ198" s="675"/>
      <c r="FR198" s="675"/>
      <c r="FS198" s="675"/>
      <c r="FT198" s="675"/>
      <c r="FU198" s="675"/>
      <c r="FV198" s="675"/>
      <c r="FW198" s="675"/>
      <c r="FX198" s="675"/>
      <c r="FY198" s="675"/>
      <c r="FZ198" s="675"/>
      <c r="GA198" s="675"/>
      <c r="GB198" s="675"/>
      <c r="GC198" s="675"/>
      <c r="GD198" s="675"/>
      <c r="GE198" s="675"/>
      <c r="GF198" s="675"/>
      <c r="GG198" s="675"/>
      <c r="GH198" s="675"/>
      <c r="GI198" s="675"/>
      <c r="GJ198" s="675"/>
      <c r="GK198" s="675"/>
      <c r="GL198" s="675"/>
      <c r="GM198" s="675"/>
      <c r="GN198" s="675"/>
      <c r="GO198" s="675"/>
      <c r="GP198" s="675"/>
      <c r="GQ198" s="675"/>
      <c r="GR198" s="675"/>
      <c r="GS198" s="675"/>
      <c r="GT198" s="675"/>
      <c r="GU198" s="675"/>
      <c r="GV198" s="675"/>
      <c r="GW198" s="675"/>
      <c r="GX198" s="675"/>
      <c r="GY198" s="675"/>
      <c r="GZ198" s="675"/>
      <c r="HA198" s="675"/>
      <c r="HB198" s="675"/>
      <c r="HC198" s="675"/>
      <c r="HD198" s="675"/>
      <c r="HE198" s="675"/>
      <c r="HF198" s="675"/>
      <c r="HG198" s="675"/>
      <c r="HH198" s="675"/>
      <c r="HI198" s="675"/>
      <c r="HJ198" s="675"/>
      <c r="HK198" s="675"/>
      <c r="HL198" s="675"/>
      <c r="HM198" s="675"/>
      <c r="HN198" s="675"/>
      <c r="HO198" s="675"/>
      <c r="HP198" s="675"/>
      <c r="HQ198" s="675"/>
      <c r="HR198" s="675"/>
      <c r="HS198" s="675"/>
      <c r="HT198" s="675"/>
      <c r="HU198" s="675"/>
      <c r="HV198" s="675"/>
      <c r="HW198" s="675"/>
      <c r="HX198" s="675"/>
      <c r="HY198" s="675"/>
      <c r="HZ198" s="675"/>
      <c r="IA198" s="675"/>
      <c r="IB198" s="675"/>
      <c r="IC198" s="675"/>
      <c r="ID198" s="675"/>
      <c r="IE198" s="675"/>
      <c r="IF198" s="675"/>
      <c r="IG198" s="675"/>
      <c r="IH198" s="675"/>
      <c r="II198" s="675"/>
      <c r="IJ198" s="675"/>
      <c r="IK198" s="675"/>
      <c r="IL198" s="675"/>
      <c r="IM198" s="675"/>
      <c r="IN198" s="675"/>
      <c r="IO198" s="675"/>
      <c r="IP198" s="675"/>
      <c r="IQ198" s="675"/>
      <c r="IR198" s="675"/>
      <c r="IS198" s="675"/>
      <c r="IT198" s="675"/>
      <c r="IU198" s="675"/>
      <c r="IV198" s="675"/>
      <c r="IW198" s="675"/>
      <c r="IX198" s="675"/>
      <c r="IY198" s="675"/>
      <c r="IZ198" s="675"/>
      <c r="JA198" s="675"/>
      <c r="JB198" s="675"/>
      <c r="JC198" s="675"/>
      <c r="JD198" s="675"/>
      <c r="JE198" s="675"/>
      <c r="JF198" s="675"/>
      <c r="JG198" s="675"/>
      <c r="JH198" s="675"/>
      <c r="JI198" s="675"/>
      <c r="JJ198" s="675"/>
      <c r="JK198" s="675"/>
      <c r="JL198" s="675"/>
      <c r="JM198" s="675"/>
      <c r="JN198" s="675"/>
      <c r="JO198" s="675"/>
      <c r="JP198" s="675"/>
      <c r="JQ198" s="675"/>
      <c r="JR198" s="675"/>
      <c r="JS198" s="675"/>
      <c r="JT198" s="675"/>
      <c r="JU198" s="675"/>
      <c r="JV198" s="675"/>
      <c r="JW198" s="675"/>
      <c r="JX198" s="675"/>
      <c r="JY198" s="675"/>
      <c r="JZ198" s="675"/>
      <c r="KA198" s="675"/>
      <c r="KB198" s="675"/>
      <c r="KC198" s="675"/>
      <c r="KD198" s="675"/>
      <c r="KE198" s="675"/>
      <c r="KF198" s="675"/>
      <c r="KG198" s="675"/>
      <c r="KH198" s="675"/>
      <c r="KI198" s="675"/>
      <c r="KJ198" s="675"/>
      <c r="KK198" s="675"/>
      <c r="KL198" s="675"/>
      <c r="KM198" s="675"/>
      <c r="KN198" s="675"/>
      <c r="KO198" s="675"/>
      <c r="KP198" s="675"/>
      <c r="KQ198" s="675"/>
      <c r="KR198" s="675"/>
      <c r="KS198" s="675"/>
      <c r="KT198" s="675"/>
      <c r="KU198" s="675"/>
      <c r="KV198" s="675"/>
      <c r="KW198" s="675"/>
      <c r="KX198" s="675"/>
      <c r="KY198" s="675"/>
      <c r="KZ198" s="675"/>
      <c r="LA198" s="675"/>
      <c r="LB198" s="675"/>
      <c r="LC198" s="675"/>
      <c r="LD198" s="675"/>
      <c r="LE198" s="675"/>
      <c r="LF198" s="675"/>
      <c r="LG198" s="675"/>
      <c r="LH198" s="675"/>
      <c r="LI198" s="675"/>
      <c r="LJ198" s="675"/>
      <c r="LK198" s="675"/>
      <c r="LL198" s="675"/>
      <c r="LM198" s="675"/>
      <c r="LN198" s="675"/>
      <c r="LO198" s="675"/>
      <c r="LP198" s="675"/>
      <c r="LQ198" s="675"/>
      <c r="LR198" s="675"/>
      <c r="LS198" s="675"/>
      <c r="LT198" s="675"/>
      <c r="LU198" s="675"/>
      <c r="LV198" s="675"/>
      <c r="LW198" s="675"/>
      <c r="LX198" s="675"/>
      <c r="LY198" s="675"/>
      <c r="LZ198" s="675"/>
      <c r="MA198" s="675"/>
      <c r="MB198" s="675"/>
      <c r="MC198" s="675"/>
      <c r="MD198" s="675"/>
      <c r="ME198" s="675"/>
      <c r="MF198" s="675"/>
      <c r="MG198" s="675"/>
      <c r="MH198" s="675"/>
      <c r="MI198" s="675"/>
      <c r="MJ198" s="675"/>
      <c r="MK198" s="675"/>
      <c r="ML198" s="675"/>
      <c r="MM198" s="675"/>
      <c r="MN198" s="675"/>
      <c r="MO198" s="675"/>
      <c r="MP198" s="675"/>
      <c r="MQ198" s="675"/>
      <c r="MR198" s="675"/>
      <c r="MS198" s="675"/>
      <c r="MT198" s="675"/>
      <c r="MU198" s="675"/>
      <c r="MV198" s="675"/>
      <c r="MW198" s="675"/>
      <c r="MX198" s="675"/>
      <c r="MY198" s="675"/>
      <c r="MZ198" s="675"/>
      <c r="NA198" s="675"/>
      <c r="NB198" s="675"/>
      <c r="NC198" s="675"/>
      <c r="ND198" s="675"/>
      <c r="NE198" s="675"/>
      <c r="NF198" s="675"/>
      <c r="NG198" s="675"/>
      <c r="NH198" s="675"/>
      <c r="NI198" s="675"/>
      <c r="NJ198" s="675"/>
      <c r="NK198" s="675"/>
      <c r="NL198" s="675"/>
      <c r="NM198" s="675"/>
      <c r="NN198" s="675"/>
      <c r="NO198" s="675"/>
      <c r="NP198" s="675"/>
      <c r="NQ198" s="675"/>
      <c r="NR198" s="675"/>
      <c r="NS198" s="675"/>
      <c r="NT198" s="675"/>
      <c r="NU198" s="675"/>
      <c r="NV198" s="675"/>
      <c r="NW198" s="675"/>
      <c r="NX198" s="675"/>
      <c r="NY198" s="675"/>
      <c r="NZ198" s="675"/>
      <c r="OA198" s="675"/>
      <c r="OB198" s="675"/>
      <c r="OC198" s="675"/>
      <c r="OD198" s="675"/>
      <c r="OE198" s="675"/>
      <c r="OF198" s="675"/>
      <c r="OG198" s="675"/>
      <c r="OH198" s="675"/>
      <c r="OI198" s="675"/>
      <c r="OJ198" s="675"/>
      <c r="OK198" s="675"/>
      <c r="OL198" s="675"/>
      <c r="OM198" s="675"/>
      <c r="ON198" s="675"/>
      <c r="OO198" s="675"/>
      <c r="OP198" s="675"/>
      <c r="OQ198" s="675"/>
      <c r="OR198" s="675"/>
      <c r="OS198" s="675"/>
      <c r="OT198" s="675"/>
      <c r="OU198" s="675"/>
      <c r="OV198" s="675"/>
      <c r="OW198" s="675"/>
      <c r="OX198" s="675"/>
      <c r="OY198" s="675"/>
      <c r="OZ198" s="675"/>
      <c r="PA198" s="675"/>
      <c r="PB198" s="675"/>
      <c r="PC198" s="675"/>
      <c r="PD198" s="675"/>
      <c r="PE198" s="675"/>
      <c r="PF198" s="675"/>
      <c r="PG198" s="675"/>
      <c r="PH198" s="675"/>
      <c r="PI198" s="675"/>
      <c r="PJ198" s="675"/>
      <c r="PK198" s="675"/>
      <c r="PL198" s="675"/>
      <c r="PM198" s="675"/>
      <c r="PN198" s="675"/>
      <c r="PO198" s="675"/>
      <c r="PP198" s="675"/>
      <c r="PQ198" s="675"/>
      <c r="PR198" s="675"/>
      <c r="PS198" s="675"/>
      <c r="PT198" s="675"/>
      <c r="PU198" s="675"/>
      <c r="PV198" s="675"/>
      <c r="PW198" s="675"/>
      <c r="PX198" s="675"/>
      <c r="PY198" s="675"/>
      <c r="PZ198" s="675"/>
      <c r="QA198" s="675"/>
      <c r="QB198" s="675"/>
      <c r="QC198" s="675"/>
      <c r="QD198" s="675"/>
      <c r="QE198" s="675"/>
      <c r="QF198" s="675"/>
      <c r="QG198" s="675"/>
      <c r="QH198" s="675"/>
      <c r="QI198" s="675"/>
      <c r="QJ198" s="675"/>
      <c r="QK198" s="675"/>
      <c r="QL198" s="675"/>
      <c r="QM198" s="675"/>
      <c r="QN198" s="675"/>
      <c r="QO198" s="675"/>
      <c r="QP198" s="675"/>
      <c r="QQ198" s="675"/>
      <c r="QR198" s="675"/>
      <c r="QS198" s="675"/>
      <c r="QT198" s="675"/>
      <c r="QU198" s="675"/>
      <c r="QV198" s="675"/>
      <c r="QW198" s="675"/>
      <c r="QX198" s="675"/>
      <c r="QY198" s="675"/>
      <c r="QZ198" s="675"/>
      <c r="RA198" s="675"/>
      <c r="RB198" s="675"/>
      <c r="RC198" s="675"/>
      <c r="RD198" s="675"/>
      <c r="RE198" s="675"/>
      <c r="RF198" s="675"/>
      <c r="RG198" s="675"/>
      <c r="RH198" s="675"/>
      <c r="RI198" s="675"/>
      <c r="RJ198" s="675"/>
      <c r="RK198" s="675"/>
      <c r="RL198" s="675"/>
      <c r="RM198" s="675"/>
      <c r="RN198" s="675"/>
      <c r="RO198" s="675"/>
      <c r="RP198" s="675"/>
      <c r="RQ198" s="675"/>
      <c r="RR198" s="675"/>
      <c r="RS198" s="675"/>
      <c r="RT198" s="675"/>
      <c r="RU198" s="675"/>
      <c r="RV198" s="675"/>
      <c r="RW198" s="675"/>
      <c r="RX198" s="675"/>
      <c r="RY198" s="675"/>
      <c r="RZ198" s="675"/>
      <c r="SA198" s="675"/>
      <c r="SB198" s="675"/>
      <c r="SC198" s="675"/>
      <c r="SD198" s="675"/>
      <c r="SE198" s="675"/>
      <c r="SF198" s="675"/>
      <c r="SG198" s="675"/>
      <c r="SH198" s="675"/>
      <c r="SI198" s="675"/>
      <c r="SJ198" s="675"/>
      <c r="SK198" s="675"/>
      <c r="SL198" s="675"/>
      <c r="SM198" s="675"/>
      <c r="SN198" s="675"/>
      <c r="SO198" s="675"/>
      <c r="SP198" s="675"/>
      <c r="SQ198" s="675"/>
      <c r="SR198" s="675"/>
      <c r="SS198" s="675"/>
      <c r="ST198" s="675"/>
      <c r="SU198" s="675"/>
      <c r="SV198" s="675"/>
      <c r="SW198" s="675"/>
      <c r="SX198" s="675"/>
      <c r="SY198" s="675"/>
      <c r="SZ198" s="675"/>
      <c r="TA198" s="675"/>
      <c r="TB198" s="675"/>
      <c r="TC198" s="675"/>
      <c r="TD198" s="675"/>
      <c r="TE198" s="675"/>
      <c r="TF198" s="675"/>
      <c r="TG198" s="675"/>
      <c r="TH198" s="675"/>
      <c r="TI198" s="675"/>
      <c r="TJ198" s="675"/>
      <c r="TK198" s="675"/>
      <c r="TL198" s="675"/>
      <c r="TM198" s="675"/>
      <c r="TN198" s="675"/>
      <c r="TO198" s="675"/>
      <c r="TP198" s="675"/>
      <c r="TQ198" s="675"/>
      <c r="TR198" s="675"/>
      <c r="TS198" s="675"/>
      <c r="TT198" s="675"/>
      <c r="TU198" s="675"/>
      <c r="TV198" s="675"/>
      <c r="TW198" s="675"/>
      <c r="TX198" s="675"/>
      <c r="TY198" s="675"/>
      <c r="TZ198" s="675"/>
      <c r="UA198" s="675"/>
      <c r="UB198" s="675"/>
      <c r="UC198" s="675"/>
      <c r="UD198" s="675"/>
      <c r="UE198" s="675"/>
      <c r="UF198" s="675"/>
      <c r="UG198" s="675"/>
      <c r="UH198" s="675"/>
      <c r="UI198" s="675"/>
      <c r="UJ198" s="675"/>
      <c r="UK198" s="675"/>
      <c r="UL198" s="675"/>
      <c r="UM198" s="675"/>
      <c r="UN198" s="675"/>
      <c r="UO198" s="675"/>
      <c r="UP198" s="675"/>
      <c r="UQ198" s="675"/>
      <c r="UR198" s="675"/>
      <c r="US198" s="675"/>
      <c r="UT198" s="675"/>
      <c r="UU198" s="675"/>
      <c r="UV198" s="675"/>
      <c r="UW198" s="675"/>
      <c r="UX198" s="675"/>
      <c r="UY198" s="675"/>
      <c r="UZ198" s="675"/>
      <c r="VA198" s="675"/>
      <c r="VB198" s="675"/>
      <c r="VC198" s="675"/>
      <c r="VD198" s="675"/>
      <c r="VE198" s="675"/>
      <c r="VF198" s="675"/>
      <c r="VG198" s="675"/>
      <c r="VH198" s="675"/>
      <c r="VI198" s="675"/>
      <c r="VJ198" s="675"/>
      <c r="VK198" s="675"/>
      <c r="VL198" s="675"/>
      <c r="VM198" s="675"/>
      <c r="VN198" s="675"/>
      <c r="VO198" s="675"/>
      <c r="VP198" s="675"/>
      <c r="VQ198" s="675"/>
      <c r="VR198" s="675"/>
      <c r="VS198" s="675"/>
      <c r="VT198" s="675"/>
      <c r="VU198" s="675"/>
      <c r="VV198" s="675"/>
      <c r="VW198" s="675"/>
      <c r="VX198" s="675"/>
      <c r="VY198" s="675"/>
      <c r="VZ198" s="675"/>
      <c r="WA198" s="675"/>
      <c r="WB198" s="675"/>
      <c r="WC198" s="675"/>
      <c r="WD198" s="675"/>
      <c r="WE198" s="675"/>
      <c r="WF198" s="675"/>
      <c r="WG198" s="675"/>
      <c r="WH198" s="675"/>
      <c r="WI198" s="675"/>
      <c r="WJ198" s="675"/>
      <c r="WK198" s="675"/>
      <c r="WL198" s="675"/>
      <c r="WM198" s="675"/>
      <c r="WN198" s="675"/>
      <c r="WO198" s="675"/>
      <c r="WP198" s="675"/>
      <c r="WQ198" s="675"/>
      <c r="WR198" s="675"/>
      <c r="WS198" s="675"/>
      <c r="WT198" s="675"/>
      <c r="WU198" s="675"/>
      <c r="WV198" s="675"/>
      <c r="WW198" s="675"/>
      <c r="WX198" s="675"/>
      <c r="WY198" s="675"/>
      <c r="WZ198" s="675"/>
      <c r="XA198" s="675"/>
      <c r="XB198" s="675"/>
      <c r="XC198" s="675"/>
      <c r="XD198" s="675"/>
      <c r="XE198" s="675"/>
      <c r="XF198" s="675"/>
      <c r="XG198" s="675"/>
      <c r="XH198" s="675"/>
      <c r="XI198" s="675"/>
      <c r="XJ198" s="675"/>
      <c r="XK198" s="675"/>
      <c r="XL198" s="675"/>
      <c r="XM198" s="675"/>
      <c r="XN198" s="675"/>
      <c r="XO198" s="675"/>
      <c r="XP198" s="675"/>
      <c r="XQ198" s="675"/>
      <c r="XR198" s="675"/>
      <c r="XS198" s="675"/>
      <c r="XT198" s="675"/>
      <c r="XU198" s="675"/>
      <c r="XV198" s="675"/>
      <c r="XW198" s="675"/>
      <c r="XX198" s="675"/>
      <c r="XY198" s="675"/>
      <c r="XZ198" s="675"/>
      <c r="YA198" s="675"/>
      <c r="YB198" s="675"/>
      <c r="YC198" s="675"/>
      <c r="YD198" s="675"/>
      <c r="YE198" s="675"/>
      <c r="YF198" s="675"/>
      <c r="YG198" s="675"/>
      <c r="YH198" s="675"/>
      <c r="YI198" s="675"/>
      <c r="YJ198" s="675"/>
      <c r="YK198" s="675"/>
      <c r="YL198" s="675"/>
      <c r="YM198" s="675"/>
      <c r="YN198" s="675"/>
      <c r="YO198" s="675"/>
      <c r="YP198" s="675"/>
      <c r="YQ198" s="675"/>
      <c r="YR198" s="675"/>
      <c r="YS198" s="675"/>
      <c r="YT198" s="675"/>
      <c r="YU198" s="675"/>
      <c r="YV198" s="675"/>
      <c r="YW198" s="675"/>
      <c r="YX198" s="675"/>
      <c r="YY198" s="675"/>
      <c r="YZ198" s="675"/>
      <c r="ZA198" s="675"/>
      <c r="ZB198" s="675"/>
      <c r="ZC198" s="675"/>
      <c r="ZD198" s="675"/>
      <c r="ZE198" s="675"/>
      <c r="ZF198" s="675"/>
      <c r="ZG198" s="675"/>
      <c r="ZH198" s="675"/>
      <c r="ZI198" s="675"/>
      <c r="ZJ198" s="675"/>
      <c r="ZK198" s="675"/>
      <c r="ZL198" s="675"/>
      <c r="ZM198" s="675"/>
      <c r="ZN198" s="675"/>
      <c r="ZO198" s="675"/>
      <c r="ZP198" s="675"/>
      <c r="ZQ198" s="675"/>
      <c r="ZR198" s="675"/>
      <c r="ZS198" s="675"/>
      <c r="ZT198" s="675"/>
      <c r="ZU198" s="675"/>
      <c r="ZV198" s="675"/>
      <c r="ZW198" s="675"/>
      <c r="ZX198" s="675"/>
      <c r="ZY198" s="675"/>
      <c r="ZZ198" s="675"/>
      <c r="AAA198" s="675"/>
      <c r="AAB198" s="675"/>
      <c r="AAC198" s="675"/>
      <c r="AAD198" s="675"/>
      <c r="AAE198" s="675"/>
      <c r="AAF198" s="675"/>
      <c r="AAG198" s="675"/>
      <c r="AAH198" s="675"/>
      <c r="AAI198" s="675"/>
      <c r="AAJ198" s="675"/>
      <c r="AAK198" s="675"/>
      <c r="AAL198" s="675"/>
      <c r="AAM198" s="675"/>
      <c r="AAN198" s="675"/>
      <c r="AAO198" s="675"/>
      <c r="AAP198" s="675"/>
      <c r="AAQ198" s="675"/>
      <c r="AAR198" s="675"/>
      <c r="AAS198" s="675"/>
      <c r="AAT198" s="675"/>
      <c r="AAU198" s="675"/>
      <c r="AAV198" s="675"/>
      <c r="AAW198" s="675"/>
      <c r="AAX198" s="675"/>
      <c r="AAY198" s="675"/>
      <c r="AAZ198" s="675"/>
      <c r="ABA198" s="675"/>
      <c r="ABB198" s="675"/>
      <c r="ABC198" s="675"/>
      <c r="ABD198" s="675"/>
      <c r="ABE198" s="675"/>
      <c r="ABF198" s="675"/>
      <c r="ABG198" s="675"/>
      <c r="ABH198" s="675"/>
      <c r="ABI198" s="675"/>
      <c r="ABJ198" s="675"/>
      <c r="ABK198" s="675"/>
      <c r="ABL198" s="675"/>
      <c r="ABM198" s="675"/>
      <c r="ABN198" s="675"/>
      <c r="ABO198" s="675"/>
      <c r="ABP198" s="675"/>
      <c r="ABQ198" s="675"/>
      <c r="ABR198" s="675"/>
      <c r="ABS198" s="675"/>
      <c r="ABT198" s="675"/>
      <c r="ABU198" s="675"/>
      <c r="ABV198" s="675"/>
      <c r="ABW198" s="675"/>
      <c r="ABX198" s="675"/>
      <c r="ABY198" s="675"/>
      <c r="ABZ198" s="675"/>
      <c r="ACA198" s="675"/>
      <c r="ACB198" s="675"/>
      <c r="ACC198" s="675"/>
      <c r="ACD198" s="675"/>
      <c r="ACE198" s="675"/>
      <c r="ACF198" s="675"/>
      <c r="ACG198" s="675"/>
      <c r="ACH198" s="675"/>
      <c r="ACI198" s="675"/>
      <c r="ACJ198" s="675"/>
      <c r="ACK198" s="675"/>
      <c r="ACL198" s="675"/>
      <c r="ACM198" s="675"/>
      <c r="ACN198" s="675"/>
      <c r="ACO198" s="675"/>
      <c r="ACP198" s="675"/>
      <c r="ACQ198" s="675"/>
      <c r="ACR198" s="675"/>
      <c r="ACS198" s="675"/>
      <c r="ACT198" s="675"/>
      <c r="ACU198" s="675"/>
      <c r="ACV198" s="675"/>
      <c r="ACW198" s="675"/>
      <c r="ACX198" s="675"/>
      <c r="ACY198" s="675"/>
      <c r="ACZ198" s="675"/>
      <c r="ADA198" s="675"/>
      <c r="ADB198" s="675"/>
      <c r="ADC198" s="675"/>
      <c r="ADD198" s="675"/>
      <c r="ADE198" s="675"/>
      <c r="ADF198" s="675"/>
      <c r="ADG198" s="675"/>
      <c r="ADH198" s="675"/>
      <c r="ADI198" s="675"/>
      <c r="ADJ198" s="675"/>
      <c r="ADK198" s="675"/>
      <c r="ADL198" s="675"/>
      <c r="ADM198" s="675"/>
      <c r="ADN198" s="675"/>
      <c r="ADO198" s="675"/>
      <c r="ADP198" s="675"/>
      <c r="ADQ198" s="675"/>
      <c r="ADR198" s="675"/>
      <c r="ADS198" s="675"/>
      <c r="ADT198" s="675"/>
      <c r="ADU198" s="675"/>
      <c r="ADV198" s="675"/>
      <c r="ADW198" s="675"/>
      <c r="ADX198" s="675"/>
      <c r="ADY198" s="675"/>
      <c r="ADZ198" s="675"/>
      <c r="AEA198" s="675"/>
      <c r="AEB198" s="675"/>
      <c r="AEC198" s="675"/>
      <c r="AED198" s="675"/>
      <c r="AEE198" s="675"/>
      <c r="AEF198" s="675"/>
      <c r="AEG198" s="675"/>
      <c r="AEH198" s="675"/>
      <c r="AEI198" s="675"/>
      <c r="AEJ198" s="675"/>
      <c r="AEK198" s="675"/>
      <c r="AEL198" s="675"/>
      <c r="AEM198" s="675"/>
      <c r="AEN198" s="675"/>
      <c r="AEO198" s="675"/>
      <c r="AEP198" s="675"/>
      <c r="AEQ198" s="675"/>
      <c r="AER198" s="675"/>
      <c r="AES198" s="675"/>
      <c r="AET198" s="675"/>
      <c r="AEU198" s="675"/>
      <c r="AEV198" s="675"/>
      <c r="AEW198" s="675"/>
      <c r="AEX198" s="675"/>
      <c r="AEY198" s="675"/>
      <c r="AEZ198" s="675"/>
      <c r="AFA198" s="675"/>
      <c r="AFB198" s="675"/>
      <c r="AFC198" s="675"/>
      <c r="AFD198" s="675"/>
      <c r="AFE198" s="675"/>
      <c r="AFF198" s="675"/>
      <c r="AFG198" s="675"/>
      <c r="AFH198" s="675"/>
      <c r="AFI198" s="675"/>
      <c r="AFJ198" s="675"/>
      <c r="AFK198" s="675"/>
      <c r="AFL198" s="675"/>
      <c r="AFM198" s="675"/>
      <c r="AFN198" s="675"/>
      <c r="AFO198" s="675"/>
      <c r="AFP198" s="675"/>
      <c r="AFQ198" s="675"/>
      <c r="AFR198" s="675"/>
      <c r="AFS198" s="675"/>
      <c r="AFT198" s="675"/>
      <c r="AFU198" s="675"/>
      <c r="AFV198" s="675"/>
      <c r="AFW198" s="675"/>
      <c r="AFX198" s="675"/>
      <c r="AFY198" s="675"/>
      <c r="AFZ198" s="675"/>
      <c r="AGA198" s="675"/>
      <c r="AGB198" s="675"/>
      <c r="AGC198" s="675"/>
      <c r="AGD198" s="675"/>
      <c r="AGE198" s="675"/>
      <c r="AGF198" s="675"/>
      <c r="AGG198" s="675"/>
      <c r="AGH198" s="675"/>
      <c r="AGI198" s="675"/>
      <c r="AGJ198" s="675"/>
      <c r="AGK198" s="675"/>
      <c r="AGL198" s="675"/>
      <c r="AGM198" s="675"/>
      <c r="AGN198" s="675"/>
      <c r="AGO198" s="675"/>
      <c r="AGP198" s="675"/>
      <c r="AGQ198" s="675"/>
      <c r="AGR198" s="675"/>
      <c r="AGS198" s="675"/>
      <c r="AGT198" s="675"/>
      <c r="AGU198" s="675"/>
      <c r="AGV198" s="675"/>
      <c r="AGW198" s="675"/>
      <c r="AGX198" s="675"/>
      <c r="AGY198" s="675"/>
      <c r="AGZ198" s="675"/>
      <c r="AHA198" s="675"/>
      <c r="AHB198" s="675"/>
      <c r="AHC198" s="675"/>
      <c r="AHD198" s="675"/>
      <c r="AHE198" s="675"/>
      <c r="AHF198" s="675"/>
      <c r="AHG198" s="675"/>
      <c r="AHH198" s="675"/>
      <c r="AHI198" s="675"/>
      <c r="AHJ198" s="675"/>
      <c r="AHK198" s="675"/>
      <c r="AHL198" s="675"/>
      <c r="AHM198" s="675"/>
      <c r="AHN198" s="675"/>
      <c r="AHO198" s="675"/>
      <c r="AHP198" s="675"/>
      <c r="AHQ198" s="675"/>
      <c r="AHR198" s="675"/>
      <c r="AHS198" s="675"/>
      <c r="AHT198" s="675"/>
      <c r="AHU198" s="675"/>
      <c r="AHV198" s="675"/>
      <c r="AHW198" s="675"/>
      <c r="AHX198" s="675"/>
      <c r="AHY198" s="675"/>
      <c r="AHZ198" s="675"/>
      <c r="AIA198" s="675"/>
      <c r="AIB198" s="675"/>
      <c r="AIC198" s="675"/>
      <c r="AID198" s="675"/>
      <c r="AIE198" s="675"/>
      <c r="AIF198" s="675"/>
      <c r="AIG198" s="675"/>
      <c r="AIH198" s="675"/>
      <c r="AII198" s="675"/>
      <c r="AIJ198" s="675"/>
      <c r="AIK198" s="675"/>
      <c r="AIL198" s="675"/>
      <c r="AIM198" s="675"/>
      <c r="AIN198" s="675"/>
      <c r="AIO198" s="675"/>
      <c r="AIP198" s="675"/>
      <c r="AIQ198" s="675"/>
      <c r="AIR198" s="675"/>
      <c r="AIS198" s="675"/>
      <c r="AIT198" s="675"/>
      <c r="AIU198" s="675"/>
      <c r="AIV198" s="675"/>
      <c r="AIW198" s="675"/>
      <c r="AIX198" s="675"/>
      <c r="AIY198" s="675"/>
      <c r="AIZ198" s="675"/>
      <c r="AJA198" s="675"/>
      <c r="AJB198" s="675"/>
      <c r="AJC198" s="675"/>
      <c r="AJD198" s="675"/>
      <c r="AJE198" s="675"/>
      <c r="AJF198" s="675"/>
      <c r="AJG198" s="675"/>
      <c r="AJH198" s="675"/>
      <c r="AJI198" s="675"/>
      <c r="AJJ198" s="675"/>
      <c r="AJK198" s="675"/>
      <c r="AJL198" s="675"/>
      <c r="AJM198" s="675"/>
      <c r="AJN198" s="675"/>
      <c r="AJO198" s="675"/>
      <c r="AJP198" s="675"/>
      <c r="AJQ198" s="675"/>
      <c r="AJR198" s="675"/>
      <c r="AJS198" s="675"/>
      <c r="AJT198" s="675"/>
      <c r="AJU198" s="675"/>
      <c r="AJV198" s="675"/>
      <c r="AJW198" s="675"/>
      <c r="AJX198" s="675"/>
      <c r="AJY198" s="675"/>
      <c r="AJZ198" s="675"/>
      <c r="AKA198" s="675"/>
      <c r="AKB198" s="675"/>
      <c r="AKC198" s="675"/>
      <c r="AKD198" s="675"/>
      <c r="AKE198" s="675"/>
      <c r="AKF198" s="675"/>
      <c r="AKG198" s="675"/>
      <c r="AKH198" s="675"/>
      <c r="AKI198" s="675"/>
      <c r="AKJ198" s="675"/>
      <c r="AKK198" s="675"/>
      <c r="AKL198" s="675"/>
      <c r="AKM198" s="675"/>
      <c r="AKN198" s="675"/>
      <c r="AKO198" s="675"/>
      <c r="AKP198" s="675"/>
      <c r="AKQ198" s="675"/>
      <c r="AKR198" s="675"/>
      <c r="AKS198" s="675"/>
      <c r="AKT198" s="675"/>
      <c r="AKU198" s="675"/>
      <c r="AKV198" s="675"/>
      <c r="AKW198" s="675"/>
      <c r="AKX198" s="675"/>
      <c r="AKY198" s="675"/>
      <c r="AKZ198" s="675"/>
      <c r="ALA198" s="675"/>
      <c r="ALB198" s="675"/>
      <c r="ALC198" s="675"/>
      <c r="ALD198" s="675"/>
      <c r="ALE198" s="675"/>
      <c r="ALF198" s="675"/>
      <c r="ALG198" s="675"/>
      <c r="ALH198" s="675"/>
      <c r="ALI198" s="675"/>
      <c r="ALJ198" s="675"/>
      <c r="ALK198" s="675"/>
      <c r="ALL198" s="675"/>
      <c r="ALM198" s="675"/>
      <c r="ALN198" s="675"/>
      <c r="ALO198" s="675"/>
      <c r="ALP198" s="675"/>
      <c r="ALQ198" s="675"/>
      <c r="ALR198" s="675"/>
      <c r="ALS198" s="675"/>
      <c r="ALT198" s="675"/>
      <c r="ALU198" s="675"/>
      <c r="ALV198" s="675"/>
      <c r="ALW198" s="675"/>
      <c r="ALX198" s="675"/>
      <c r="ALY198" s="675"/>
      <c r="ALZ198" s="675"/>
      <c r="AMA198" s="675"/>
      <c r="AMB198" s="675"/>
      <c r="AMC198" s="675"/>
      <c r="AMD198" s="675"/>
      <c r="AME198" s="675"/>
      <c r="AMF198" s="675"/>
      <c r="AMG198" s="675"/>
      <c r="AMH198" s="675"/>
      <c r="AMI198" s="675"/>
      <c r="AMJ198" s="675"/>
    </row>
    <row r="199" spans="1:1024" x14ac:dyDescent="0.2">
      <c r="A199" s="675"/>
      <c r="B199" s="692"/>
      <c r="C199" s="697"/>
      <c r="D199" s="694"/>
      <c r="E199" s="694"/>
      <c r="F199" s="694"/>
      <c r="G199" s="694"/>
      <c r="H199" s="694"/>
      <c r="I199" s="694"/>
      <c r="J199" s="694"/>
      <c r="K199" s="694"/>
      <c r="L199" s="694"/>
      <c r="M199" s="694"/>
      <c r="N199" s="694"/>
      <c r="O199" s="694"/>
      <c r="P199" s="694"/>
      <c r="Q199" s="694"/>
      <c r="R199" s="695"/>
      <c r="S199" s="694"/>
      <c r="T199" s="694"/>
      <c r="U199" s="687" t="s">
        <v>500</v>
      </c>
      <c r="V199" s="681" t="s">
        <v>124</v>
      </c>
      <c r="W199" s="696" t="s">
        <v>495</v>
      </c>
      <c r="X199" s="569"/>
      <c r="Y199" s="569"/>
      <c r="Z199" s="569"/>
      <c r="AA199" s="569"/>
      <c r="AB199" s="569"/>
      <c r="AC199" s="569"/>
      <c r="AD199" s="569"/>
      <c r="AE199" s="569"/>
      <c r="AF199" s="569"/>
      <c r="AG199" s="569"/>
      <c r="AH199" s="569"/>
      <c r="AI199" s="569"/>
      <c r="AJ199" s="569"/>
      <c r="AK199" s="569"/>
      <c r="AL199" s="569"/>
      <c r="AM199" s="569"/>
      <c r="AN199" s="569"/>
      <c r="AO199" s="569"/>
      <c r="AP199" s="569"/>
      <c r="AQ199" s="569"/>
      <c r="AR199" s="569"/>
      <c r="AS199" s="569"/>
      <c r="AT199" s="569"/>
      <c r="AU199" s="569"/>
      <c r="AV199" s="569"/>
      <c r="AW199" s="569"/>
      <c r="AX199" s="569"/>
      <c r="AY199" s="569"/>
      <c r="AZ199" s="569"/>
      <c r="BA199" s="569"/>
      <c r="BB199" s="569"/>
      <c r="BC199" s="569"/>
      <c r="BD199" s="569"/>
      <c r="BE199" s="569"/>
      <c r="BF199" s="569"/>
      <c r="BG199" s="569"/>
      <c r="BH199" s="569"/>
      <c r="BI199" s="569"/>
      <c r="BJ199" s="569"/>
      <c r="BK199" s="569"/>
      <c r="BL199" s="569"/>
      <c r="BM199" s="569"/>
      <c r="BN199" s="569"/>
      <c r="BO199" s="569"/>
      <c r="BP199" s="569"/>
      <c r="BQ199" s="569"/>
      <c r="BR199" s="569"/>
      <c r="BS199" s="569"/>
      <c r="BT199" s="569"/>
      <c r="BU199" s="569"/>
      <c r="BV199" s="569"/>
      <c r="BW199" s="569"/>
      <c r="BX199" s="569"/>
      <c r="BY199" s="569"/>
      <c r="BZ199" s="569"/>
      <c r="CA199" s="569"/>
      <c r="CB199" s="569"/>
      <c r="CC199" s="569"/>
      <c r="CD199" s="569"/>
      <c r="CE199" s="569"/>
      <c r="CF199" s="569"/>
      <c r="CG199" s="569"/>
      <c r="CH199" s="569"/>
      <c r="CI199" s="569"/>
      <c r="CJ199" s="569"/>
      <c r="CK199" s="569"/>
      <c r="CL199" s="569"/>
      <c r="CM199" s="569"/>
      <c r="CN199" s="569"/>
      <c r="CO199" s="569"/>
      <c r="CP199" s="569"/>
      <c r="CQ199" s="569"/>
      <c r="CR199" s="569"/>
      <c r="CS199" s="569"/>
      <c r="CT199" s="569"/>
      <c r="CU199" s="569"/>
      <c r="CV199" s="569"/>
      <c r="CW199" s="569"/>
      <c r="CX199" s="569"/>
      <c r="CY199" s="569"/>
      <c r="CZ199" s="682">
        <v>0</v>
      </c>
      <c r="DA199" s="683">
        <v>0</v>
      </c>
      <c r="DB199" s="683">
        <v>0</v>
      </c>
      <c r="DC199" s="683">
        <v>0</v>
      </c>
      <c r="DD199" s="683">
        <v>0</v>
      </c>
      <c r="DE199" s="683">
        <v>0</v>
      </c>
      <c r="DF199" s="683">
        <v>0</v>
      </c>
      <c r="DG199" s="683">
        <v>0</v>
      </c>
      <c r="DH199" s="683">
        <v>0</v>
      </c>
      <c r="DI199" s="683">
        <v>0</v>
      </c>
      <c r="DJ199" s="683">
        <v>0</v>
      </c>
      <c r="DK199" s="683">
        <v>0</v>
      </c>
      <c r="DL199" s="683">
        <v>0</v>
      </c>
      <c r="DM199" s="683">
        <v>0</v>
      </c>
      <c r="DN199" s="683">
        <v>0</v>
      </c>
      <c r="DO199" s="683">
        <v>0</v>
      </c>
      <c r="DP199" s="683">
        <v>0</v>
      </c>
      <c r="DQ199" s="683">
        <v>0</v>
      </c>
      <c r="DR199" s="683">
        <v>0</v>
      </c>
      <c r="DS199" s="683">
        <v>0</v>
      </c>
      <c r="DT199" s="683">
        <v>0</v>
      </c>
      <c r="DU199" s="683">
        <v>0</v>
      </c>
      <c r="DV199" s="683">
        <v>0</v>
      </c>
      <c r="DW199" s="684">
        <v>0</v>
      </c>
      <c r="DX199" s="589"/>
      <c r="DY199" s="675"/>
      <c r="DZ199" s="675"/>
      <c r="EA199" s="675"/>
      <c r="EB199" s="675"/>
      <c r="EC199" s="675"/>
      <c r="ED199" s="675"/>
      <c r="EE199" s="675"/>
      <c r="EF199" s="675"/>
      <c r="EG199" s="675"/>
      <c r="EH199" s="675"/>
      <c r="EI199" s="675"/>
      <c r="EJ199" s="675"/>
      <c r="EK199" s="675"/>
      <c r="EL199" s="675"/>
      <c r="EM199" s="675"/>
      <c r="EN199" s="675"/>
      <c r="EO199" s="675"/>
      <c r="EP199" s="675"/>
      <c r="EQ199" s="675"/>
      <c r="ER199" s="675"/>
      <c r="ES199" s="675"/>
      <c r="ET199" s="675"/>
      <c r="EU199" s="675"/>
      <c r="EV199" s="675"/>
      <c r="EW199" s="675"/>
      <c r="EX199" s="675"/>
      <c r="EY199" s="675"/>
      <c r="EZ199" s="675"/>
      <c r="FA199" s="675"/>
      <c r="FB199" s="675"/>
      <c r="FC199" s="675"/>
      <c r="FD199" s="675"/>
      <c r="FE199" s="675"/>
      <c r="FF199" s="675"/>
      <c r="FG199" s="675"/>
      <c r="FH199" s="675"/>
      <c r="FI199" s="675"/>
      <c r="FJ199" s="675"/>
      <c r="FK199" s="675"/>
      <c r="FL199" s="675"/>
      <c r="FM199" s="675"/>
      <c r="FN199" s="675"/>
      <c r="FO199" s="675"/>
      <c r="FP199" s="675"/>
      <c r="FQ199" s="675"/>
      <c r="FR199" s="675"/>
      <c r="FS199" s="675"/>
      <c r="FT199" s="675"/>
      <c r="FU199" s="675"/>
      <c r="FV199" s="675"/>
      <c r="FW199" s="675"/>
      <c r="FX199" s="675"/>
      <c r="FY199" s="675"/>
      <c r="FZ199" s="675"/>
      <c r="GA199" s="675"/>
      <c r="GB199" s="675"/>
      <c r="GC199" s="675"/>
      <c r="GD199" s="675"/>
      <c r="GE199" s="675"/>
      <c r="GF199" s="675"/>
      <c r="GG199" s="675"/>
      <c r="GH199" s="675"/>
      <c r="GI199" s="675"/>
      <c r="GJ199" s="675"/>
      <c r="GK199" s="675"/>
      <c r="GL199" s="675"/>
      <c r="GM199" s="675"/>
      <c r="GN199" s="675"/>
      <c r="GO199" s="675"/>
      <c r="GP199" s="675"/>
      <c r="GQ199" s="675"/>
      <c r="GR199" s="675"/>
      <c r="GS199" s="675"/>
      <c r="GT199" s="675"/>
      <c r="GU199" s="675"/>
      <c r="GV199" s="675"/>
      <c r="GW199" s="675"/>
      <c r="GX199" s="675"/>
      <c r="GY199" s="675"/>
      <c r="GZ199" s="675"/>
      <c r="HA199" s="675"/>
      <c r="HB199" s="675"/>
      <c r="HC199" s="675"/>
      <c r="HD199" s="675"/>
      <c r="HE199" s="675"/>
      <c r="HF199" s="675"/>
      <c r="HG199" s="675"/>
      <c r="HH199" s="675"/>
      <c r="HI199" s="675"/>
      <c r="HJ199" s="675"/>
      <c r="HK199" s="675"/>
      <c r="HL199" s="675"/>
      <c r="HM199" s="675"/>
      <c r="HN199" s="675"/>
      <c r="HO199" s="675"/>
      <c r="HP199" s="675"/>
      <c r="HQ199" s="675"/>
      <c r="HR199" s="675"/>
      <c r="HS199" s="675"/>
      <c r="HT199" s="675"/>
      <c r="HU199" s="675"/>
      <c r="HV199" s="675"/>
      <c r="HW199" s="675"/>
      <c r="HX199" s="675"/>
      <c r="HY199" s="675"/>
      <c r="HZ199" s="675"/>
      <c r="IA199" s="675"/>
      <c r="IB199" s="675"/>
      <c r="IC199" s="675"/>
      <c r="ID199" s="675"/>
      <c r="IE199" s="675"/>
      <c r="IF199" s="675"/>
      <c r="IG199" s="675"/>
      <c r="IH199" s="675"/>
      <c r="II199" s="675"/>
      <c r="IJ199" s="675"/>
      <c r="IK199" s="675"/>
      <c r="IL199" s="675"/>
      <c r="IM199" s="675"/>
      <c r="IN199" s="675"/>
      <c r="IO199" s="675"/>
      <c r="IP199" s="675"/>
      <c r="IQ199" s="675"/>
      <c r="IR199" s="675"/>
      <c r="IS199" s="675"/>
      <c r="IT199" s="675"/>
      <c r="IU199" s="675"/>
      <c r="IV199" s="675"/>
      <c r="IW199" s="675"/>
      <c r="IX199" s="675"/>
      <c r="IY199" s="675"/>
      <c r="IZ199" s="675"/>
      <c r="JA199" s="675"/>
      <c r="JB199" s="675"/>
      <c r="JC199" s="675"/>
      <c r="JD199" s="675"/>
      <c r="JE199" s="675"/>
      <c r="JF199" s="675"/>
      <c r="JG199" s="675"/>
      <c r="JH199" s="675"/>
      <c r="JI199" s="675"/>
      <c r="JJ199" s="675"/>
      <c r="JK199" s="675"/>
      <c r="JL199" s="675"/>
      <c r="JM199" s="675"/>
      <c r="JN199" s="675"/>
      <c r="JO199" s="675"/>
      <c r="JP199" s="675"/>
      <c r="JQ199" s="675"/>
      <c r="JR199" s="675"/>
      <c r="JS199" s="675"/>
      <c r="JT199" s="675"/>
      <c r="JU199" s="675"/>
      <c r="JV199" s="675"/>
      <c r="JW199" s="675"/>
      <c r="JX199" s="675"/>
      <c r="JY199" s="675"/>
      <c r="JZ199" s="675"/>
      <c r="KA199" s="675"/>
      <c r="KB199" s="675"/>
      <c r="KC199" s="675"/>
      <c r="KD199" s="675"/>
      <c r="KE199" s="675"/>
      <c r="KF199" s="675"/>
      <c r="KG199" s="675"/>
      <c r="KH199" s="675"/>
      <c r="KI199" s="675"/>
      <c r="KJ199" s="675"/>
      <c r="KK199" s="675"/>
      <c r="KL199" s="675"/>
      <c r="KM199" s="675"/>
      <c r="KN199" s="675"/>
      <c r="KO199" s="675"/>
      <c r="KP199" s="675"/>
      <c r="KQ199" s="675"/>
      <c r="KR199" s="675"/>
      <c r="KS199" s="675"/>
      <c r="KT199" s="675"/>
      <c r="KU199" s="675"/>
      <c r="KV199" s="675"/>
      <c r="KW199" s="675"/>
      <c r="KX199" s="675"/>
      <c r="KY199" s="675"/>
      <c r="KZ199" s="675"/>
      <c r="LA199" s="675"/>
      <c r="LB199" s="675"/>
      <c r="LC199" s="675"/>
      <c r="LD199" s="675"/>
      <c r="LE199" s="675"/>
      <c r="LF199" s="675"/>
      <c r="LG199" s="675"/>
      <c r="LH199" s="675"/>
      <c r="LI199" s="675"/>
      <c r="LJ199" s="675"/>
      <c r="LK199" s="675"/>
      <c r="LL199" s="675"/>
      <c r="LM199" s="675"/>
      <c r="LN199" s="675"/>
      <c r="LO199" s="675"/>
      <c r="LP199" s="675"/>
      <c r="LQ199" s="675"/>
      <c r="LR199" s="675"/>
      <c r="LS199" s="675"/>
      <c r="LT199" s="675"/>
      <c r="LU199" s="675"/>
      <c r="LV199" s="675"/>
      <c r="LW199" s="675"/>
      <c r="LX199" s="675"/>
      <c r="LY199" s="675"/>
      <c r="LZ199" s="675"/>
      <c r="MA199" s="675"/>
      <c r="MB199" s="675"/>
      <c r="MC199" s="675"/>
      <c r="MD199" s="675"/>
      <c r="ME199" s="675"/>
      <c r="MF199" s="675"/>
      <c r="MG199" s="675"/>
      <c r="MH199" s="675"/>
      <c r="MI199" s="675"/>
      <c r="MJ199" s="675"/>
      <c r="MK199" s="675"/>
      <c r="ML199" s="675"/>
      <c r="MM199" s="675"/>
      <c r="MN199" s="675"/>
      <c r="MO199" s="675"/>
      <c r="MP199" s="675"/>
      <c r="MQ199" s="675"/>
      <c r="MR199" s="675"/>
      <c r="MS199" s="675"/>
      <c r="MT199" s="675"/>
      <c r="MU199" s="675"/>
      <c r="MV199" s="675"/>
      <c r="MW199" s="675"/>
      <c r="MX199" s="675"/>
      <c r="MY199" s="675"/>
      <c r="MZ199" s="675"/>
      <c r="NA199" s="675"/>
      <c r="NB199" s="675"/>
      <c r="NC199" s="675"/>
      <c r="ND199" s="675"/>
      <c r="NE199" s="675"/>
      <c r="NF199" s="675"/>
      <c r="NG199" s="675"/>
      <c r="NH199" s="675"/>
      <c r="NI199" s="675"/>
      <c r="NJ199" s="675"/>
      <c r="NK199" s="675"/>
      <c r="NL199" s="675"/>
      <c r="NM199" s="675"/>
      <c r="NN199" s="675"/>
      <c r="NO199" s="675"/>
      <c r="NP199" s="675"/>
      <c r="NQ199" s="675"/>
      <c r="NR199" s="675"/>
      <c r="NS199" s="675"/>
      <c r="NT199" s="675"/>
      <c r="NU199" s="675"/>
      <c r="NV199" s="675"/>
      <c r="NW199" s="675"/>
      <c r="NX199" s="675"/>
      <c r="NY199" s="675"/>
      <c r="NZ199" s="675"/>
      <c r="OA199" s="675"/>
      <c r="OB199" s="675"/>
      <c r="OC199" s="675"/>
      <c r="OD199" s="675"/>
      <c r="OE199" s="675"/>
      <c r="OF199" s="675"/>
      <c r="OG199" s="675"/>
      <c r="OH199" s="675"/>
      <c r="OI199" s="675"/>
      <c r="OJ199" s="675"/>
      <c r="OK199" s="675"/>
      <c r="OL199" s="675"/>
      <c r="OM199" s="675"/>
      <c r="ON199" s="675"/>
      <c r="OO199" s="675"/>
      <c r="OP199" s="675"/>
      <c r="OQ199" s="675"/>
      <c r="OR199" s="675"/>
      <c r="OS199" s="675"/>
      <c r="OT199" s="675"/>
      <c r="OU199" s="675"/>
      <c r="OV199" s="675"/>
      <c r="OW199" s="675"/>
      <c r="OX199" s="675"/>
      <c r="OY199" s="675"/>
      <c r="OZ199" s="675"/>
      <c r="PA199" s="675"/>
      <c r="PB199" s="675"/>
      <c r="PC199" s="675"/>
      <c r="PD199" s="675"/>
      <c r="PE199" s="675"/>
      <c r="PF199" s="675"/>
      <c r="PG199" s="675"/>
      <c r="PH199" s="675"/>
      <c r="PI199" s="675"/>
      <c r="PJ199" s="675"/>
      <c r="PK199" s="675"/>
      <c r="PL199" s="675"/>
      <c r="PM199" s="675"/>
      <c r="PN199" s="675"/>
      <c r="PO199" s="675"/>
      <c r="PP199" s="675"/>
      <c r="PQ199" s="675"/>
      <c r="PR199" s="675"/>
      <c r="PS199" s="675"/>
      <c r="PT199" s="675"/>
      <c r="PU199" s="675"/>
      <c r="PV199" s="675"/>
      <c r="PW199" s="675"/>
      <c r="PX199" s="675"/>
      <c r="PY199" s="675"/>
      <c r="PZ199" s="675"/>
      <c r="QA199" s="675"/>
      <c r="QB199" s="675"/>
      <c r="QC199" s="675"/>
      <c r="QD199" s="675"/>
      <c r="QE199" s="675"/>
      <c r="QF199" s="675"/>
      <c r="QG199" s="675"/>
      <c r="QH199" s="675"/>
      <c r="QI199" s="675"/>
      <c r="QJ199" s="675"/>
      <c r="QK199" s="675"/>
      <c r="QL199" s="675"/>
      <c r="QM199" s="675"/>
      <c r="QN199" s="675"/>
      <c r="QO199" s="675"/>
      <c r="QP199" s="675"/>
      <c r="QQ199" s="675"/>
      <c r="QR199" s="675"/>
      <c r="QS199" s="675"/>
      <c r="QT199" s="675"/>
      <c r="QU199" s="675"/>
      <c r="QV199" s="675"/>
      <c r="QW199" s="675"/>
      <c r="QX199" s="675"/>
      <c r="QY199" s="675"/>
      <c r="QZ199" s="675"/>
      <c r="RA199" s="675"/>
      <c r="RB199" s="675"/>
      <c r="RC199" s="675"/>
      <c r="RD199" s="675"/>
      <c r="RE199" s="675"/>
      <c r="RF199" s="675"/>
      <c r="RG199" s="675"/>
      <c r="RH199" s="675"/>
      <c r="RI199" s="675"/>
      <c r="RJ199" s="675"/>
      <c r="RK199" s="675"/>
      <c r="RL199" s="675"/>
      <c r="RM199" s="675"/>
      <c r="RN199" s="675"/>
      <c r="RO199" s="675"/>
      <c r="RP199" s="675"/>
      <c r="RQ199" s="675"/>
      <c r="RR199" s="675"/>
      <c r="RS199" s="675"/>
      <c r="RT199" s="675"/>
      <c r="RU199" s="675"/>
      <c r="RV199" s="675"/>
      <c r="RW199" s="675"/>
      <c r="RX199" s="675"/>
      <c r="RY199" s="675"/>
      <c r="RZ199" s="675"/>
      <c r="SA199" s="675"/>
      <c r="SB199" s="675"/>
      <c r="SC199" s="675"/>
      <c r="SD199" s="675"/>
      <c r="SE199" s="675"/>
      <c r="SF199" s="675"/>
      <c r="SG199" s="675"/>
      <c r="SH199" s="675"/>
      <c r="SI199" s="675"/>
      <c r="SJ199" s="675"/>
      <c r="SK199" s="675"/>
      <c r="SL199" s="675"/>
      <c r="SM199" s="675"/>
      <c r="SN199" s="675"/>
      <c r="SO199" s="675"/>
      <c r="SP199" s="675"/>
      <c r="SQ199" s="675"/>
      <c r="SR199" s="675"/>
      <c r="SS199" s="675"/>
      <c r="ST199" s="675"/>
      <c r="SU199" s="675"/>
      <c r="SV199" s="675"/>
      <c r="SW199" s="675"/>
      <c r="SX199" s="675"/>
      <c r="SY199" s="675"/>
      <c r="SZ199" s="675"/>
      <c r="TA199" s="675"/>
      <c r="TB199" s="675"/>
      <c r="TC199" s="675"/>
      <c r="TD199" s="675"/>
      <c r="TE199" s="675"/>
      <c r="TF199" s="675"/>
      <c r="TG199" s="675"/>
      <c r="TH199" s="675"/>
      <c r="TI199" s="675"/>
      <c r="TJ199" s="675"/>
      <c r="TK199" s="675"/>
      <c r="TL199" s="675"/>
      <c r="TM199" s="675"/>
      <c r="TN199" s="675"/>
      <c r="TO199" s="675"/>
      <c r="TP199" s="675"/>
      <c r="TQ199" s="675"/>
      <c r="TR199" s="675"/>
      <c r="TS199" s="675"/>
      <c r="TT199" s="675"/>
      <c r="TU199" s="675"/>
      <c r="TV199" s="675"/>
      <c r="TW199" s="675"/>
      <c r="TX199" s="675"/>
      <c r="TY199" s="675"/>
      <c r="TZ199" s="675"/>
      <c r="UA199" s="675"/>
      <c r="UB199" s="675"/>
      <c r="UC199" s="675"/>
      <c r="UD199" s="675"/>
      <c r="UE199" s="675"/>
      <c r="UF199" s="675"/>
      <c r="UG199" s="675"/>
      <c r="UH199" s="675"/>
      <c r="UI199" s="675"/>
      <c r="UJ199" s="675"/>
      <c r="UK199" s="675"/>
      <c r="UL199" s="675"/>
      <c r="UM199" s="675"/>
      <c r="UN199" s="675"/>
      <c r="UO199" s="675"/>
      <c r="UP199" s="675"/>
      <c r="UQ199" s="675"/>
      <c r="UR199" s="675"/>
      <c r="US199" s="675"/>
      <c r="UT199" s="675"/>
      <c r="UU199" s="675"/>
      <c r="UV199" s="675"/>
      <c r="UW199" s="675"/>
      <c r="UX199" s="675"/>
      <c r="UY199" s="675"/>
      <c r="UZ199" s="675"/>
      <c r="VA199" s="675"/>
      <c r="VB199" s="675"/>
      <c r="VC199" s="675"/>
      <c r="VD199" s="675"/>
      <c r="VE199" s="675"/>
      <c r="VF199" s="675"/>
      <c r="VG199" s="675"/>
      <c r="VH199" s="675"/>
      <c r="VI199" s="675"/>
      <c r="VJ199" s="675"/>
      <c r="VK199" s="675"/>
      <c r="VL199" s="675"/>
      <c r="VM199" s="675"/>
      <c r="VN199" s="675"/>
      <c r="VO199" s="675"/>
      <c r="VP199" s="675"/>
      <c r="VQ199" s="675"/>
      <c r="VR199" s="675"/>
      <c r="VS199" s="675"/>
      <c r="VT199" s="675"/>
      <c r="VU199" s="675"/>
      <c r="VV199" s="675"/>
      <c r="VW199" s="675"/>
      <c r="VX199" s="675"/>
      <c r="VY199" s="675"/>
      <c r="VZ199" s="675"/>
      <c r="WA199" s="675"/>
      <c r="WB199" s="675"/>
      <c r="WC199" s="675"/>
      <c r="WD199" s="675"/>
      <c r="WE199" s="675"/>
      <c r="WF199" s="675"/>
      <c r="WG199" s="675"/>
      <c r="WH199" s="675"/>
      <c r="WI199" s="675"/>
      <c r="WJ199" s="675"/>
      <c r="WK199" s="675"/>
      <c r="WL199" s="675"/>
      <c r="WM199" s="675"/>
      <c r="WN199" s="675"/>
      <c r="WO199" s="675"/>
      <c r="WP199" s="675"/>
      <c r="WQ199" s="675"/>
      <c r="WR199" s="675"/>
      <c r="WS199" s="675"/>
      <c r="WT199" s="675"/>
      <c r="WU199" s="675"/>
      <c r="WV199" s="675"/>
      <c r="WW199" s="675"/>
      <c r="WX199" s="675"/>
      <c r="WY199" s="675"/>
      <c r="WZ199" s="675"/>
      <c r="XA199" s="675"/>
      <c r="XB199" s="675"/>
      <c r="XC199" s="675"/>
      <c r="XD199" s="675"/>
      <c r="XE199" s="675"/>
      <c r="XF199" s="675"/>
      <c r="XG199" s="675"/>
      <c r="XH199" s="675"/>
      <c r="XI199" s="675"/>
      <c r="XJ199" s="675"/>
      <c r="XK199" s="675"/>
      <c r="XL199" s="675"/>
      <c r="XM199" s="675"/>
      <c r="XN199" s="675"/>
      <c r="XO199" s="675"/>
      <c r="XP199" s="675"/>
      <c r="XQ199" s="675"/>
      <c r="XR199" s="675"/>
      <c r="XS199" s="675"/>
      <c r="XT199" s="675"/>
      <c r="XU199" s="675"/>
      <c r="XV199" s="675"/>
      <c r="XW199" s="675"/>
      <c r="XX199" s="675"/>
      <c r="XY199" s="675"/>
      <c r="XZ199" s="675"/>
      <c r="YA199" s="675"/>
      <c r="YB199" s="675"/>
      <c r="YC199" s="675"/>
      <c r="YD199" s="675"/>
      <c r="YE199" s="675"/>
      <c r="YF199" s="675"/>
      <c r="YG199" s="675"/>
      <c r="YH199" s="675"/>
      <c r="YI199" s="675"/>
      <c r="YJ199" s="675"/>
      <c r="YK199" s="675"/>
      <c r="YL199" s="675"/>
      <c r="YM199" s="675"/>
      <c r="YN199" s="675"/>
      <c r="YO199" s="675"/>
      <c r="YP199" s="675"/>
      <c r="YQ199" s="675"/>
      <c r="YR199" s="675"/>
      <c r="YS199" s="675"/>
      <c r="YT199" s="675"/>
      <c r="YU199" s="675"/>
      <c r="YV199" s="675"/>
      <c r="YW199" s="675"/>
      <c r="YX199" s="675"/>
      <c r="YY199" s="675"/>
      <c r="YZ199" s="675"/>
      <c r="ZA199" s="675"/>
      <c r="ZB199" s="675"/>
      <c r="ZC199" s="675"/>
      <c r="ZD199" s="675"/>
      <c r="ZE199" s="675"/>
      <c r="ZF199" s="675"/>
      <c r="ZG199" s="675"/>
      <c r="ZH199" s="675"/>
      <c r="ZI199" s="675"/>
      <c r="ZJ199" s="675"/>
      <c r="ZK199" s="675"/>
      <c r="ZL199" s="675"/>
      <c r="ZM199" s="675"/>
      <c r="ZN199" s="675"/>
      <c r="ZO199" s="675"/>
      <c r="ZP199" s="675"/>
      <c r="ZQ199" s="675"/>
      <c r="ZR199" s="675"/>
      <c r="ZS199" s="675"/>
      <c r="ZT199" s="675"/>
      <c r="ZU199" s="675"/>
      <c r="ZV199" s="675"/>
      <c r="ZW199" s="675"/>
      <c r="ZX199" s="675"/>
      <c r="ZY199" s="675"/>
      <c r="ZZ199" s="675"/>
      <c r="AAA199" s="675"/>
      <c r="AAB199" s="675"/>
      <c r="AAC199" s="675"/>
      <c r="AAD199" s="675"/>
      <c r="AAE199" s="675"/>
      <c r="AAF199" s="675"/>
      <c r="AAG199" s="675"/>
      <c r="AAH199" s="675"/>
      <c r="AAI199" s="675"/>
      <c r="AAJ199" s="675"/>
      <c r="AAK199" s="675"/>
      <c r="AAL199" s="675"/>
      <c r="AAM199" s="675"/>
      <c r="AAN199" s="675"/>
      <c r="AAO199" s="675"/>
      <c r="AAP199" s="675"/>
      <c r="AAQ199" s="675"/>
      <c r="AAR199" s="675"/>
      <c r="AAS199" s="675"/>
      <c r="AAT199" s="675"/>
      <c r="AAU199" s="675"/>
      <c r="AAV199" s="675"/>
      <c r="AAW199" s="675"/>
      <c r="AAX199" s="675"/>
      <c r="AAY199" s="675"/>
      <c r="AAZ199" s="675"/>
      <c r="ABA199" s="675"/>
      <c r="ABB199" s="675"/>
      <c r="ABC199" s="675"/>
      <c r="ABD199" s="675"/>
      <c r="ABE199" s="675"/>
      <c r="ABF199" s="675"/>
      <c r="ABG199" s="675"/>
      <c r="ABH199" s="675"/>
      <c r="ABI199" s="675"/>
      <c r="ABJ199" s="675"/>
      <c r="ABK199" s="675"/>
      <c r="ABL199" s="675"/>
      <c r="ABM199" s="675"/>
      <c r="ABN199" s="675"/>
      <c r="ABO199" s="675"/>
      <c r="ABP199" s="675"/>
      <c r="ABQ199" s="675"/>
      <c r="ABR199" s="675"/>
      <c r="ABS199" s="675"/>
      <c r="ABT199" s="675"/>
      <c r="ABU199" s="675"/>
      <c r="ABV199" s="675"/>
      <c r="ABW199" s="675"/>
      <c r="ABX199" s="675"/>
      <c r="ABY199" s="675"/>
      <c r="ABZ199" s="675"/>
      <c r="ACA199" s="675"/>
      <c r="ACB199" s="675"/>
      <c r="ACC199" s="675"/>
      <c r="ACD199" s="675"/>
      <c r="ACE199" s="675"/>
      <c r="ACF199" s="675"/>
      <c r="ACG199" s="675"/>
      <c r="ACH199" s="675"/>
      <c r="ACI199" s="675"/>
      <c r="ACJ199" s="675"/>
      <c r="ACK199" s="675"/>
      <c r="ACL199" s="675"/>
      <c r="ACM199" s="675"/>
      <c r="ACN199" s="675"/>
      <c r="ACO199" s="675"/>
      <c r="ACP199" s="675"/>
      <c r="ACQ199" s="675"/>
      <c r="ACR199" s="675"/>
      <c r="ACS199" s="675"/>
      <c r="ACT199" s="675"/>
      <c r="ACU199" s="675"/>
      <c r="ACV199" s="675"/>
      <c r="ACW199" s="675"/>
      <c r="ACX199" s="675"/>
      <c r="ACY199" s="675"/>
      <c r="ACZ199" s="675"/>
      <c r="ADA199" s="675"/>
      <c r="ADB199" s="675"/>
      <c r="ADC199" s="675"/>
      <c r="ADD199" s="675"/>
      <c r="ADE199" s="675"/>
      <c r="ADF199" s="675"/>
      <c r="ADG199" s="675"/>
      <c r="ADH199" s="675"/>
      <c r="ADI199" s="675"/>
      <c r="ADJ199" s="675"/>
      <c r="ADK199" s="675"/>
      <c r="ADL199" s="675"/>
      <c r="ADM199" s="675"/>
      <c r="ADN199" s="675"/>
      <c r="ADO199" s="675"/>
      <c r="ADP199" s="675"/>
      <c r="ADQ199" s="675"/>
      <c r="ADR199" s="675"/>
      <c r="ADS199" s="675"/>
      <c r="ADT199" s="675"/>
      <c r="ADU199" s="675"/>
      <c r="ADV199" s="675"/>
      <c r="ADW199" s="675"/>
      <c r="ADX199" s="675"/>
      <c r="ADY199" s="675"/>
      <c r="ADZ199" s="675"/>
      <c r="AEA199" s="675"/>
      <c r="AEB199" s="675"/>
      <c r="AEC199" s="675"/>
      <c r="AED199" s="675"/>
      <c r="AEE199" s="675"/>
      <c r="AEF199" s="675"/>
      <c r="AEG199" s="675"/>
      <c r="AEH199" s="675"/>
      <c r="AEI199" s="675"/>
      <c r="AEJ199" s="675"/>
      <c r="AEK199" s="675"/>
      <c r="AEL199" s="675"/>
      <c r="AEM199" s="675"/>
      <c r="AEN199" s="675"/>
      <c r="AEO199" s="675"/>
      <c r="AEP199" s="675"/>
      <c r="AEQ199" s="675"/>
      <c r="AER199" s="675"/>
      <c r="AES199" s="675"/>
      <c r="AET199" s="675"/>
      <c r="AEU199" s="675"/>
      <c r="AEV199" s="675"/>
      <c r="AEW199" s="675"/>
      <c r="AEX199" s="675"/>
      <c r="AEY199" s="675"/>
      <c r="AEZ199" s="675"/>
      <c r="AFA199" s="675"/>
      <c r="AFB199" s="675"/>
      <c r="AFC199" s="675"/>
      <c r="AFD199" s="675"/>
      <c r="AFE199" s="675"/>
      <c r="AFF199" s="675"/>
      <c r="AFG199" s="675"/>
      <c r="AFH199" s="675"/>
      <c r="AFI199" s="675"/>
      <c r="AFJ199" s="675"/>
      <c r="AFK199" s="675"/>
      <c r="AFL199" s="675"/>
      <c r="AFM199" s="675"/>
      <c r="AFN199" s="675"/>
      <c r="AFO199" s="675"/>
      <c r="AFP199" s="675"/>
      <c r="AFQ199" s="675"/>
      <c r="AFR199" s="675"/>
      <c r="AFS199" s="675"/>
      <c r="AFT199" s="675"/>
      <c r="AFU199" s="675"/>
      <c r="AFV199" s="675"/>
      <c r="AFW199" s="675"/>
      <c r="AFX199" s="675"/>
      <c r="AFY199" s="675"/>
      <c r="AFZ199" s="675"/>
      <c r="AGA199" s="675"/>
      <c r="AGB199" s="675"/>
      <c r="AGC199" s="675"/>
      <c r="AGD199" s="675"/>
      <c r="AGE199" s="675"/>
      <c r="AGF199" s="675"/>
      <c r="AGG199" s="675"/>
      <c r="AGH199" s="675"/>
      <c r="AGI199" s="675"/>
      <c r="AGJ199" s="675"/>
      <c r="AGK199" s="675"/>
      <c r="AGL199" s="675"/>
      <c r="AGM199" s="675"/>
      <c r="AGN199" s="675"/>
      <c r="AGO199" s="675"/>
      <c r="AGP199" s="675"/>
      <c r="AGQ199" s="675"/>
      <c r="AGR199" s="675"/>
      <c r="AGS199" s="675"/>
      <c r="AGT199" s="675"/>
      <c r="AGU199" s="675"/>
      <c r="AGV199" s="675"/>
      <c r="AGW199" s="675"/>
      <c r="AGX199" s="675"/>
      <c r="AGY199" s="675"/>
      <c r="AGZ199" s="675"/>
      <c r="AHA199" s="675"/>
      <c r="AHB199" s="675"/>
      <c r="AHC199" s="675"/>
      <c r="AHD199" s="675"/>
      <c r="AHE199" s="675"/>
      <c r="AHF199" s="675"/>
      <c r="AHG199" s="675"/>
      <c r="AHH199" s="675"/>
      <c r="AHI199" s="675"/>
      <c r="AHJ199" s="675"/>
      <c r="AHK199" s="675"/>
      <c r="AHL199" s="675"/>
      <c r="AHM199" s="675"/>
      <c r="AHN199" s="675"/>
      <c r="AHO199" s="675"/>
      <c r="AHP199" s="675"/>
      <c r="AHQ199" s="675"/>
      <c r="AHR199" s="675"/>
      <c r="AHS199" s="675"/>
      <c r="AHT199" s="675"/>
      <c r="AHU199" s="675"/>
      <c r="AHV199" s="675"/>
      <c r="AHW199" s="675"/>
      <c r="AHX199" s="675"/>
      <c r="AHY199" s="675"/>
      <c r="AHZ199" s="675"/>
      <c r="AIA199" s="675"/>
      <c r="AIB199" s="675"/>
      <c r="AIC199" s="675"/>
      <c r="AID199" s="675"/>
      <c r="AIE199" s="675"/>
      <c r="AIF199" s="675"/>
      <c r="AIG199" s="675"/>
      <c r="AIH199" s="675"/>
      <c r="AII199" s="675"/>
      <c r="AIJ199" s="675"/>
      <c r="AIK199" s="675"/>
      <c r="AIL199" s="675"/>
      <c r="AIM199" s="675"/>
      <c r="AIN199" s="675"/>
      <c r="AIO199" s="675"/>
      <c r="AIP199" s="675"/>
      <c r="AIQ199" s="675"/>
      <c r="AIR199" s="675"/>
      <c r="AIS199" s="675"/>
      <c r="AIT199" s="675"/>
      <c r="AIU199" s="675"/>
      <c r="AIV199" s="675"/>
      <c r="AIW199" s="675"/>
      <c r="AIX199" s="675"/>
      <c r="AIY199" s="675"/>
      <c r="AIZ199" s="675"/>
      <c r="AJA199" s="675"/>
      <c r="AJB199" s="675"/>
      <c r="AJC199" s="675"/>
      <c r="AJD199" s="675"/>
      <c r="AJE199" s="675"/>
      <c r="AJF199" s="675"/>
      <c r="AJG199" s="675"/>
      <c r="AJH199" s="675"/>
      <c r="AJI199" s="675"/>
      <c r="AJJ199" s="675"/>
      <c r="AJK199" s="675"/>
      <c r="AJL199" s="675"/>
      <c r="AJM199" s="675"/>
      <c r="AJN199" s="675"/>
      <c r="AJO199" s="675"/>
      <c r="AJP199" s="675"/>
      <c r="AJQ199" s="675"/>
      <c r="AJR199" s="675"/>
      <c r="AJS199" s="675"/>
      <c r="AJT199" s="675"/>
      <c r="AJU199" s="675"/>
      <c r="AJV199" s="675"/>
      <c r="AJW199" s="675"/>
      <c r="AJX199" s="675"/>
      <c r="AJY199" s="675"/>
      <c r="AJZ199" s="675"/>
      <c r="AKA199" s="675"/>
      <c r="AKB199" s="675"/>
      <c r="AKC199" s="675"/>
      <c r="AKD199" s="675"/>
      <c r="AKE199" s="675"/>
      <c r="AKF199" s="675"/>
      <c r="AKG199" s="675"/>
      <c r="AKH199" s="675"/>
      <c r="AKI199" s="675"/>
      <c r="AKJ199" s="675"/>
      <c r="AKK199" s="675"/>
      <c r="AKL199" s="675"/>
      <c r="AKM199" s="675"/>
      <c r="AKN199" s="675"/>
      <c r="AKO199" s="675"/>
      <c r="AKP199" s="675"/>
      <c r="AKQ199" s="675"/>
      <c r="AKR199" s="675"/>
      <c r="AKS199" s="675"/>
      <c r="AKT199" s="675"/>
      <c r="AKU199" s="675"/>
      <c r="AKV199" s="675"/>
      <c r="AKW199" s="675"/>
      <c r="AKX199" s="675"/>
      <c r="AKY199" s="675"/>
      <c r="AKZ199" s="675"/>
      <c r="ALA199" s="675"/>
      <c r="ALB199" s="675"/>
      <c r="ALC199" s="675"/>
      <c r="ALD199" s="675"/>
      <c r="ALE199" s="675"/>
      <c r="ALF199" s="675"/>
      <c r="ALG199" s="675"/>
      <c r="ALH199" s="675"/>
      <c r="ALI199" s="675"/>
      <c r="ALJ199" s="675"/>
      <c r="ALK199" s="675"/>
      <c r="ALL199" s="675"/>
      <c r="ALM199" s="675"/>
      <c r="ALN199" s="675"/>
      <c r="ALO199" s="675"/>
      <c r="ALP199" s="675"/>
      <c r="ALQ199" s="675"/>
      <c r="ALR199" s="675"/>
      <c r="ALS199" s="675"/>
      <c r="ALT199" s="675"/>
      <c r="ALU199" s="675"/>
      <c r="ALV199" s="675"/>
      <c r="ALW199" s="675"/>
      <c r="ALX199" s="675"/>
      <c r="ALY199" s="675"/>
      <c r="ALZ199" s="675"/>
      <c r="AMA199" s="675"/>
      <c r="AMB199" s="675"/>
      <c r="AMC199" s="675"/>
      <c r="AMD199" s="675"/>
      <c r="AME199" s="675"/>
      <c r="AMF199" s="675"/>
      <c r="AMG199" s="675"/>
      <c r="AMH199" s="675"/>
      <c r="AMI199" s="675"/>
      <c r="AMJ199" s="675"/>
    </row>
    <row r="200" spans="1:1024" x14ac:dyDescent="0.2">
      <c r="A200" s="675"/>
      <c r="B200" s="700"/>
      <c r="C200" s="697"/>
      <c r="D200" s="694"/>
      <c r="E200" s="694"/>
      <c r="F200" s="694"/>
      <c r="G200" s="694"/>
      <c r="H200" s="694"/>
      <c r="I200" s="694"/>
      <c r="J200" s="694"/>
      <c r="K200" s="694"/>
      <c r="L200" s="694"/>
      <c r="M200" s="694"/>
      <c r="N200" s="694"/>
      <c r="O200" s="694"/>
      <c r="P200" s="694"/>
      <c r="Q200" s="694"/>
      <c r="R200" s="695"/>
      <c r="S200" s="694"/>
      <c r="T200" s="694"/>
      <c r="U200" s="687" t="s">
        <v>501</v>
      </c>
      <c r="V200" s="681" t="s">
        <v>124</v>
      </c>
      <c r="W200" s="696" t="s">
        <v>495</v>
      </c>
      <c r="X200" s="569"/>
      <c r="Y200" s="569"/>
      <c r="Z200" s="569"/>
      <c r="AA200" s="569"/>
      <c r="AB200" s="569"/>
      <c r="AC200" s="569"/>
      <c r="AD200" s="569"/>
      <c r="AE200" s="569"/>
      <c r="AF200" s="569"/>
      <c r="AG200" s="569"/>
      <c r="AH200" s="569"/>
      <c r="AI200" s="569"/>
      <c r="AJ200" s="569"/>
      <c r="AK200" s="569"/>
      <c r="AL200" s="569"/>
      <c r="AM200" s="569"/>
      <c r="AN200" s="569"/>
      <c r="AO200" s="569"/>
      <c r="AP200" s="569"/>
      <c r="AQ200" s="569"/>
      <c r="AR200" s="569"/>
      <c r="AS200" s="569"/>
      <c r="AT200" s="569"/>
      <c r="AU200" s="569"/>
      <c r="AV200" s="569"/>
      <c r="AW200" s="569"/>
      <c r="AX200" s="569"/>
      <c r="AY200" s="569"/>
      <c r="AZ200" s="569"/>
      <c r="BA200" s="569"/>
      <c r="BB200" s="569"/>
      <c r="BC200" s="569"/>
      <c r="BD200" s="569"/>
      <c r="BE200" s="569"/>
      <c r="BF200" s="569"/>
      <c r="BG200" s="569"/>
      <c r="BH200" s="569"/>
      <c r="BI200" s="569"/>
      <c r="BJ200" s="569"/>
      <c r="BK200" s="569"/>
      <c r="BL200" s="569"/>
      <c r="BM200" s="569"/>
      <c r="BN200" s="569"/>
      <c r="BO200" s="569"/>
      <c r="BP200" s="569"/>
      <c r="BQ200" s="569"/>
      <c r="BR200" s="569"/>
      <c r="BS200" s="569"/>
      <c r="BT200" s="569"/>
      <c r="BU200" s="569"/>
      <c r="BV200" s="569"/>
      <c r="BW200" s="569"/>
      <c r="BX200" s="569"/>
      <c r="BY200" s="569"/>
      <c r="BZ200" s="569"/>
      <c r="CA200" s="569"/>
      <c r="CB200" s="569"/>
      <c r="CC200" s="569"/>
      <c r="CD200" s="569"/>
      <c r="CE200" s="569"/>
      <c r="CF200" s="569"/>
      <c r="CG200" s="569"/>
      <c r="CH200" s="569"/>
      <c r="CI200" s="569"/>
      <c r="CJ200" s="569"/>
      <c r="CK200" s="569"/>
      <c r="CL200" s="569"/>
      <c r="CM200" s="569"/>
      <c r="CN200" s="569"/>
      <c r="CO200" s="569"/>
      <c r="CP200" s="569"/>
      <c r="CQ200" s="569"/>
      <c r="CR200" s="569"/>
      <c r="CS200" s="569"/>
      <c r="CT200" s="569"/>
      <c r="CU200" s="569"/>
      <c r="CV200" s="569"/>
      <c r="CW200" s="569"/>
      <c r="CX200" s="569"/>
      <c r="CY200" s="569"/>
      <c r="CZ200" s="682">
        <v>0</v>
      </c>
      <c r="DA200" s="683">
        <v>0</v>
      </c>
      <c r="DB200" s="683">
        <v>0</v>
      </c>
      <c r="DC200" s="683">
        <v>0</v>
      </c>
      <c r="DD200" s="683">
        <v>0</v>
      </c>
      <c r="DE200" s="683">
        <v>0</v>
      </c>
      <c r="DF200" s="683">
        <v>0</v>
      </c>
      <c r="DG200" s="683">
        <v>0</v>
      </c>
      <c r="DH200" s="683">
        <v>0</v>
      </c>
      <c r="DI200" s="683">
        <v>0</v>
      </c>
      <c r="DJ200" s="683">
        <v>0</v>
      </c>
      <c r="DK200" s="683">
        <v>0</v>
      </c>
      <c r="DL200" s="683">
        <v>0</v>
      </c>
      <c r="DM200" s="683">
        <v>0</v>
      </c>
      <c r="DN200" s="683">
        <v>0</v>
      </c>
      <c r="DO200" s="683">
        <v>0</v>
      </c>
      <c r="DP200" s="683">
        <v>0</v>
      </c>
      <c r="DQ200" s="683">
        <v>0</v>
      </c>
      <c r="DR200" s="683">
        <v>0</v>
      </c>
      <c r="DS200" s="683">
        <v>0</v>
      </c>
      <c r="DT200" s="683">
        <v>0</v>
      </c>
      <c r="DU200" s="683">
        <v>0</v>
      </c>
      <c r="DV200" s="683">
        <v>0</v>
      </c>
      <c r="DW200" s="684">
        <v>0</v>
      </c>
      <c r="DX200" s="589"/>
      <c r="DY200" s="675"/>
      <c r="DZ200" s="675"/>
      <c r="EA200" s="675"/>
      <c r="EB200" s="675"/>
      <c r="EC200" s="675"/>
      <c r="ED200" s="675"/>
      <c r="EE200" s="675"/>
      <c r="EF200" s="675"/>
      <c r="EG200" s="675"/>
      <c r="EH200" s="675"/>
      <c r="EI200" s="675"/>
      <c r="EJ200" s="675"/>
      <c r="EK200" s="675"/>
      <c r="EL200" s="675"/>
      <c r="EM200" s="675"/>
      <c r="EN200" s="675"/>
      <c r="EO200" s="675"/>
      <c r="EP200" s="675"/>
      <c r="EQ200" s="675"/>
      <c r="ER200" s="675"/>
      <c r="ES200" s="675"/>
      <c r="ET200" s="675"/>
      <c r="EU200" s="675"/>
      <c r="EV200" s="675"/>
      <c r="EW200" s="675"/>
      <c r="EX200" s="675"/>
      <c r="EY200" s="675"/>
      <c r="EZ200" s="675"/>
      <c r="FA200" s="675"/>
      <c r="FB200" s="675"/>
      <c r="FC200" s="675"/>
      <c r="FD200" s="675"/>
      <c r="FE200" s="675"/>
      <c r="FF200" s="675"/>
      <c r="FG200" s="675"/>
      <c r="FH200" s="675"/>
      <c r="FI200" s="675"/>
      <c r="FJ200" s="675"/>
      <c r="FK200" s="675"/>
      <c r="FL200" s="675"/>
      <c r="FM200" s="675"/>
      <c r="FN200" s="675"/>
      <c r="FO200" s="675"/>
      <c r="FP200" s="675"/>
      <c r="FQ200" s="675"/>
      <c r="FR200" s="675"/>
      <c r="FS200" s="675"/>
      <c r="FT200" s="675"/>
      <c r="FU200" s="675"/>
      <c r="FV200" s="675"/>
      <c r="FW200" s="675"/>
      <c r="FX200" s="675"/>
      <c r="FY200" s="675"/>
      <c r="FZ200" s="675"/>
      <c r="GA200" s="675"/>
      <c r="GB200" s="675"/>
      <c r="GC200" s="675"/>
      <c r="GD200" s="675"/>
      <c r="GE200" s="675"/>
      <c r="GF200" s="675"/>
      <c r="GG200" s="675"/>
      <c r="GH200" s="675"/>
      <c r="GI200" s="675"/>
      <c r="GJ200" s="675"/>
      <c r="GK200" s="675"/>
      <c r="GL200" s="675"/>
      <c r="GM200" s="675"/>
      <c r="GN200" s="675"/>
      <c r="GO200" s="675"/>
      <c r="GP200" s="675"/>
      <c r="GQ200" s="675"/>
      <c r="GR200" s="675"/>
      <c r="GS200" s="675"/>
      <c r="GT200" s="675"/>
      <c r="GU200" s="675"/>
      <c r="GV200" s="675"/>
      <c r="GW200" s="675"/>
      <c r="GX200" s="675"/>
      <c r="GY200" s="675"/>
      <c r="GZ200" s="675"/>
      <c r="HA200" s="675"/>
      <c r="HB200" s="675"/>
      <c r="HC200" s="675"/>
      <c r="HD200" s="675"/>
      <c r="HE200" s="675"/>
      <c r="HF200" s="675"/>
      <c r="HG200" s="675"/>
      <c r="HH200" s="675"/>
      <c r="HI200" s="675"/>
      <c r="HJ200" s="675"/>
      <c r="HK200" s="675"/>
      <c r="HL200" s="675"/>
      <c r="HM200" s="675"/>
      <c r="HN200" s="675"/>
      <c r="HO200" s="675"/>
      <c r="HP200" s="675"/>
      <c r="HQ200" s="675"/>
      <c r="HR200" s="675"/>
      <c r="HS200" s="675"/>
      <c r="HT200" s="675"/>
      <c r="HU200" s="675"/>
      <c r="HV200" s="675"/>
      <c r="HW200" s="675"/>
      <c r="HX200" s="675"/>
      <c r="HY200" s="675"/>
      <c r="HZ200" s="675"/>
      <c r="IA200" s="675"/>
      <c r="IB200" s="675"/>
      <c r="IC200" s="675"/>
      <c r="ID200" s="675"/>
      <c r="IE200" s="675"/>
      <c r="IF200" s="675"/>
      <c r="IG200" s="675"/>
      <c r="IH200" s="675"/>
      <c r="II200" s="675"/>
      <c r="IJ200" s="675"/>
      <c r="IK200" s="675"/>
      <c r="IL200" s="675"/>
      <c r="IM200" s="675"/>
      <c r="IN200" s="675"/>
      <c r="IO200" s="675"/>
      <c r="IP200" s="675"/>
      <c r="IQ200" s="675"/>
      <c r="IR200" s="675"/>
      <c r="IS200" s="675"/>
      <c r="IT200" s="675"/>
      <c r="IU200" s="675"/>
      <c r="IV200" s="675"/>
      <c r="IW200" s="675"/>
      <c r="IX200" s="675"/>
      <c r="IY200" s="675"/>
      <c r="IZ200" s="675"/>
      <c r="JA200" s="675"/>
      <c r="JB200" s="675"/>
      <c r="JC200" s="675"/>
      <c r="JD200" s="675"/>
      <c r="JE200" s="675"/>
      <c r="JF200" s="675"/>
      <c r="JG200" s="675"/>
      <c r="JH200" s="675"/>
      <c r="JI200" s="675"/>
      <c r="JJ200" s="675"/>
      <c r="JK200" s="675"/>
      <c r="JL200" s="675"/>
      <c r="JM200" s="675"/>
      <c r="JN200" s="675"/>
      <c r="JO200" s="675"/>
      <c r="JP200" s="675"/>
      <c r="JQ200" s="675"/>
      <c r="JR200" s="675"/>
      <c r="JS200" s="675"/>
      <c r="JT200" s="675"/>
      <c r="JU200" s="675"/>
      <c r="JV200" s="675"/>
      <c r="JW200" s="675"/>
      <c r="JX200" s="675"/>
      <c r="JY200" s="675"/>
      <c r="JZ200" s="675"/>
      <c r="KA200" s="675"/>
      <c r="KB200" s="675"/>
      <c r="KC200" s="675"/>
      <c r="KD200" s="675"/>
      <c r="KE200" s="675"/>
      <c r="KF200" s="675"/>
      <c r="KG200" s="675"/>
      <c r="KH200" s="675"/>
      <c r="KI200" s="675"/>
      <c r="KJ200" s="675"/>
      <c r="KK200" s="675"/>
      <c r="KL200" s="675"/>
      <c r="KM200" s="675"/>
      <c r="KN200" s="675"/>
      <c r="KO200" s="675"/>
      <c r="KP200" s="675"/>
      <c r="KQ200" s="675"/>
      <c r="KR200" s="675"/>
      <c r="KS200" s="675"/>
      <c r="KT200" s="675"/>
      <c r="KU200" s="675"/>
      <c r="KV200" s="675"/>
      <c r="KW200" s="675"/>
      <c r="KX200" s="675"/>
      <c r="KY200" s="675"/>
      <c r="KZ200" s="675"/>
      <c r="LA200" s="675"/>
      <c r="LB200" s="675"/>
      <c r="LC200" s="675"/>
      <c r="LD200" s="675"/>
      <c r="LE200" s="675"/>
      <c r="LF200" s="675"/>
      <c r="LG200" s="675"/>
      <c r="LH200" s="675"/>
      <c r="LI200" s="675"/>
      <c r="LJ200" s="675"/>
      <c r="LK200" s="675"/>
      <c r="LL200" s="675"/>
      <c r="LM200" s="675"/>
      <c r="LN200" s="675"/>
      <c r="LO200" s="675"/>
      <c r="LP200" s="675"/>
      <c r="LQ200" s="675"/>
      <c r="LR200" s="675"/>
      <c r="LS200" s="675"/>
      <c r="LT200" s="675"/>
      <c r="LU200" s="675"/>
      <c r="LV200" s="675"/>
      <c r="LW200" s="675"/>
      <c r="LX200" s="675"/>
      <c r="LY200" s="675"/>
      <c r="LZ200" s="675"/>
      <c r="MA200" s="675"/>
      <c r="MB200" s="675"/>
      <c r="MC200" s="675"/>
      <c r="MD200" s="675"/>
      <c r="ME200" s="675"/>
      <c r="MF200" s="675"/>
      <c r="MG200" s="675"/>
      <c r="MH200" s="675"/>
      <c r="MI200" s="675"/>
      <c r="MJ200" s="675"/>
      <c r="MK200" s="675"/>
      <c r="ML200" s="675"/>
      <c r="MM200" s="675"/>
      <c r="MN200" s="675"/>
      <c r="MO200" s="675"/>
      <c r="MP200" s="675"/>
      <c r="MQ200" s="675"/>
      <c r="MR200" s="675"/>
      <c r="MS200" s="675"/>
      <c r="MT200" s="675"/>
      <c r="MU200" s="675"/>
      <c r="MV200" s="675"/>
      <c r="MW200" s="675"/>
      <c r="MX200" s="675"/>
      <c r="MY200" s="675"/>
      <c r="MZ200" s="675"/>
      <c r="NA200" s="675"/>
      <c r="NB200" s="675"/>
      <c r="NC200" s="675"/>
      <c r="ND200" s="675"/>
      <c r="NE200" s="675"/>
      <c r="NF200" s="675"/>
      <c r="NG200" s="675"/>
      <c r="NH200" s="675"/>
      <c r="NI200" s="675"/>
      <c r="NJ200" s="675"/>
      <c r="NK200" s="675"/>
      <c r="NL200" s="675"/>
      <c r="NM200" s="675"/>
      <c r="NN200" s="675"/>
      <c r="NO200" s="675"/>
      <c r="NP200" s="675"/>
      <c r="NQ200" s="675"/>
      <c r="NR200" s="675"/>
      <c r="NS200" s="675"/>
      <c r="NT200" s="675"/>
      <c r="NU200" s="675"/>
      <c r="NV200" s="675"/>
      <c r="NW200" s="675"/>
      <c r="NX200" s="675"/>
      <c r="NY200" s="675"/>
      <c r="NZ200" s="675"/>
      <c r="OA200" s="675"/>
      <c r="OB200" s="675"/>
      <c r="OC200" s="675"/>
      <c r="OD200" s="675"/>
      <c r="OE200" s="675"/>
      <c r="OF200" s="675"/>
      <c r="OG200" s="675"/>
      <c r="OH200" s="675"/>
      <c r="OI200" s="675"/>
      <c r="OJ200" s="675"/>
      <c r="OK200" s="675"/>
      <c r="OL200" s="675"/>
      <c r="OM200" s="675"/>
      <c r="ON200" s="675"/>
      <c r="OO200" s="675"/>
      <c r="OP200" s="675"/>
      <c r="OQ200" s="675"/>
      <c r="OR200" s="675"/>
      <c r="OS200" s="675"/>
      <c r="OT200" s="675"/>
      <c r="OU200" s="675"/>
      <c r="OV200" s="675"/>
      <c r="OW200" s="675"/>
      <c r="OX200" s="675"/>
      <c r="OY200" s="675"/>
      <c r="OZ200" s="675"/>
      <c r="PA200" s="675"/>
      <c r="PB200" s="675"/>
      <c r="PC200" s="675"/>
      <c r="PD200" s="675"/>
      <c r="PE200" s="675"/>
      <c r="PF200" s="675"/>
      <c r="PG200" s="675"/>
      <c r="PH200" s="675"/>
      <c r="PI200" s="675"/>
      <c r="PJ200" s="675"/>
      <c r="PK200" s="675"/>
      <c r="PL200" s="675"/>
      <c r="PM200" s="675"/>
      <c r="PN200" s="675"/>
      <c r="PO200" s="675"/>
      <c r="PP200" s="675"/>
      <c r="PQ200" s="675"/>
      <c r="PR200" s="675"/>
      <c r="PS200" s="675"/>
      <c r="PT200" s="675"/>
      <c r="PU200" s="675"/>
      <c r="PV200" s="675"/>
      <c r="PW200" s="675"/>
      <c r="PX200" s="675"/>
      <c r="PY200" s="675"/>
      <c r="PZ200" s="675"/>
      <c r="QA200" s="675"/>
      <c r="QB200" s="675"/>
      <c r="QC200" s="675"/>
      <c r="QD200" s="675"/>
      <c r="QE200" s="675"/>
      <c r="QF200" s="675"/>
      <c r="QG200" s="675"/>
      <c r="QH200" s="675"/>
      <c r="QI200" s="675"/>
      <c r="QJ200" s="675"/>
      <c r="QK200" s="675"/>
      <c r="QL200" s="675"/>
      <c r="QM200" s="675"/>
      <c r="QN200" s="675"/>
      <c r="QO200" s="675"/>
      <c r="QP200" s="675"/>
      <c r="QQ200" s="675"/>
      <c r="QR200" s="675"/>
      <c r="QS200" s="675"/>
      <c r="QT200" s="675"/>
      <c r="QU200" s="675"/>
      <c r="QV200" s="675"/>
      <c r="QW200" s="675"/>
      <c r="QX200" s="675"/>
      <c r="QY200" s="675"/>
      <c r="QZ200" s="675"/>
      <c r="RA200" s="675"/>
      <c r="RB200" s="675"/>
      <c r="RC200" s="675"/>
      <c r="RD200" s="675"/>
      <c r="RE200" s="675"/>
      <c r="RF200" s="675"/>
      <c r="RG200" s="675"/>
      <c r="RH200" s="675"/>
      <c r="RI200" s="675"/>
      <c r="RJ200" s="675"/>
      <c r="RK200" s="675"/>
      <c r="RL200" s="675"/>
      <c r="RM200" s="675"/>
      <c r="RN200" s="675"/>
      <c r="RO200" s="675"/>
      <c r="RP200" s="675"/>
      <c r="RQ200" s="675"/>
      <c r="RR200" s="675"/>
      <c r="RS200" s="675"/>
      <c r="RT200" s="675"/>
      <c r="RU200" s="675"/>
      <c r="RV200" s="675"/>
      <c r="RW200" s="675"/>
      <c r="RX200" s="675"/>
      <c r="RY200" s="675"/>
      <c r="RZ200" s="675"/>
      <c r="SA200" s="675"/>
      <c r="SB200" s="675"/>
      <c r="SC200" s="675"/>
      <c r="SD200" s="675"/>
      <c r="SE200" s="675"/>
      <c r="SF200" s="675"/>
      <c r="SG200" s="675"/>
      <c r="SH200" s="675"/>
      <c r="SI200" s="675"/>
      <c r="SJ200" s="675"/>
      <c r="SK200" s="675"/>
      <c r="SL200" s="675"/>
      <c r="SM200" s="675"/>
      <c r="SN200" s="675"/>
      <c r="SO200" s="675"/>
      <c r="SP200" s="675"/>
      <c r="SQ200" s="675"/>
      <c r="SR200" s="675"/>
      <c r="SS200" s="675"/>
      <c r="ST200" s="675"/>
      <c r="SU200" s="675"/>
      <c r="SV200" s="675"/>
      <c r="SW200" s="675"/>
      <c r="SX200" s="675"/>
      <c r="SY200" s="675"/>
      <c r="SZ200" s="675"/>
      <c r="TA200" s="675"/>
      <c r="TB200" s="675"/>
      <c r="TC200" s="675"/>
      <c r="TD200" s="675"/>
      <c r="TE200" s="675"/>
      <c r="TF200" s="675"/>
      <c r="TG200" s="675"/>
      <c r="TH200" s="675"/>
      <c r="TI200" s="675"/>
      <c r="TJ200" s="675"/>
      <c r="TK200" s="675"/>
      <c r="TL200" s="675"/>
      <c r="TM200" s="675"/>
      <c r="TN200" s="675"/>
      <c r="TO200" s="675"/>
      <c r="TP200" s="675"/>
      <c r="TQ200" s="675"/>
      <c r="TR200" s="675"/>
      <c r="TS200" s="675"/>
      <c r="TT200" s="675"/>
      <c r="TU200" s="675"/>
      <c r="TV200" s="675"/>
      <c r="TW200" s="675"/>
      <c r="TX200" s="675"/>
      <c r="TY200" s="675"/>
      <c r="TZ200" s="675"/>
      <c r="UA200" s="675"/>
      <c r="UB200" s="675"/>
      <c r="UC200" s="675"/>
      <c r="UD200" s="675"/>
      <c r="UE200" s="675"/>
      <c r="UF200" s="675"/>
      <c r="UG200" s="675"/>
      <c r="UH200" s="675"/>
      <c r="UI200" s="675"/>
      <c r="UJ200" s="675"/>
      <c r="UK200" s="675"/>
      <c r="UL200" s="675"/>
      <c r="UM200" s="675"/>
      <c r="UN200" s="675"/>
      <c r="UO200" s="675"/>
      <c r="UP200" s="675"/>
      <c r="UQ200" s="675"/>
      <c r="UR200" s="675"/>
      <c r="US200" s="675"/>
      <c r="UT200" s="675"/>
      <c r="UU200" s="675"/>
      <c r="UV200" s="675"/>
      <c r="UW200" s="675"/>
      <c r="UX200" s="675"/>
      <c r="UY200" s="675"/>
      <c r="UZ200" s="675"/>
      <c r="VA200" s="675"/>
      <c r="VB200" s="675"/>
      <c r="VC200" s="675"/>
      <c r="VD200" s="675"/>
      <c r="VE200" s="675"/>
      <c r="VF200" s="675"/>
      <c r="VG200" s="675"/>
      <c r="VH200" s="675"/>
      <c r="VI200" s="675"/>
      <c r="VJ200" s="675"/>
      <c r="VK200" s="675"/>
      <c r="VL200" s="675"/>
      <c r="VM200" s="675"/>
      <c r="VN200" s="675"/>
      <c r="VO200" s="675"/>
      <c r="VP200" s="675"/>
      <c r="VQ200" s="675"/>
      <c r="VR200" s="675"/>
      <c r="VS200" s="675"/>
      <c r="VT200" s="675"/>
      <c r="VU200" s="675"/>
      <c r="VV200" s="675"/>
      <c r="VW200" s="675"/>
      <c r="VX200" s="675"/>
      <c r="VY200" s="675"/>
      <c r="VZ200" s="675"/>
      <c r="WA200" s="675"/>
      <c r="WB200" s="675"/>
      <c r="WC200" s="675"/>
      <c r="WD200" s="675"/>
      <c r="WE200" s="675"/>
      <c r="WF200" s="675"/>
      <c r="WG200" s="675"/>
      <c r="WH200" s="675"/>
      <c r="WI200" s="675"/>
      <c r="WJ200" s="675"/>
      <c r="WK200" s="675"/>
      <c r="WL200" s="675"/>
      <c r="WM200" s="675"/>
      <c r="WN200" s="675"/>
      <c r="WO200" s="675"/>
      <c r="WP200" s="675"/>
      <c r="WQ200" s="675"/>
      <c r="WR200" s="675"/>
      <c r="WS200" s="675"/>
      <c r="WT200" s="675"/>
      <c r="WU200" s="675"/>
      <c r="WV200" s="675"/>
      <c r="WW200" s="675"/>
      <c r="WX200" s="675"/>
      <c r="WY200" s="675"/>
      <c r="WZ200" s="675"/>
      <c r="XA200" s="675"/>
      <c r="XB200" s="675"/>
      <c r="XC200" s="675"/>
      <c r="XD200" s="675"/>
      <c r="XE200" s="675"/>
      <c r="XF200" s="675"/>
      <c r="XG200" s="675"/>
      <c r="XH200" s="675"/>
      <c r="XI200" s="675"/>
      <c r="XJ200" s="675"/>
      <c r="XK200" s="675"/>
      <c r="XL200" s="675"/>
      <c r="XM200" s="675"/>
      <c r="XN200" s="675"/>
      <c r="XO200" s="675"/>
      <c r="XP200" s="675"/>
      <c r="XQ200" s="675"/>
      <c r="XR200" s="675"/>
      <c r="XS200" s="675"/>
      <c r="XT200" s="675"/>
      <c r="XU200" s="675"/>
      <c r="XV200" s="675"/>
      <c r="XW200" s="675"/>
      <c r="XX200" s="675"/>
      <c r="XY200" s="675"/>
      <c r="XZ200" s="675"/>
      <c r="YA200" s="675"/>
      <c r="YB200" s="675"/>
      <c r="YC200" s="675"/>
      <c r="YD200" s="675"/>
      <c r="YE200" s="675"/>
      <c r="YF200" s="675"/>
      <c r="YG200" s="675"/>
      <c r="YH200" s="675"/>
      <c r="YI200" s="675"/>
      <c r="YJ200" s="675"/>
      <c r="YK200" s="675"/>
      <c r="YL200" s="675"/>
      <c r="YM200" s="675"/>
      <c r="YN200" s="675"/>
      <c r="YO200" s="675"/>
      <c r="YP200" s="675"/>
      <c r="YQ200" s="675"/>
      <c r="YR200" s="675"/>
      <c r="YS200" s="675"/>
      <c r="YT200" s="675"/>
      <c r="YU200" s="675"/>
      <c r="YV200" s="675"/>
      <c r="YW200" s="675"/>
      <c r="YX200" s="675"/>
      <c r="YY200" s="675"/>
      <c r="YZ200" s="675"/>
      <c r="ZA200" s="675"/>
      <c r="ZB200" s="675"/>
      <c r="ZC200" s="675"/>
      <c r="ZD200" s="675"/>
      <c r="ZE200" s="675"/>
      <c r="ZF200" s="675"/>
      <c r="ZG200" s="675"/>
      <c r="ZH200" s="675"/>
      <c r="ZI200" s="675"/>
      <c r="ZJ200" s="675"/>
      <c r="ZK200" s="675"/>
      <c r="ZL200" s="675"/>
      <c r="ZM200" s="675"/>
      <c r="ZN200" s="675"/>
      <c r="ZO200" s="675"/>
      <c r="ZP200" s="675"/>
      <c r="ZQ200" s="675"/>
      <c r="ZR200" s="675"/>
      <c r="ZS200" s="675"/>
      <c r="ZT200" s="675"/>
      <c r="ZU200" s="675"/>
      <c r="ZV200" s="675"/>
      <c r="ZW200" s="675"/>
      <c r="ZX200" s="675"/>
      <c r="ZY200" s="675"/>
      <c r="ZZ200" s="675"/>
      <c r="AAA200" s="675"/>
      <c r="AAB200" s="675"/>
      <c r="AAC200" s="675"/>
      <c r="AAD200" s="675"/>
      <c r="AAE200" s="675"/>
      <c r="AAF200" s="675"/>
      <c r="AAG200" s="675"/>
      <c r="AAH200" s="675"/>
      <c r="AAI200" s="675"/>
      <c r="AAJ200" s="675"/>
      <c r="AAK200" s="675"/>
      <c r="AAL200" s="675"/>
      <c r="AAM200" s="675"/>
      <c r="AAN200" s="675"/>
      <c r="AAO200" s="675"/>
      <c r="AAP200" s="675"/>
      <c r="AAQ200" s="675"/>
      <c r="AAR200" s="675"/>
      <c r="AAS200" s="675"/>
      <c r="AAT200" s="675"/>
      <c r="AAU200" s="675"/>
      <c r="AAV200" s="675"/>
      <c r="AAW200" s="675"/>
      <c r="AAX200" s="675"/>
      <c r="AAY200" s="675"/>
      <c r="AAZ200" s="675"/>
      <c r="ABA200" s="675"/>
      <c r="ABB200" s="675"/>
      <c r="ABC200" s="675"/>
      <c r="ABD200" s="675"/>
      <c r="ABE200" s="675"/>
      <c r="ABF200" s="675"/>
      <c r="ABG200" s="675"/>
      <c r="ABH200" s="675"/>
      <c r="ABI200" s="675"/>
      <c r="ABJ200" s="675"/>
      <c r="ABK200" s="675"/>
      <c r="ABL200" s="675"/>
      <c r="ABM200" s="675"/>
      <c r="ABN200" s="675"/>
      <c r="ABO200" s="675"/>
      <c r="ABP200" s="675"/>
      <c r="ABQ200" s="675"/>
      <c r="ABR200" s="675"/>
      <c r="ABS200" s="675"/>
      <c r="ABT200" s="675"/>
      <c r="ABU200" s="675"/>
      <c r="ABV200" s="675"/>
      <c r="ABW200" s="675"/>
      <c r="ABX200" s="675"/>
      <c r="ABY200" s="675"/>
      <c r="ABZ200" s="675"/>
      <c r="ACA200" s="675"/>
      <c r="ACB200" s="675"/>
      <c r="ACC200" s="675"/>
      <c r="ACD200" s="675"/>
      <c r="ACE200" s="675"/>
      <c r="ACF200" s="675"/>
      <c r="ACG200" s="675"/>
      <c r="ACH200" s="675"/>
      <c r="ACI200" s="675"/>
      <c r="ACJ200" s="675"/>
      <c r="ACK200" s="675"/>
      <c r="ACL200" s="675"/>
      <c r="ACM200" s="675"/>
      <c r="ACN200" s="675"/>
      <c r="ACO200" s="675"/>
      <c r="ACP200" s="675"/>
      <c r="ACQ200" s="675"/>
      <c r="ACR200" s="675"/>
      <c r="ACS200" s="675"/>
      <c r="ACT200" s="675"/>
      <c r="ACU200" s="675"/>
      <c r="ACV200" s="675"/>
      <c r="ACW200" s="675"/>
      <c r="ACX200" s="675"/>
      <c r="ACY200" s="675"/>
      <c r="ACZ200" s="675"/>
      <c r="ADA200" s="675"/>
      <c r="ADB200" s="675"/>
      <c r="ADC200" s="675"/>
      <c r="ADD200" s="675"/>
      <c r="ADE200" s="675"/>
      <c r="ADF200" s="675"/>
      <c r="ADG200" s="675"/>
      <c r="ADH200" s="675"/>
      <c r="ADI200" s="675"/>
      <c r="ADJ200" s="675"/>
      <c r="ADK200" s="675"/>
      <c r="ADL200" s="675"/>
      <c r="ADM200" s="675"/>
      <c r="ADN200" s="675"/>
      <c r="ADO200" s="675"/>
      <c r="ADP200" s="675"/>
      <c r="ADQ200" s="675"/>
      <c r="ADR200" s="675"/>
      <c r="ADS200" s="675"/>
      <c r="ADT200" s="675"/>
      <c r="ADU200" s="675"/>
      <c r="ADV200" s="675"/>
      <c r="ADW200" s="675"/>
      <c r="ADX200" s="675"/>
      <c r="ADY200" s="675"/>
      <c r="ADZ200" s="675"/>
      <c r="AEA200" s="675"/>
      <c r="AEB200" s="675"/>
      <c r="AEC200" s="675"/>
      <c r="AED200" s="675"/>
      <c r="AEE200" s="675"/>
      <c r="AEF200" s="675"/>
      <c r="AEG200" s="675"/>
      <c r="AEH200" s="675"/>
      <c r="AEI200" s="675"/>
      <c r="AEJ200" s="675"/>
      <c r="AEK200" s="675"/>
      <c r="AEL200" s="675"/>
      <c r="AEM200" s="675"/>
      <c r="AEN200" s="675"/>
      <c r="AEO200" s="675"/>
      <c r="AEP200" s="675"/>
      <c r="AEQ200" s="675"/>
      <c r="AER200" s="675"/>
      <c r="AES200" s="675"/>
      <c r="AET200" s="675"/>
      <c r="AEU200" s="675"/>
      <c r="AEV200" s="675"/>
      <c r="AEW200" s="675"/>
      <c r="AEX200" s="675"/>
      <c r="AEY200" s="675"/>
      <c r="AEZ200" s="675"/>
      <c r="AFA200" s="675"/>
      <c r="AFB200" s="675"/>
      <c r="AFC200" s="675"/>
      <c r="AFD200" s="675"/>
      <c r="AFE200" s="675"/>
      <c r="AFF200" s="675"/>
      <c r="AFG200" s="675"/>
      <c r="AFH200" s="675"/>
      <c r="AFI200" s="675"/>
      <c r="AFJ200" s="675"/>
      <c r="AFK200" s="675"/>
      <c r="AFL200" s="675"/>
      <c r="AFM200" s="675"/>
      <c r="AFN200" s="675"/>
      <c r="AFO200" s="675"/>
      <c r="AFP200" s="675"/>
      <c r="AFQ200" s="675"/>
      <c r="AFR200" s="675"/>
      <c r="AFS200" s="675"/>
      <c r="AFT200" s="675"/>
      <c r="AFU200" s="675"/>
      <c r="AFV200" s="675"/>
      <c r="AFW200" s="675"/>
      <c r="AFX200" s="675"/>
      <c r="AFY200" s="675"/>
      <c r="AFZ200" s="675"/>
      <c r="AGA200" s="675"/>
      <c r="AGB200" s="675"/>
      <c r="AGC200" s="675"/>
      <c r="AGD200" s="675"/>
      <c r="AGE200" s="675"/>
      <c r="AGF200" s="675"/>
      <c r="AGG200" s="675"/>
      <c r="AGH200" s="675"/>
      <c r="AGI200" s="675"/>
      <c r="AGJ200" s="675"/>
      <c r="AGK200" s="675"/>
      <c r="AGL200" s="675"/>
      <c r="AGM200" s="675"/>
      <c r="AGN200" s="675"/>
      <c r="AGO200" s="675"/>
      <c r="AGP200" s="675"/>
      <c r="AGQ200" s="675"/>
      <c r="AGR200" s="675"/>
      <c r="AGS200" s="675"/>
      <c r="AGT200" s="675"/>
      <c r="AGU200" s="675"/>
      <c r="AGV200" s="675"/>
      <c r="AGW200" s="675"/>
      <c r="AGX200" s="675"/>
      <c r="AGY200" s="675"/>
      <c r="AGZ200" s="675"/>
      <c r="AHA200" s="675"/>
      <c r="AHB200" s="675"/>
      <c r="AHC200" s="675"/>
      <c r="AHD200" s="675"/>
      <c r="AHE200" s="675"/>
      <c r="AHF200" s="675"/>
      <c r="AHG200" s="675"/>
      <c r="AHH200" s="675"/>
      <c r="AHI200" s="675"/>
      <c r="AHJ200" s="675"/>
      <c r="AHK200" s="675"/>
      <c r="AHL200" s="675"/>
      <c r="AHM200" s="675"/>
      <c r="AHN200" s="675"/>
      <c r="AHO200" s="675"/>
      <c r="AHP200" s="675"/>
      <c r="AHQ200" s="675"/>
      <c r="AHR200" s="675"/>
      <c r="AHS200" s="675"/>
      <c r="AHT200" s="675"/>
      <c r="AHU200" s="675"/>
      <c r="AHV200" s="675"/>
      <c r="AHW200" s="675"/>
      <c r="AHX200" s="675"/>
      <c r="AHY200" s="675"/>
      <c r="AHZ200" s="675"/>
      <c r="AIA200" s="675"/>
      <c r="AIB200" s="675"/>
      <c r="AIC200" s="675"/>
      <c r="AID200" s="675"/>
      <c r="AIE200" s="675"/>
      <c r="AIF200" s="675"/>
      <c r="AIG200" s="675"/>
      <c r="AIH200" s="675"/>
      <c r="AII200" s="675"/>
      <c r="AIJ200" s="675"/>
      <c r="AIK200" s="675"/>
      <c r="AIL200" s="675"/>
      <c r="AIM200" s="675"/>
      <c r="AIN200" s="675"/>
      <c r="AIO200" s="675"/>
      <c r="AIP200" s="675"/>
      <c r="AIQ200" s="675"/>
      <c r="AIR200" s="675"/>
      <c r="AIS200" s="675"/>
      <c r="AIT200" s="675"/>
      <c r="AIU200" s="675"/>
      <c r="AIV200" s="675"/>
      <c r="AIW200" s="675"/>
      <c r="AIX200" s="675"/>
      <c r="AIY200" s="675"/>
      <c r="AIZ200" s="675"/>
      <c r="AJA200" s="675"/>
      <c r="AJB200" s="675"/>
      <c r="AJC200" s="675"/>
      <c r="AJD200" s="675"/>
      <c r="AJE200" s="675"/>
      <c r="AJF200" s="675"/>
      <c r="AJG200" s="675"/>
      <c r="AJH200" s="675"/>
      <c r="AJI200" s="675"/>
      <c r="AJJ200" s="675"/>
      <c r="AJK200" s="675"/>
      <c r="AJL200" s="675"/>
      <c r="AJM200" s="675"/>
      <c r="AJN200" s="675"/>
      <c r="AJO200" s="675"/>
      <c r="AJP200" s="675"/>
      <c r="AJQ200" s="675"/>
      <c r="AJR200" s="675"/>
      <c r="AJS200" s="675"/>
      <c r="AJT200" s="675"/>
      <c r="AJU200" s="675"/>
      <c r="AJV200" s="675"/>
      <c r="AJW200" s="675"/>
      <c r="AJX200" s="675"/>
      <c r="AJY200" s="675"/>
      <c r="AJZ200" s="675"/>
      <c r="AKA200" s="675"/>
      <c r="AKB200" s="675"/>
      <c r="AKC200" s="675"/>
      <c r="AKD200" s="675"/>
      <c r="AKE200" s="675"/>
      <c r="AKF200" s="675"/>
      <c r="AKG200" s="675"/>
      <c r="AKH200" s="675"/>
      <c r="AKI200" s="675"/>
      <c r="AKJ200" s="675"/>
      <c r="AKK200" s="675"/>
      <c r="AKL200" s="675"/>
      <c r="AKM200" s="675"/>
      <c r="AKN200" s="675"/>
      <c r="AKO200" s="675"/>
      <c r="AKP200" s="675"/>
      <c r="AKQ200" s="675"/>
      <c r="AKR200" s="675"/>
      <c r="AKS200" s="675"/>
      <c r="AKT200" s="675"/>
      <c r="AKU200" s="675"/>
      <c r="AKV200" s="675"/>
      <c r="AKW200" s="675"/>
      <c r="AKX200" s="675"/>
      <c r="AKY200" s="675"/>
      <c r="AKZ200" s="675"/>
      <c r="ALA200" s="675"/>
      <c r="ALB200" s="675"/>
      <c r="ALC200" s="675"/>
      <c r="ALD200" s="675"/>
      <c r="ALE200" s="675"/>
      <c r="ALF200" s="675"/>
      <c r="ALG200" s="675"/>
      <c r="ALH200" s="675"/>
      <c r="ALI200" s="675"/>
      <c r="ALJ200" s="675"/>
      <c r="ALK200" s="675"/>
      <c r="ALL200" s="675"/>
      <c r="ALM200" s="675"/>
      <c r="ALN200" s="675"/>
      <c r="ALO200" s="675"/>
      <c r="ALP200" s="675"/>
      <c r="ALQ200" s="675"/>
      <c r="ALR200" s="675"/>
      <c r="ALS200" s="675"/>
      <c r="ALT200" s="675"/>
      <c r="ALU200" s="675"/>
      <c r="ALV200" s="675"/>
      <c r="ALW200" s="675"/>
      <c r="ALX200" s="675"/>
      <c r="ALY200" s="675"/>
      <c r="ALZ200" s="675"/>
      <c r="AMA200" s="675"/>
      <c r="AMB200" s="675"/>
      <c r="AMC200" s="675"/>
      <c r="AMD200" s="675"/>
      <c r="AME200" s="675"/>
      <c r="AMF200" s="675"/>
      <c r="AMG200" s="675"/>
      <c r="AMH200" s="675"/>
      <c r="AMI200" s="675"/>
      <c r="AMJ200" s="675"/>
    </row>
    <row r="201" spans="1:1024" x14ac:dyDescent="0.2">
      <c r="A201" s="675"/>
      <c r="B201" s="700"/>
      <c r="C201" s="697"/>
      <c r="D201" s="694"/>
      <c r="E201" s="694"/>
      <c r="F201" s="694"/>
      <c r="G201" s="694"/>
      <c r="H201" s="694"/>
      <c r="I201" s="694"/>
      <c r="J201" s="694"/>
      <c r="K201" s="694"/>
      <c r="L201" s="694"/>
      <c r="M201" s="694"/>
      <c r="N201" s="694"/>
      <c r="O201" s="694"/>
      <c r="P201" s="694"/>
      <c r="Q201" s="694"/>
      <c r="R201" s="695"/>
      <c r="S201" s="694"/>
      <c r="T201" s="694"/>
      <c r="U201" s="687" t="s">
        <v>502</v>
      </c>
      <c r="V201" s="681" t="s">
        <v>124</v>
      </c>
      <c r="W201" s="696" t="s">
        <v>495</v>
      </c>
      <c r="X201" s="569">
        <v>1.4539941136847998</v>
      </c>
      <c r="Y201" s="569">
        <v>1.4539941136847998</v>
      </c>
      <c r="Z201" s="569">
        <v>1.4539941136847998</v>
      </c>
      <c r="AA201" s="569">
        <v>1.4539941136847998</v>
      </c>
      <c r="AB201" s="569">
        <v>1.4539941136847998</v>
      </c>
      <c r="AC201" s="569">
        <v>1.3077555245775998</v>
      </c>
      <c r="AD201" s="569">
        <v>1.3077555245775998</v>
      </c>
      <c r="AE201" s="569">
        <v>1.3077555245775998</v>
      </c>
      <c r="AF201" s="569">
        <v>1.3077555245775998</v>
      </c>
      <c r="AG201" s="569">
        <v>1.3077555245775998</v>
      </c>
      <c r="AH201" s="569">
        <v>0.41949826352799996</v>
      </c>
      <c r="AI201" s="569">
        <v>0.41949826352799996</v>
      </c>
      <c r="AJ201" s="569">
        <v>0.41949826352799996</v>
      </c>
      <c r="AK201" s="569">
        <v>0.41949826352799996</v>
      </c>
      <c r="AL201" s="569">
        <v>0.41949826352799996</v>
      </c>
      <c r="AM201" s="569">
        <v>0</v>
      </c>
      <c r="AN201" s="569">
        <v>0</v>
      </c>
      <c r="AO201" s="569">
        <v>0</v>
      </c>
      <c r="AP201" s="569">
        <v>0</v>
      </c>
      <c r="AQ201" s="569">
        <v>0</v>
      </c>
      <c r="AR201" s="569">
        <v>0</v>
      </c>
      <c r="AS201" s="569">
        <v>0</v>
      </c>
      <c r="AT201" s="569">
        <v>0</v>
      </c>
      <c r="AU201" s="569">
        <v>0</v>
      </c>
      <c r="AV201" s="569">
        <v>0</v>
      </c>
      <c r="AW201" s="569">
        <v>0</v>
      </c>
      <c r="AX201" s="569">
        <v>0</v>
      </c>
      <c r="AY201" s="569">
        <v>0</v>
      </c>
      <c r="AZ201" s="569">
        <v>0</v>
      </c>
      <c r="BA201" s="569">
        <v>0</v>
      </c>
      <c r="BB201" s="569">
        <v>0</v>
      </c>
      <c r="BC201" s="569">
        <v>0</v>
      </c>
      <c r="BD201" s="569">
        <v>0</v>
      </c>
      <c r="BE201" s="569">
        <v>0</v>
      </c>
      <c r="BF201" s="569">
        <v>0</v>
      </c>
      <c r="BG201" s="569">
        <v>0</v>
      </c>
      <c r="BH201" s="569">
        <v>0</v>
      </c>
      <c r="BI201" s="569">
        <v>0</v>
      </c>
      <c r="BJ201" s="569">
        <v>0</v>
      </c>
      <c r="BK201" s="569">
        <v>0</v>
      </c>
      <c r="BL201" s="569">
        <v>0</v>
      </c>
      <c r="BM201" s="569">
        <v>0</v>
      </c>
      <c r="BN201" s="569">
        <v>0</v>
      </c>
      <c r="BO201" s="569">
        <v>0</v>
      </c>
      <c r="BP201" s="569">
        <v>0</v>
      </c>
      <c r="BQ201" s="569">
        <v>0</v>
      </c>
      <c r="BR201" s="569">
        <v>0</v>
      </c>
      <c r="BS201" s="569">
        <v>0</v>
      </c>
      <c r="BT201" s="569">
        <v>0</v>
      </c>
      <c r="BU201" s="569">
        <v>0</v>
      </c>
      <c r="BV201" s="569">
        <v>0</v>
      </c>
      <c r="BW201" s="569">
        <v>0</v>
      </c>
      <c r="BX201" s="569">
        <v>0</v>
      </c>
      <c r="BY201" s="569">
        <v>0</v>
      </c>
      <c r="BZ201" s="569">
        <v>0</v>
      </c>
      <c r="CA201" s="569">
        <v>0</v>
      </c>
      <c r="CB201" s="569">
        <v>0</v>
      </c>
      <c r="CC201" s="569">
        <v>0</v>
      </c>
      <c r="CD201" s="569">
        <v>0</v>
      </c>
      <c r="CE201" s="569">
        <v>0</v>
      </c>
      <c r="CF201" s="569">
        <v>0</v>
      </c>
      <c r="CG201" s="569">
        <v>0</v>
      </c>
      <c r="CH201" s="569">
        <v>0</v>
      </c>
      <c r="CI201" s="569">
        <v>0</v>
      </c>
      <c r="CJ201" s="569">
        <v>0</v>
      </c>
      <c r="CK201" s="569">
        <v>0</v>
      </c>
      <c r="CL201" s="569">
        <v>0</v>
      </c>
      <c r="CM201" s="569">
        <v>0</v>
      </c>
      <c r="CN201" s="569">
        <v>0</v>
      </c>
      <c r="CO201" s="569">
        <v>0</v>
      </c>
      <c r="CP201" s="569">
        <v>0</v>
      </c>
      <c r="CQ201" s="569">
        <v>0</v>
      </c>
      <c r="CR201" s="569">
        <v>0</v>
      </c>
      <c r="CS201" s="569">
        <v>0</v>
      </c>
      <c r="CT201" s="569">
        <v>0</v>
      </c>
      <c r="CU201" s="569">
        <v>0</v>
      </c>
      <c r="CV201" s="569">
        <v>0</v>
      </c>
      <c r="CW201" s="569">
        <v>0</v>
      </c>
      <c r="CX201" s="569">
        <v>0</v>
      </c>
      <c r="CY201" s="569">
        <v>0</v>
      </c>
      <c r="CZ201" s="682">
        <v>0</v>
      </c>
      <c r="DA201" s="683">
        <v>0</v>
      </c>
      <c r="DB201" s="683">
        <v>0</v>
      </c>
      <c r="DC201" s="683">
        <v>0</v>
      </c>
      <c r="DD201" s="683">
        <v>0</v>
      </c>
      <c r="DE201" s="683">
        <v>0</v>
      </c>
      <c r="DF201" s="683">
        <v>0</v>
      </c>
      <c r="DG201" s="683">
        <v>0</v>
      </c>
      <c r="DH201" s="683">
        <v>0</v>
      </c>
      <c r="DI201" s="683">
        <v>0</v>
      </c>
      <c r="DJ201" s="683">
        <v>0</v>
      </c>
      <c r="DK201" s="683">
        <v>0</v>
      </c>
      <c r="DL201" s="683">
        <v>0</v>
      </c>
      <c r="DM201" s="683">
        <v>0</v>
      </c>
      <c r="DN201" s="683">
        <v>0</v>
      </c>
      <c r="DO201" s="683">
        <v>0</v>
      </c>
      <c r="DP201" s="683">
        <v>0</v>
      </c>
      <c r="DQ201" s="683">
        <v>0</v>
      </c>
      <c r="DR201" s="683">
        <v>0</v>
      </c>
      <c r="DS201" s="683">
        <v>0</v>
      </c>
      <c r="DT201" s="683">
        <v>0</v>
      </c>
      <c r="DU201" s="683">
        <v>0</v>
      </c>
      <c r="DV201" s="683">
        <v>0</v>
      </c>
      <c r="DW201" s="684">
        <v>0</v>
      </c>
      <c r="DX201" s="589"/>
      <c r="DY201" s="675"/>
      <c r="DZ201" s="675"/>
      <c r="EA201" s="675"/>
      <c r="EB201" s="675"/>
      <c r="EC201" s="675"/>
      <c r="ED201" s="675"/>
      <c r="EE201" s="675"/>
      <c r="EF201" s="675"/>
      <c r="EG201" s="675"/>
      <c r="EH201" s="675"/>
      <c r="EI201" s="675"/>
      <c r="EJ201" s="675"/>
      <c r="EK201" s="675"/>
      <c r="EL201" s="675"/>
      <c r="EM201" s="675"/>
      <c r="EN201" s="675"/>
      <c r="EO201" s="675"/>
      <c r="EP201" s="675"/>
      <c r="EQ201" s="675"/>
      <c r="ER201" s="675"/>
      <c r="ES201" s="675"/>
      <c r="ET201" s="675"/>
      <c r="EU201" s="675"/>
      <c r="EV201" s="675"/>
      <c r="EW201" s="675"/>
      <c r="EX201" s="675"/>
      <c r="EY201" s="675"/>
      <c r="EZ201" s="675"/>
      <c r="FA201" s="675"/>
      <c r="FB201" s="675"/>
      <c r="FC201" s="675"/>
      <c r="FD201" s="675"/>
      <c r="FE201" s="675"/>
      <c r="FF201" s="675"/>
      <c r="FG201" s="675"/>
      <c r="FH201" s="675"/>
      <c r="FI201" s="675"/>
      <c r="FJ201" s="675"/>
      <c r="FK201" s="675"/>
      <c r="FL201" s="675"/>
      <c r="FM201" s="675"/>
      <c r="FN201" s="675"/>
      <c r="FO201" s="675"/>
      <c r="FP201" s="675"/>
      <c r="FQ201" s="675"/>
      <c r="FR201" s="675"/>
      <c r="FS201" s="675"/>
      <c r="FT201" s="675"/>
      <c r="FU201" s="675"/>
      <c r="FV201" s="675"/>
      <c r="FW201" s="675"/>
      <c r="FX201" s="675"/>
      <c r="FY201" s="675"/>
      <c r="FZ201" s="675"/>
      <c r="GA201" s="675"/>
      <c r="GB201" s="675"/>
      <c r="GC201" s="675"/>
      <c r="GD201" s="675"/>
      <c r="GE201" s="675"/>
      <c r="GF201" s="675"/>
      <c r="GG201" s="675"/>
      <c r="GH201" s="675"/>
      <c r="GI201" s="675"/>
      <c r="GJ201" s="675"/>
      <c r="GK201" s="675"/>
      <c r="GL201" s="675"/>
      <c r="GM201" s="675"/>
      <c r="GN201" s="675"/>
      <c r="GO201" s="675"/>
      <c r="GP201" s="675"/>
      <c r="GQ201" s="675"/>
      <c r="GR201" s="675"/>
      <c r="GS201" s="675"/>
      <c r="GT201" s="675"/>
      <c r="GU201" s="675"/>
      <c r="GV201" s="675"/>
      <c r="GW201" s="675"/>
      <c r="GX201" s="675"/>
      <c r="GY201" s="675"/>
      <c r="GZ201" s="675"/>
      <c r="HA201" s="675"/>
      <c r="HB201" s="675"/>
      <c r="HC201" s="675"/>
      <c r="HD201" s="675"/>
      <c r="HE201" s="675"/>
      <c r="HF201" s="675"/>
      <c r="HG201" s="675"/>
      <c r="HH201" s="675"/>
      <c r="HI201" s="675"/>
      <c r="HJ201" s="675"/>
      <c r="HK201" s="675"/>
      <c r="HL201" s="675"/>
      <c r="HM201" s="675"/>
      <c r="HN201" s="675"/>
      <c r="HO201" s="675"/>
      <c r="HP201" s="675"/>
      <c r="HQ201" s="675"/>
      <c r="HR201" s="675"/>
      <c r="HS201" s="675"/>
      <c r="HT201" s="675"/>
      <c r="HU201" s="675"/>
      <c r="HV201" s="675"/>
      <c r="HW201" s="675"/>
      <c r="HX201" s="675"/>
      <c r="HY201" s="675"/>
      <c r="HZ201" s="675"/>
      <c r="IA201" s="675"/>
      <c r="IB201" s="675"/>
      <c r="IC201" s="675"/>
      <c r="ID201" s="675"/>
      <c r="IE201" s="675"/>
      <c r="IF201" s="675"/>
      <c r="IG201" s="675"/>
      <c r="IH201" s="675"/>
      <c r="II201" s="675"/>
      <c r="IJ201" s="675"/>
      <c r="IK201" s="675"/>
      <c r="IL201" s="675"/>
      <c r="IM201" s="675"/>
      <c r="IN201" s="675"/>
      <c r="IO201" s="675"/>
      <c r="IP201" s="675"/>
      <c r="IQ201" s="675"/>
      <c r="IR201" s="675"/>
      <c r="IS201" s="675"/>
      <c r="IT201" s="675"/>
      <c r="IU201" s="675"/>
      <c r="IV201" s="675"/>
      <c r="IW201" s="675"/>
      <c r="IX201" s="675"/>
      <c r="IY201" s="675"/>
      <c r="IZ201" s="675"/>
      <c r="JA201" s="675"/>
      <c r="JB201" s="675"/>
      <c r="JC201" s="675"/>
      <c r="JD201" s="675"/>
      <c r="JE201" s="675"/>
      <c r="JF201" s="675"/>
      <c r="JG201" s="675"/>
      <c r="JH201" s="675"/>
      <c r="JI201" s="675"/>
      <c r="JJ201" s="675"/>
      <c r="JK201" s="675"/>
      <c r="JL201" s="675"/>
      <c r="JM201" s="675"/>
      <c r="JN201" s="675"/>
      <c r="JO201" s="675"/>
      <c r="JP201" s="675"/>
      <c r="JQ201" s="675"/>
      <c r="JR201" s="675"/>
      <c r="JS201" s="675"/>
      <c r="JT201" s="675"/>
      <c r="JU201" s="675"/>
      <c r="JV201" s="675"/>
      <c r="JW201" s="675"/>
      <c r="JX201" s="675"/>
      <c r="JY201" s="675"/>
      <c r="JZ201" s="675"/>
      <c r="KA201" s="675"/>
      <c r="KB201" s="675"/>
      <c r="KC201" s="675"/>
      <c r="KD201" s="675"/>
      <c r="KE201" s="675"/>
      <c r="KF201" s="675"/>
      <c r="KG201" s="675"/>
      <c r="KH201" s="675"/>
      <c r="KI201" s="675"/>
      <c r="KJ201" s="675"/>
      <c r="KK201" s="675"/>
      <c r="KL201" s="675"/>
      <c r="KM201" s="675"/>
      <c r="KN201" s="675"/>
      <c r="KO201" s="675"/>
      <c r="KP201" s="675"/>
      <c r="KQ201" s="675"/>
      <c r="KR201" s="675"/>
      <c r="KS201" s="675"/>
      <c r="KT201" s="675"/>
      <c r="KU201" s="675"/>
      <c r="KV201" s="675"/>
      <c r="KW201" s="675"/>
      <c r="KX201" s="675"/>
      <c r="KY201" s="675"/>
      <c r="KZ201" s="675"/>
      <c r="LA201" s="675"/>
      <c r="LB201" s="675"/>
      <c r="LC201" s="675"/>
      <c r="LD201" s="675"/>
      <c r="LE201" s="675"/>
      <c r="LF201" s="675"/>
      <c r="LG201" s="675"/>
      <c r="LH201" s="675"/>
      <c r="LI201" s="675"/>
      <c r="LJ201" s="675"/>
      <c r="LK201" s="675"/>
      <c r="LL201" s="675"/>
      <c r="LM201" s="675"/>
      <c r="LN201" s="675"/>
      <c r="LO201" s="675"/>
      <c r="LP201" s="675"/>
      <c r="LQ201" s="675"/>
      <c r="LR201" s="675"/>
      <c r="LS201" s="675"/>
      <c r="LT201" s="675"/>
      <c r="LU201" s="675"/>
      <c r="LV201" s="675"/>
      <c r="LW201" s="675"/>
      <c r="LX201" s="675"/>
      <c r="LY201" s="675"/>
      <c r="LZ201" s="675"/>
      <c r="MA201" s="675"/>
      <c r="MB201" s="675"/>
      <c r="MC201" s="675"/>
      <c r="MD201" s="675"/>
      <c r="ME201" s="675"/>
      <c r="MF201" s="675"/>
      <c r="MG201" s="675"/>
      <c r="MH201" s="675"/>
      <c r="MI201" s="675"/>
      <c r="MJ201" s="675"/>
      <c r="MK201" s="675"/>
      <c r="ML201" s="675"/>
      <c r="MM201" s="675"/>
      <c r="MN201" s="675"/>
      <c r="MO201" s="675"/>
      <c r="MP201" s="675"/>
      <c r="MQ201" s="675"/>
      <c r="MR201" s="675"/>
      <c r="MS201" s="675"/>
      <c r="MT201" s="675"/>
      <c r="MU201" s="675"/>
      <c r="MV201" s="675"/>
      <c r="MW201" s="675"/>
      <c r="MX201" s="675"/>
      <c r="MY201" s="675"/>
      <c r="MZ201" s="675"/>
      <c r="NA201" s="675"/>
      <c r="NB201" s="675"/>
      <c r="NC201" s="675"/>
      <c r="ND201" s="675"/>
      <c r="NE201" s="675"/>
      <c r="NF201" s="675"/>
      <c r="NG201" s="675"/>
      <c r="NH201" s="675"/>
      <c r="NI201" s="675"/>
      <c r="NJ201" s="675"/>
      <c r="NK201" s="675"/>
      <c r="NL201" s="675"/>
      <c r="NM201" s="675"/>
      <c r="NN201" s="675"/>
      <c r="NO201" s="675"/>
      <c r="NP201" s="675"/>
      <c r="NQ201" s="675"/>
      <c r="NR201" s="675"/>
      <c r="NS201" s="675"/>
      <c r="NT201" s="675"/>
      <c r="NU201" s="675"/>
      <c r="NV201" s="675"/>
      <c r="NW201" s="675"/>
      <c r="NX201" s="675"/>
      <c r="NY201" s="675"/>
      <c r="NZ201" s="675"/>
      <c r="OA201" s="675"/>
      <c r="OB201" s="675"/>
      <c r="OC201" s="675"/>
      <c r="OD201" s="675"/>
      <c r="OE201" s="675"/>
      <c r="OF201" s="675"/>
      <c r="OG201" s="675"/>
      <c r="OH201" s="675"/>
      <c r="OI201" s="675"/>
      <c r="OJ201" s="675"/>
      <c r="OK201" s="675"/>
      <c r="OL201" s="675"/>
      <c r="OM201" s="675"/>
      <c r="ON201" s="675"/>
      <c r="OO201" s="675"/>
      <c r="OP201" s="675"/>
      <c r="OQ201" s="675"/>
      <c r="OR201" s="675"/>
      <c r="OS201" s="675"/>
      <c r="OT201" s="675"/>
      <c r="OU201" s="675"/>
      <c r="OV201" s="675"/>
      <c r="OW201" s="675"/>
      <c r="OX201" s="675"/>
      <c r="OY201" s="675"/>
      <c r="OZ201" s="675"/>
      <c r="PA201" s="675"/>
      <c r="PB201" s="675"/>
      <c r="PC201" s="675"/>
      <c r="PD201" s="675"/>
      <c r="PE201" s="675"/>
      <c r="PF201" s="675"/>
      <c r="PG201" s="675"/>
      <c r="PH201" s="675"/>
      <c r="PI201" s="675"/>
      <c r="PJ201" s="675"/>
      <c r="PK201" s="675"/>
      <c r="PL201" s="675"/>
      <c r="PM201" s="675"/>
      <c r="PN201" s="675"/>
      <c r="PO201" s="675"/>
      <c r="PP201" s="675"/>
      <c r="PQ201" s="675"/>
      <c r="PR201" s="675"/>
      <c r="PS201" s="675"/>
      <c r="PT201" s="675"/>
      <c r="PU201" s="675"/>
      <c r="PV201" s="675"/>
      <c r="PW201" s="675"/>
      <c r="PX201" s="675"/>
      <c r="PY201" s="675"/>
      <c r="PZ201" s="675"/>
      <c r="QA201" s="675"/>
      <c r="QB201" s="675"/>
      <c r="QC201" s="675"/>
      <c r="QD201" s="675"/>
      <c r="QE201" s="675"/>
      <c r="QF201" s="675"/>
      <c r="QG201" s="675"/>
      <c r="QH201" s="675"/>
      <c r="QI201" s="675"/>
      <c r="QJ201" s="675"/>
      <c r="QK201" s="675"/>
      <c r="QL201" s="675"/>
      <c r="QM201" s="675"/>
      <c r="QN201" s="675"/>
      <c r="QO201" s="675"/>
      <c r="QP201" s="675"/>
      <c r="QQ201" s="675"/>
      <c r="QR201" s="675"/>
      <c r="QS201" s="675"/>
      <c r="QT201" s="675"/>
      <c r="QU201" s="675"/>
      <c r="QV201" s="675"/>
      <c r="QW201" s="675"/>
      <c r="QX201" s="675"/>
      <c r="QY201" s="675"/>
      <c r="QZ201" s="675"/>
      <c r="RA201" s="675"/>
      <c r="RB201" s="675"/>
      <c r="RC201" s="675"/>
      <c r="RD201" s="675"/>
      <c r="RE201" s="675"/>
      <c r="RF201" s="675"/>
      <c r="RG201" s="675"/>
      <c r="RH201" s="675"/>
      <c r="RI201" s="675"/>
      <c r="RJ201" s="675"/>
      <c r="RK201" s="675"/>
      <c r="RL201" s="675"/>
      <c r="RM201" s="675"/>
      <c r="RN201" s="675"/>
      <c r="RO201" s="675"/>
      <c r="RP201" s="675"/>
      <c r="RQ201" s="675"/>
      <c r="RR201" s="675"/>
      <c r="RS201" s="675"/>
      <c r="RT201" s="675"/>
      <c r="RU201" s="675"/>
      <c r="RV201" s="675"/>
      <c r="RW201" s="675"/>
      <c r="RX201" s="675"/>
      <c r="RY201" s="675"/>
      <c r="RZ201" s="675"/>
      <c r="SA201" s="675"/>
      <c r="SB201" s="675"/>
      <c r="SC201" s="675"/>
      <c r="SD201" s="675"/>
      <c r="SE201" s="675"/>
      <c r="SF201" s="675"/>
      <c r="SG201" s="675"/>
      <c r="SH201" s="675"/>
      <c r="SI201" s="675"/>
      <c r="SJ201" s="675"/>
      <c r="SK201" s="675"/>
      <c r="SL201" s="675"/>
      <c r="SM201" s="675"/>
      <c r="SN201" s="675"/>
      <c r="SO201" s="675"/>
      <c r="SP201" s="675"/>
      <c r="SQ201" s="675"/>
      <c r="SR201" s="675"/>
      <c r="SS201" s="675"/>
      <c r="ST201" s="675"/>
      <c r="SU201" s="675"/>
      <c r="SV201" s="675"/>
      <c r="SW201" s="675"/>
      <c r="SX201" s="675"/>
      <c r="SY201" s="675"/>
      <c r="SZ201" s="675"/>
      <c r="TA201" s="675"/>
      <c r="TB201" s="675"/>
      <c r="TC201" s="675"/>
      <c r="TD201" s="675"/>
      <c r="TE201" s="675"/>
      <c r="TF201" s="675"/>
      <c r="TG201" s="675"/>
      <c r="TH201" s="675"/>
      <c r="TI201" s="675"/>
      <c r="TJ201" s="675"/>
      <c r="TK201" s="675"/>
      <c r="TL201" s="675"/>
      <c r="TM201" s="675"/>
      <c r="TN201" s="675"/>
      <c r="TO201" s="675"/>
      <c r="TP201" s="675"/>
      <c r="TQ201" s="675"/>
      <c r="TR201" s="675"/>
      <c r="TS201" s="675"/>
      <c r="TT201" s="675"/>
      <c r="TU201" s="675"/>
      <c r="TV201" s="675"/>
      <c r="TW201" s="675"/>
      <c r="TX201" s="675"/>
      <c r="TY201" s="675"/>
      <c r="TZ201" s="675"/>
      <c r="UA201" s="675"/>
      <c r="UB201" s="675"/>
      <c r="UC201" s="675"/>
      <c r="UD201" s="675"/>
      <c r="UE201" s="675"/>
      <c r="UF201" s="675"/>
      <c r="UG201" s="675"/>
      <c r="UH201" s="675"/>
      <c r="UI201" s="675"/>
      <c r="UJ201" s="675"/>
      <c r="UK201" s="675"/>
      <c r="UL201" s="675"/>
      <c r="UM201" s="675"/>
      <c r="UN201" s="675"/>
      <c r="UO201" s="675"/>
      <c r="UP201" s="675"/>
      <c r="UQ201" s="675"/>
      <c r="UR201" s="675"/>
      <c r="US201" s="675"/>
      <c r="UT201" s="675"/>
      <c r="UU201" s="675"/>
      <c r="UV201" s="675"/>
      <c r="UW201" s="675"/>
      <c r="UX201" s="675"/>
      <c r="UY201" s="675"/>
      <c r="UZ201" s="675"/>
      <c r="VA201" s="675"/>
      <c r="VB201" s="675"/>
      <c r="VC201" s="675"/>
      <c r="VD201" s="675"/>
      <c r="VE201" s="675"/>
      <c r="VF201" s="675"/>
      <c r="VG201" s="675"/>
      <c r="VH201" s="675"/>
      <c r="VI201" s="675"/>
      <c r="VJ201" s="675"/>
      <c r="VK201" s="675"/>
      <c r="VL201" s="675"/>
      <c r="VM201" s="675"/>
      <c r="VN201" s="675"/>
      <c r="VO201" s="675"/>
      <c r="VP201" s="675"/>
      <c r="VQ201" s="675"/>
      <c r="VR201" s="675"/>
      <c r="VS201" s="675"/>
      <c r="VT201" s="675"/>
      <c r="VU201" s="675"/>
      <c r="VV201" s="675"/>
      <c r="VW201" s="675"/>
      <c r="VX201" s="675"/>
      <c r="VY201" s="675"/>
      <c r="VZ201" s="675"/>
      <c r="WA201" s="675"/>
      <c r="WB201" s="675"/>
      <c r="WC201" s="675"/>
      <c r="WD201" s="675"/>
      <c r="WE201" s="675"/>
      <c r="WF201" s="675"/>
      <c r="WG201" s="675"/>
      <c r="WH201" s="675"/>
      <c r="WI201" s="675"/>
      <c r="WJ201" s="675"/>
      <c r="WK201" s="675"/>
      <c r="WL201" s="675"/>
      <c r="WM201" s="675"/>
      <c r="WN201" s="675"/>
      <c r="WO201" s="675"/>
      <c r="WP201" s="675"/>
      <c r="WQ201" s="675"/>
      <c r="WR201" s="675"/>
      <c r="WS201" s="675"/>
      <c r="WT201" s="675"/>
      <c r="WU201" s="675"/>
      <c r="WV201" s="675"/>
      <c r="WW201" s="675"/>
      <c r="WX201" s="675"/>
      <c r="WY201" s="675"/>
      <c r="WZ201" s="675"/>
      <c r="XA201" s="675"/>
      <c r="XB201" s="675"/>
      <c r="XC201" s="675"/>
      <c r="XD201" s="675"/>
      <c r="XE201" s="675"/>
      <c r="XF201" s="675"/>
      <c r="XG201" s="675"/>
      <c r="XH201" s="675"/>
      <c r="XI201" s="675"/>
      <c r="XJ201" s="675"/>
      <c r="XK201" s="675"/>
      <c r="XL201" s="675"/>
      <c r="XM201" s="675"/>
      <c r="XN201" s="675"/>
      <c r="XO201" s="675"/>
      <c r="XP201" s="675"/>
      <c r="XQ201" s="675"/>
      <c r="XR201" s="675"/>
      <c r="XS201" s="675"/>
      <c r="XT201" s="675"/>
      <c r="XU201" s="675"/>
      <c r="XV201" s="675"/>
      <c r="XW201" s="675"/>
      <c r="XX201" s="675"/>
      <c r="XY201" s="675"/>
      <c r="XZ201" s="675"/>
      <c r="YA201" s="675"/>
      <c r="YB201" s="675"/>
      <c r="YC201" s="675"/>
      <c r="YD201" s="675"/>
      <c r="YE201" s="675"/>
      <c r="YF201" s="675"/>
      <c r="YG201" s="675"/>
      <c r="YH201" s="675"/>
      <c r="YI201" s="675"/>
      <c r="YJ201" s="675"/>
      <c r="YK201" s="675"/>
      <c r="YL201" s="675"/>
      <c r="YM201" s="675"/>
      <c r="YN201" s="675"/>
      <c r="YO201" s="675"/>
      <c r="YP201" s="675"/>
      <c r="YQ201" s="675"/>
      <c r="YR201" s="675"/>
      <c r="YS201" s="675"/>
      <c r="YT201" s="675"/>
      <c r="YU201" s="675"/>
      <c r="YV201" s="675"/>
      <c r="YW201" s="675"/>
      <c r="YX201" s="675"/>
      <c r="YY201" s="675"/>
      <c r="YZ201" s="675"/>
      <c r="ZA201" s="675"/>
      <c r="ZB201" s="675"/>
      <c r="ZC201" s="675"/>
      <c r="ZD201" s="675"/>
      <c r="ZE201" s="675"/>
      <c r="ZF201" s="675"/>
      <c r="ZG201" s="675"/>
      <c r="ZH201" s="675"/>
      <c r="ZI201" s="675"/>
      <c r="ZJ201" s="675"/>
      <c r="ZK201" s="675"/>
      <c r="ZL201" s="675"/>
      <c r="ZM201" s="675"/>
      <c r="ZN201" s="675"/>
      <c r="ZO201" s="675"/>
      <c r="ZP201" s="675"/>
      <c r="ZQ201" s="675"/>
      <c r="ZR201" s="675"/>
      <c r="ZS201" s="675"/>
      <c r="ZT201" s="675"/>
      <c r="ZU201" s="675"/>
      <c r="ZV201" s="675"/>
      <c r="ZW201" s="675"/>
      <c r="ZX201" s="675"/>
      <c r="ZY201" s="675"/>
      <c r="ZZ201" s="675"/>
      <c r="AAA201" s="675"/>
      <c r="AAB201" s="675"/>
      <c r="AAC201" s="675"/>
      <c r="AAD201" s="675"/>
      <c r="AAE201" s="675"/>
      <c r="AAF201" s="675"/>
      <c r="AAG201" s="675"/>
      <c r="AAH201" s="675"/>
      <c r="AAI201" s="675"/>
      <c r="AAJ201" s="675"/>
      <c r="AAK201" s="675"/>
      <c r="AAL201" s="675"/>
      <c r="AAM201" s="675"/>
      <c r="AAN201" s="675"/>
      <c r="AAO201" s="675"/>
      <c r="AAP201" s="675"/>
      <c r="AAQ201" s="675"/>
      <c r="AAR201" s="675"/>
      <c r="AAS201" s="675"/>
      <c r="AAT201" s="675"/>
      <c r="AAU201" s="675"/>
      <c r="AAV201" s="675"/>
      <c r="AAW201" s="675"/>
      <c r="AAX201" s="675"/>
      <c r="AAY201" s="675"/>
      <c r="AAZ201" s="675"/>
      <c r="ABA201" s="675"/>
      <c r="ABB201" s="675"/>
      <c r="ABC201" s="675"/>
      <c r="ABD201" s="675"/>
      <c r="ABE201" s="675"/>
      <c r="ABF201" s="675"/>
      <c r="ABG201" s="675"/>
      <c r="ABH201" s="675"/>
      <c r="ABI201" s="675"/>
      <c r="ABJ201" s="675"/>
      <c r="ABK201" s="675"/>
      <c r="ABL201" s="675"/>
      <c r="ABM201" s="675"/>
      <c r="ABN201" s="675"/>
      <c r="ABO201" s="675"/>
      <c r="ABP201" s="675"/>
      <c r="ABQ201" s="675"/>
      <c r="ABR201" s="675"/>
      <c r="ABS201" s="675"/>
      <c r="ABT201" s="675"/>
      <c r="ABU201" s="675"/>
      <c r="ABV201" s="675"/>
      <c r="ABW201" s="675"/>
      <c r="ABX201" s="675"/>
      <c r="ABY201" s="675"/>
      <c r="ABZ201" s="675"/>
      <c r="ACA201" s="675"/>
      <c r="ACB201" s="675"/>
      <c r="ACC201" s="675"/>
      <c r="ACD201" s="675"/>
      <c r="ACE201" s="675"/>
      <c r="ACF201" s="675"/>
      <c r="ACG201" s="675"/>
      <c r="ACH201" s="675"/>
      <c r="ACI201" s="675"/>
      <c r="ACJ201" s="675"/>
      <c r="ACK201" s="675"/>
      <c r="ACL201" s="675"/>
      <c r="ACM201" s="675"/>
      <c r="ACN201" s="675"/>
      <c r="ACO201" s="675"/>
      <c r="ACP201" s="675"/>
      <c r="ACQ201" s="675"/>
      <c r="ACR201" s="675"/>
      <c r="ACS201" s="675"/>
      <c r="ACT201" s="675"/>
      <c r="ACU201" s="675"/>
      <c r="ACV201" s="675"/>
      <c r="ACW201" s="675"/>
      <c r="ACX201" s="675"/>
      <c r="ACY201" s="675"/>
      <c r="ACZ201" s="675"/>
      <c r="ADA201" s="675"/>
      <c r="ADB201" s="675"/>
      <c r="ADC201" s="675"/>
      <c r="ADD201" s="675"/>
      <c r="ADE201" s="675"/>
      <c r="ADF201" s="675"/>
      <c r="ADG201" s="675"/>
      <c r="ADH201" s="675"/>
      <c r="ADI201" s="675"/>
      <c r="ADJ201" s="675"/>
      <c r="ADK201" s="675"/>
      <c r="ADL201" s="675"/>
      <c r="ADM201" s="675"/>
      <c r="ADN201" s="675"/>
      <c r="ADO201" s="675"/>
      <c r="ADP201" s="675"/>
      <c r="ADQ201" s="675"/>
      <c r="ADR201" s="675"/>
      <c r="ADS201" s="675"/>
      <c r="ADT201" s="675"/>
      <c r="ADU201" s="675"/>
      <c r="ADV201" s="675"/>
      <c r="ADW201" s="675"/>
      <c r="ADX201" s="675"/>
      <c r="ADY201" s="675"/>
      <c r="ADZ201" s="675"/>
      <c r="AEA201" s="675"/>
      <c r="AEB201" s="675"/>
      <c r="AEC201" s="675"/>
      <c r="AED201" s="675"/>
      <c r="AEE201" s="675"/>
      <c r="AEF201" s="675"/>
      <c r="AEG201" s="675"/>
      <c r="AEH201" s="675"/>
      <c r="AEI201" s="675"/>
      <c r="AEJ201" s="675"/>
      <c r="AEK201" s="675"/>
      <c r="AEL201" s="675"/>
      <c r="AEM201" s="675"/>
      <c r="AEN201" s="675"/>
      <c r="AEO201" s="675"/>
      <c r="AEP201" s="675"/>
      <c r="AEQ201" s="675"/>
      <c r="AER201" s="675"/>
      <c r="AES201" s="675"/>
      <c r="AET201" s="675"/>
      <c r="AEU201" s="675"/>
      <c r="AEV201" s="675"/>
      <c r="AEW201" s="675"/>
      <c r="AEX201" s="675"/>
      <c r="AEY201" s="675"/>
      <c r="AEZ201" s="675"/>
      <c r="AFA201" s="675"/>
      <c r="AFB201" s="675"/>
      <c r="AFC201" s="675"/>
      <c r="AFD201" s="675"/>
      <c r="AFE201" s="675"/>
      <c r="AFF201" s="675"/>
      <c r="AFG201" s="675"/>
      <c r="AFH201" s="675"/>
      <c r="AFI201" s="675"/>
      <c r="AFJ201" s="675"/>
      <c r="AFK201" s="675"/>
      <c r="AFL201" s="675"/>
      <c r="AFM201" s="675"/>
      <c r="AFN201" s="675"/>
      <c r="AFO201" s="675"/>
      <c r="AFP201" s="675"/>
      <c r="AFQ201" s="675"/>
      <c r="AFR201" s="675"/>
      <c r="AFS201" s="675"/>
      <c r="AFT201" s="675"/>
      <c r="AFU201" s="675"/>
      <c r="AFV201" s="675"/>
      <c r="AFW201" s="675"/>
      <c r="AFX201" s="675"/>
      <c r="AFY201" s="675"/>
      <c r="AFZ201" s="675"/>
      <c r="AGA201" s="675"/>
      <c r="AGB201" s="675"/>
      <c r="AGC201" s="675"/>
      <c r="AGD201" s="675"/>
      <c r="AGE201" s="675"/>
      <c r="AGF201" s="675"/>
      <c r="AGG201" s="675"/>
      <c r="AGH201" s="675"/>
      <c r="AGI201" s="675"/>
      <c r="AGJ201" s="675"/>
      <c r="AGK201" s="675"/>
      <c r="AGL201" s="675"/>
      <c r="AGM201" s="675"/>
      <c r="AGN201" s="675"/>
      <c r="AGO201" s="675"/>
      <c r="AGP201" s="675"/>
      <c r="AGQ201" s="675"/>
      <c r="AGR201" s="675"/>
      <c r="AGS201" s="675"/>
      <c r="AGT201" s="675"/>
      <c r="AGU201" s="675"/>
      <c r="AGV201" s="675"/>
      <c r="AGW201" s="675"/>
      <c r="AGX201" s="675"/>
      <c r="AGY201" s="675"/>
      <c r="AGZ201" s="675"/>
      <c r="AHA201" s="675"/>
      <c r="AHB201" s="675"/>
      <c r="AHC201" s="675"/>
      <c r="AHD201" s="675"/>
      <c r="AHE201" s="675"/>
      <c r="AHF201" s="675"/>
      <c r="AHG201" s="675"/>
      <c r="AHH201" s="675"/>
      <c r="AHI201" s="675"/>
      <c r="AHJ201" s="675"/>
      <c r="AHK201" s="675"/>
      <c r="AHL201" s="675"/>
      <c r="AHM201" s="675"/>
      <c r="AHN201" s="675"/>
      <c r="AHO201" s="675"/>
      <c r="AHP201" s="675"/>
      <c r="AHQ201" s="675"/>
      <c r="AHR201" s="675"/>
      <c r="AHS201" s="675"/>
      <c r="AHT201" s="675"/>
      <c r="AHU201" s="675"/>
      <c r="AHV201" s="675"/>
      <c r="AHW201" s="675"/>
      <c r="AHX201" s="675"/>
      <c r="AHY201" s="675"/>
      <c r="AHZ201" s="675"/>
      <c r="AIA201" s="675"/>
      <c r="AIB201" s="675"/>
      <c r="AIC201" s="675"/>
      <c r="AID201" s="675"/>
      <c r="AIE201" s="675"/>
      <c r="AIF201" s="675"/>
      <c r="AIG201" s="675"/>
      <c r="AIH201" s="675"/>
      <c r="AII201" s="675"/>
      <c r="AIJ201" s="675"/>
      <c r="AIK201" s="675"/>
      <c r="AIL201" s="675"/>
      <c r="AIM201" s="675"/>
      <c r="AIN201" s="675"/>
      <c r="AIO201" s="675"/>
      <c r="AIP201" s="675"/>
      <c r="AIQ201" s="675"/>
      <c r="AIR201" s="675"/>
      <c r="AIS201" s="675"/>
      <c r="AIT201" s="675"/>
      <c r="AIU201" s="675"/>
      <c r="AIV201" s="675"/>
      <c r="AIW201" s="675"/>
      <c r="AIX201" s="675"/>
      <c r="AIY201" s="675"/>
      <c r="AIZ201" s="675"/>
      <c r="AJA201" s="675"/>
      <c r="AJB201" s="675"/>
      <c r="AJC201" s="675"/>
      <c r="AJD201" s="675"/>
      <c r="AJE201" s="675"/>
      <c r="AJF201" s="675"/>
      <c r="AJG201" s="675"/>
      <c r="AJH201" s="675"/>
      <c r="AJI201" s="675"/>
      <c r="AJJ201" s="675"/>
      <c r="AJK201" s="675"/>
      <c r="AJL201" s="675"/>
      <c r="AJM201" s="675"/>
      <c r="AJN201" s="675"/>
      <c r="AJO201" s="675"/>
      <c r="AJP201" s="675"/>
      <c r="AJQ201" s="675"/>
      <c r="AJR201" s="675"/>
      <c r="AJS201" s="675"/>
      <c r="AJT201" s="675"/>
      <c r="AJU201" s="675"/>
      <c r="AJV201" s="675"/>
      <c r="AJW201" s="675"/>
      <c r="AJX201" s="675"/>
      <c r="AJY201" s="675"/>
      <c r="AJZ201" s="675"/>
      <c r="AKA201" s="675"/>
      <c r="AKB201" s="675"/>
      <c r="AKC201" s="675"/>
      <c r="AKD201" s="675"/>
      <c r="AKE201" s="675"/>
      <c r="AKF201" s="675"/>
      <c r="AKG201" s="675"/>
      <c r="AKH201" s="675"/>
      <c r="AKI201" s="675"/>
      <c r="AKJ201" s="675"/>
      <c r="AKK201" s="675"/>
      <c r="AKL201" s="675"/>
      <c r="AKM201" s="675"/>
      <c r="AKN201" s="675"/>
      <c r="AKO201" s="675"/>
      <c r="AKP201" s="675"/>
      <c r="AKQ201" s="675"/>
      <c r="AKR201" s="675"/>
      <c r="AKS201" s="675"/>
      <c r="AKT201" s="675"/>
      <c r="AKU201" s="675"/>
      <c r="AKV201" s="675"/>
      <c r="AKW201" s="675"/>
      <c r="AKX201" s="675"/>
      <c r="AKY201" s="675"/>
      <c r="AKZ201" s="675"/>
      <c r="ALA201" s="675"/>
      <c r="ALB201" s="675"/>
      <c r="ALC201" s="675"/>
      <c r="ALD201" s="675"/>
      <c r="ALE201" s="675"/>
      <c r="ALF201" s="675"/>
      <c r="ALG201" s="675"/>
      <c r="ALH201" s="675"/>
      <c r="ALI201" s="675"/>
      <c r="ALJ201" s="675"/>
      <c r="ALK201" s="675"/>
      <c r="ALL201" s="675"/>
      <c r="ALM201" s="675"/>
      <c r="ALN201" s="675"/>
      <c r="ALO201" s="675"/>
      <c r="ALP201" s="675"/>
      <c r="ALQ201" s="675"/>
      <c r="ALR201" s="675"/>
      <c r="ALS201" s="675"/>
      <c r="ALT201" s="675"/>
      <c r="ALU201" s="675"/>
      <c r="ALV201" s="675"/>
      <c r="ALW201" s="675"/>
      <c r="ALX201" s="675"/>
      <c r="ALY201" s="675"/>
      <c r="ALZ201" s="675"/>
      <c r="AMA201" s="675"/>
      <c r="AMB201" s="675"/>
      <c r="AMC201" s="675"/>
      <c r="AMD201" s="675"/>
      <c r="AME201" s="675"/>
      <c r="AMF201" s="675"/>
      <c r="AMG201" s="675"/>
      <c r="AMH201" s="675"/>
      <c r="AMI201" s="675"/>
      <c r="AMJ201" s="675"/>
    </row>
    <row r="202" spans="1:1024" x14ac:dyDescent="0.2">
      <c r="A202" s="675"/>
      <c r="B202" s="700"/>
      <c r="C202" s="697"/>
      <c r="D202" s="694"/>
      <c r="E202" s="694"/>
      <c r="F202" s="694"/>
      <c r="G202" s="694"/>
      <c r="H202" s="694"/>
      <c r="I202" s="694"/>
      <c r="J202" s="694"/>
      <c r="K202" s="694"/>
      <c r="L202" s="694"/>
      <c r="M202" s="694"/>
      <c r="N202" s="694"/>
      <c r="O202" s="694"/>
      <c r="P202" s="694"/>
      <c r="Q202" s="694"/>
      <c r="R202" s="695"/>
      <c r="S202" s="694"/>
      <c r="T202" s="694"/>
      <c r="U202" s="687" t="s">
        <v>503</v>
      </c>
      <c r="V202" s="681" t="s">
        <v>124</v>
      </c>
      <c r="W202" s="696" t="s">
        <v>495</v>
      </c>
      <c r="X202" s="569">
        <v>406.63613400000003</v>
      </c>
      <c r="Y202" s="569">
        <v>406.63613400000003</v>
      </c>
      <c r="Z202" s="569">
        <v>406.63613400000003</v>
      </c>
      <c r="AA202" s="569">
        <v>406.63613400000003</v>
      </c>
      <c r="AB202" s="569">
        <v>406.63613400000003</v>
      </c>
      <c r="AC202" s="569">
        <v>365.73696300000006</v>
      </c>
      <c r="AD202" s="569">
        <v>365.73696300000006</v>
      </c>
      <c r="AE202" s="569">
        <v>365.73696300000006</v>
      </c>
      <c r="AF202" s="569">
        <v>365.73696300000006</v>
      </c>
      <c r="AG202" s="569">
        <v>365.73696300000006</v>
      </c>
      <c r="AH202" s="569">
        <v>117.32023500000001</v>
      </c>
      <c r="AI202" s="569">
        <v>117.32023500000001</v>
      </c>
      <c r="AJ202" s="569">
        <v>117.32023500000001</v>
      </c>
      <c r="AK202" s="569">
        <v>117.32023500000001</v>
      </c>
      <c r="AL202" s="569">
        <v>117.32023500000001</v>
      </c>
      <c r="AM202" s="569">
        <v>0</v>
      </c>
      <c r="AN202" s="569">
        <v>0</v>
      </c>
      <c r="AO202" s="569">
        <v>0</v>
      </c>
      <c r="AP202" s="569">
        <v>0</v>
      </c>
      <c r="AQ202" s="569">
        <v>0</v>
      </c>
      <c r="AR202" s="569">
        <v>0</v>
      </c>
      <c r="AS202" s="569">
        <v>0</v>
      </c>
      <c r="AT202" s="569">
        <v>0</v>
      </c>
      <c r="AU202" s="569">
        <v>0</v>
      </c>
      <c r="AV202" s="569">
        <v>0</v>
      </c>
      <c r="AW202" s="569">
        <v>0</v>
      </c>
      <c r="AX202" s="569">
        <v>0</v>
      </c>
      <c r="AY202" s="569">
        <v>0</v>
      </c>
      <c r="AZ202" s="569">
        <v>0</v>
      </c>
      <c r="BA202" s="569">
        <v>0</v>
      </c>
      <c r="BB202" s="569">
        <v>0</v>
      </c>
      <c r="BC202" s="569">
        <v>0</v>
      </c>
      <c r="BD202" s="569">
        <v>0</v>
      </c>
      <c r="BE202" s="569">
        <v>0</v>
      </c>
      <c r="BF202" s="569">
        <v>0</v>
      </c>
      <c r="BG202" s="569">
        <v>0</v>
      </c>
      <c r="BH202" s="569">
        <v>0</v>
      </c>
      <c r="BI202" s="569">
        <v>0</v>
      </c>
      <c r="BJ202" s="569">
        <v>0</v>
      </c>
      <c r="BK202" s="569">
        <v>0</v>
      </c>
      <c r="BL202" s="569">
        <v>0</v>
      </c>
      <c r="BM202" s="569">
        <v>0</v>
      </c>
      <c r="BN202" s="569">
        <v>0</v>
      </c>
      <c r="BO202" s="569">
        <v>0</v>
      </c>
      <c r="BP202" s="569">
        <v>0</v>
      </c>
      <c r="BQ202" s="569">
        <v>0</v>
      </c>
      <c r="BR202" s="569">
        <v>0</v>
      </c>
      <c r="BS202" s="569">
        <v>0</v>
      </c>
      <c r="BT202" s="569">
        <v>0</v>
      </c>
      <c r="BU202" s="569">
        <v>0</v>
      </c>
      <c r="BV202" s="569">
        <v>0</v>
      </c>
      <c r="BW202" s="569">
        <v>0</v>
      </c>
      <c r="BX202" s="569">
        <v>0</v>
      </c>
      <c r="BY202" s="569">
        <v>0</v>
      </c>
      <c r="BZ202" s="569">
        <v>0</v>
      </c>
      <c r="CA202" s="569">
        <v>0</v>
      </c>
      <c r="CB202" s="569">
        <v>0</v>
      </c>
      <c r="CC202" s="569">
        <v>0</v>
      </c>
      <c r="CD202" s="569">
        <v>0</v>
      </c>
      <c r="CE202" s="569">
        <v>0</v>
      </c>
      <c r="CF202" s="569">
        <v>0</v>
      </c>
      <c r="CG202" s="569">
        <v>0</v>
      </c>
      <c r="CH202" s="569">
        <v>0</v>
      </c>
      <c r="CI202" s="569">
        <v>0</v>
      </c>
      <c r="CJ202" s="569">
        <v>0</v>
      </c>
      <c r="CK202" s="569">
        <v>0</v>
      </c>
      <c r="CL202" s="569">
        <v>0</v>
      </c>
      <c r="CM202" s="569">
        <v>0</v>
      </c>
      <c r="CN202" s="569">
        <v>0</v>
      </c>
      <c r="CO202" s="569">
        <v>0</v>
      </c>
      <c r="CP202" s="569">
        <v>0</v>
      </c>
      <c r="CQ202" s="569">
        <v>0</v>
      </c>
      <c r="CR202" s="569">
        <v>0</v>
      </c>
      <c r="CS202" s="569">
        <v>0</v>
      </c>
      <c r="CT202" s="569">
        <v>0</v>
      </c>
      <c r="CU202" s="569">
        <v>0</v>
      </c>
      <c r="CV202" s="569">
        <v>0</v>
      </c>
      <c r="CW202" s="569">
        <v>0</v>
      </c>
      <c r="CX202" s="569">
        <v>0</v>
      </c>
      <c r="CY202" s="569">
        <v>0</v>
      </c>
      <c r="CZ202" s="682">
        <v>0</v>
      </c>
      <c r="DA202" s="683">
        <v>0</v>
      </c>
      <c r="DB202" s="683">
        <v>0</v>
      </c>
      <c r="DC202" s="683">
        <v>0</v>
      </c>
      <c r="DD202" s="683">
        <v>0</v>
      </c>
      <c r="DE202" s="683">
        <v>0</v>
      </c>
      <c r="DF202" s="683">
        <v>0</v>
      </c>
      <c r="DG202" s="683">
        <v>0</v>
      </c>
      <c r="DH202" s="683">
        <v>0</v>
      </c>
      <c r="DI202" s="683">
        <v>0</v>
      </c>
      <c r="DJ202" s="683">
        <v>0</v>
      </c>
      <c r="DK202" s="683">
        <v>0</v>
      </c>
      <c r="DL202" s="683">
        <v>0</v>
      </c>
      <c r="DM202" s="683">
        <v>0</v>
      </c>
      <c r="DN202" s="683">
        <v>0</v>
      </c>
      <c r="DO202" s="683">
        <v>0</v>
      </c>
      <c r="DP202" s="683">
        <v>0</v>
      </c>
      <c r="DQ202" s="683">
        <v>0</v>
      </c>
      <c r="DR202" s="683">
        <v>0</v>
      </c>
      <c r="DS202" s="683">
        <v>0</v>
      </c>
      <c r="DT202" s="683">
        <v>0</v>
      </c>
      <c r="DU202" s="683">
        <v>0</v>
      </c>
      <c r="DV202" s="683">
        <v>0</v>
      </c>
      <c r="DW202" s="684">
        <v>0</v>
      </c>
      <c r="DX202" s="589"/>
      <c r="DY202" s="675"/>
      <c r="DZ202" s="675"/>
      <c r="EA202" s="675"/>
      <c r="EB202" s="675"/>
      <c r="EC202" s="675"/>
      <c r="ED202" s="675"/>
      <c r="EE202" s="675"/>
      <c r="EF202" s="675"/>
      <c r="EG202" s="675"/>
      <c r="EH202" s="675"/>
      <c r="EI202" s="675"/>
      <c r="EJ202" s="675"/>
      <c r="EK202" s="675"/>
      <c r="EL202" s="675"/>
      <c r="EM202" s="675"/>
      <c r="EN202" s="675"/>
      <c r="EO202" s="675"/>
      <c r="EP202" s="675"/>
      <c r="EQ202" s="675"/>
      <c r="ER202" s="675"/>
      <c r="ES202" s="675"/>
      <c r="ET202" s="675"/>
      <c r="EU202" s="675"/>
      <c r="EV202" s="675"/>
      <c r="EW202" s="675"/>
      <c r="EX202" s="675"/>
      <c r="EY202" s="675"/>
      <c r="EZ202" s="675"/>
      <c r="FA202" s="675"/>
      <c r="FB202" s="675"/>
      <c r="FC202" s="675"/>
      <c r="FD202" s="675"/>
      <c r="FE202" s="675"/>
      <c r="FF202" s="675"/>
      <c r="FG202" s="675"/>
      <c r="FH202" s="675"/>
      <c r="FI202" s="675"/>
      <c r="FJ202" s="675"/>
      <c r="FK202" s="675"/>
      <c r="FL202" s="675"/>
      <c r="FM202" s="675"/>
      <c r="FN202" s="675"/>
      <c r="FO202" s="675"/>
      <c r="FP202" s="675"/>
      <c r="FQ202" s="675"/>
      <c r="FR202" s="675"/>
      <c r="FS202" s="675"/>
      <c r="FT202" s="675"/>
      <c r="FU202" s="675"/>
      <c r="FV202" s="675"/>
      <c r="FW202" s="675"/>
      <c r="FX202" s="675"/>
      <c r="FY202" s="675"/>
      <c r="FZ202" s="675"/>
      <c r="GA202" s="675"/>
      <c r="GB202" s="675"/>
      <c r="GC202" s="675"/>
      <c r="GD202" s="675"/>
      <c r="GE202" s="675"/>
      <c r="GF202" s="675"/>
      <c r="GG202" s="675"/>
      <c r="GH202" s="675"/>
      <c r="GI202" s="675"/>
      <c r="GJ202" s="675"/>
      <c r="GK202" s="675"/>
      <c r="GL202" s="675"/>
      <c r="GM202" s="675"/>
      <c r="GN202" s="675"/>
      <c r="GO202" s="675"/>
      <c r="GP202" s="675"/>
      <c r="GQ202" s="675"/>
      <c r="GR202" s="675"/>
      <c r="GS202" s="675"/>
      <c r="GT202" s="675"/>
      <c r="GU202" s="675"/>
      <c r="GV202" s="675"/>
      <c r="GW202" s="675"/>
      <c r="GX202" s="675"/>
      <c r="GY202" s="675"/>
      <c r="GZ202" s="675"/>
      <c r="HA202" s="675"/>
      <c r="HB202" s="675"/>
      <c r="HC202" s="675"/>
      <c r="HD202" s="675"/>
      <c r="HE202" s="675"/>
      <c r="HF202" s="675"/>
      <c r="HG202" s="675"/>
      <c r="HH202" s="675"/>
      <c r="HI202" s="675"/>
      <c r="HJ202" s="675"/>
      <c r="HK202" s="675"/>
      <c r="HL202" s="675"/>
      <c r="HM202" s="675"/>
      <c r="HN202" s="675"/>
      <c r="HO202" s="675"/>
      <c r="HP202" s="675"/>
      <c r="HQ202" s="675"/>
      <c r="HR202" s="675"/>
      <c r="HS202" s="675"/>
      <c r="HT202" s="675"/>
      <c r="HU202" s="675"/>
      <c r="HV202" s="675"/>
      <c r="HW202" s="675"/>
      <c r="HX202" s="675"/>
      <c r="HY202" s="675"/>
      <c r="HZ202" s="675"/>
      <c r="IA202" s="675"/>
      <c r="IB202" s="675"/>
      <c r="IC202" s="675"/>
      <c r="ID202" s="675"/>
      <c r="IE202" s="675"/>
      <c r="IF202" s="675"/>
      <c r="IG202" s="675"/>
      <c r="IH202" s="675"/>
      <c r="II202" s="675"/>
      <c r="IJ202" s="675"/>
      <c r="IK202" s="675"/>
      <c r="IL202" s="675"/>
      <c r="IM202" s="675"/>
      <c r="IN202" s="675"/>
      <c r="IO202" s="675"/>
      <c r="IP202" s="675"/>
      <c r="IQ202" s="675"/>
      <c r="IR202" s="675"/>
      <c r="IS202" s="675"/>
      <c r="IT202" s="675"/>
      <c r="IU202" s="675"/>
      <c r="IV202" s="675"/>
      <c r="IW202" s="675"/>
      <c r="IX202" s="675"/>
      <c r="IY202" s="675"/>
      <c r="IZ202" s="675"/>
      <c r="JA202" s="675"/>
      <c r="JB202" s="675"/>
      <c r="JC202" s="675"/>
      <c r="JD202" s="675"/>
      <c r="JE202" s="675"/>
      <c r="JF202" s="675"/>
      <c r="JG202" s="675"/>
      <c r="JH202" s="675"/>
      <c r="JI202" s="675"/>
      <c r="JJ202" s="675"/>
      <c r="JK202" s="675"/>
      <c r="JL202" s="675"/>
      <c r="JM202" s="675"/>
      <c r="JN202" s="675"/>
      <c r="JO202" s="675"/>
      <c r="JP202" s="675"/>
      <c r="JQ202" s="675"/>
      <c r="JR202" s="675"/>
      <c r="JS202" s="675"/>
      <c r="JT202" s="675"/>
      <c r="JU202" s="675"/>
      <c r="JV202" s="675"/>
      <c r="JW202" s="675"/>
      <c r="JX202" s="675"/>
      <c r="JY202" s="675"/>
      <c r="JZ202" s="675"/>
      <c r="KA202" s="675"/>
      <c r="KB202" s="675"/>
      <c r="KC202" s="675"/>
      <c r="KD202" s="675"/>
      <c r="KE202" s="675"/>
      <c r="KF202" s="675"/>
      <c r="KG202" s="675"/>
      <c r="KH202" s="675"/>
      <c r="KI202" s="675"/>
      <c r="KJ202" s="675"/>
      <c r="KK202" s="675"/>
      <c r="KL202" s="675"/>
      <c r="KM202" s="675"/>
      <c r="KN202" s="675"/>
      <c r="KO202" s="675"/>
      <c r="KP202" s="675"/>
      <c r="KQ202" s="675"/>
      <c r="KR202" s="675"/>
      <c r="KS202" s="675"/>
      <c r="KT202" s="675"/>
      <c r="KU202" s="675"/>
      <c r="KV202" s="675"/>
      <c r="KW202" s="675"/>
      <c r="KX202" s="675"/>
      <c r="KY202" s="675"/>
      <c r="KZ202" s="675"/>
      <c r="LA202" s="675"/>
      <c r="LB202" s="675"/>
      <c r="LC202" s="675"/>
      <c r="LD202" s="675"/>
      <c r="LE202" s="675"/>
      <c r="LF202" s="675"/>
      <c r="LG202" s="675"/>
      <c r="LH202" s="675"/>
      <c r="LI202" s="675"/>
      <c r="LJ202" s="675"/>
      <c r="LK202" s="675"/>
      <c r="LL202" s="675"/>
      <c r="LM202" s="675"/>
      <c r="LN202" s="675"/>
      <c r="LO202" s="675"/>
      <c r="LP202" s="675"/>
      <c r="LQ202" s="675"/>
      <c r="LR202" s="675"/>
      <c r="LS202" s="675"/>
      <c r="LT202" s="675"/>
      <c r="LU202" s="675"/>
      <c r="LV202" s="675"/>
      <c r="LW202" s="675"/>
      <c r="LX202" s="675"/>
      <c r="LY202" s="675"/>
      <c r="LZ202" s="675"/>
      <c r="MA202" s="675"/>
      <c r="MB202" s="675"/>
      <c r="MC202" s="675"/>
      <c r="MD202" s="675"/>
      <c r="ME202" s="675"/>
      <c r="MF202" s="675"/>
      <c r="MG202" s="675"/>
      <c r="MH202" s="675"/>
      <c r="MI202" s="675"/>
      <c r="MJ202" s="675"/>
      <c r="MK202" s="675"/>
      <c r="ML202" s="675"/>
      <c r="MM202" s="675"/>
      <c r="MN202" s="675"/>
      <c r="MO202" s="675"/>
      <c r="MP202" s="675"/>
      <c r="MQ202" s="675"/>
      <c r="MR202" s="675"/>
      <c r="MS202" s="675"/>
      <c r="MT202" s="675"/>
      <c r="MU202" s="675"/>
      <c r="MV202" s="675"/>
      <c r="MW202" s="675"/>
      <c r="MX202" s="675"/>
      <c r="MY202" s="675"/>
      <c r="MZ202" s="675"/>
      <c r="NA202" s="675"/>
      <c r="NB202" s="675"/>
      <c r="NC202" s="675"/>
      <c r="ND202" s="675"/>
      <c r="NE202" s="675"/>
      <c r="NF202" s="675"/>
      <c r="NG202" s="675"/>
      <c r="NH202" s="675"/>
      <c r="NI202" s="675"/>
      <c r="NJ202" s="675"/>
      <c r="NK202" s="675"/>
      <c r="NL202" s="675"/>
      <c r="NM202" s="675"/>
      <c r="NN202" s="675"/>
      <c r="NO202" s="675"/>
      <c r="NP202" s="675"/>
      <c r="NQ202" s="675"/>
      <c r="NR202" s="675"/>
      <c r="NS202" s="675"/>
      <c r="NT202" s="675"/>
      <c r="NU202" s="675"/>
      <c r="NV202" s="675"/>
      <c r="NW202" s="675"/>
      <c r="NX202" s="675"/>
      <c r="NY202" s="675"/>
      <c r="NZ202" s="675"/>
      <c r="OA202" s="675"/>
      <c r="OB202" s="675"/>
      <c r="OC202" s="675"/>
      <c r="OD202" s="675"/>
      <c r="OE202" s="675"/>
      <c r="OF202" s="675"/>
      <c r="OG202" s="675"/>
      <c r="OH202" s="675"/>
      <c r="OI202" s="675"/>
      <c r="OJ202" s="675"/>
      <c r="OK202" s="675"/>
      <c r="OL202" s="675"/>
      <c r="OM202" s="675"/>
      <c r="ON202" s="675"/>
      <c r="OO202" s="675"/>
      <c r="OP202" s="675"/>
      <c r="OQ202" s="675"/>
      <c r="OR202" s="675"/>
      <c r="OS202" s="675"/>
      <c r="OT202" s="675"/>
      <c r="OU202" s="675"/>
      <c r="OV202" s="675"/>
      <c r="OW202" s="675"/>
      <c r="OX202" s="675"/>
      <c r="OY202" s="675"/>
      <c r="OZ202" s="675"/>
      <c r="PA202" s="675"/>
      <c r="PB202" s="675"/>
      <c r="PC202" s="675"/>
      <c r="PD202" s="675"/>
      <c r="PE202" s="675"/>
      <c r="PF202" s="675"/>
      <c r="PG202" s="675"/>
      <c r="PH202" s="675"/>
      <c r="PI202" s="675"/>
      <c r="PJ202" s="675"/>
      <c r="PK202" s="675"/>
      <c r="PL202" s="675"/>
      <c r="PM202" s="675"/>
      <c r="PN202" s="675"/>
      <c r="PO202" s="675"/>
      <c r="PP202" s="675"/>
      <c r="PQ202" s="675"/>
      <c r="PR202" s="675"/>
      <c r="PS202" s="675"/>
      <c r="PT202" s="675"/>
      <c r="PU202" s="675"/>
      <c r="PV202" s="675"/>
      <c r="PW202" s="675"/>
      <c r="PX202" s="675"/>
      <c r="PY202" s="675"/>
      <c r="PZ202" s="675"/>
      <c r="QA202" s="675"/>
      <c r="QB202" s="675"/>
      <c r="QC202" s="675"/>
      <c r="QD202" s="675"/>
      <c r="QE202" s="675"/>
      <c r="QF202" s="675"/>
      <c r="QG202" s="675"/>
      <c r="QH202" s="675"/>
      <c r="QI202" s="675"/>
      <c r="QJ202" s="675"/>
      <c r="QK202" s="675"/>
      <c r="QL202" s="675"/>
      <c r="QM202" s="675"/>
      <c r="QN202" s="675"/>
      <c r="QO202" s="675"/>
      <c r="QP202" s="675"/>
      <c r="QQ202" s="675"/>
      <c r="QR202" s="675"/>
      <c r="QS202" s="675"/>
      <c r="QT202" s="675"/>
      <c r="QU202" s="675"/>
      <c r="QV202" s="675"/>
      <c r="QW202" s="675"/>
      <c r="QX202" s="675"/>
      <c r="QY202" s="675"/>
      <c r="QZ202" s="675"/>
      <c r="RA202" s="675"/>
      <c r="RB202" s="675"/>
      <c r="RC202" s="675"/>
      <c r="RD202" s="675"/>
      <c r="RE202" s="675"/>
      <c r="RF202" s="675"/>
      <c r="RG202" s="675"/>
      <c r="RH202" s="675"/>
      <c r="RI202" s="675"/>
      <c r="RJ202" s="675"/>
      <c r="RK202" s="675"/>
      <c r="RL202" s="675"/>
      <c r="RM202" s="675"/>
      <c r="RN202" s="675"/>
      <c r="RO202" s="675"/>
      <c r="RP202" s="675"/>
      <c r="RQ202" s="675"/>
      <c r="RR202" s="675"/>
      <c r="RS202" s="675"/>
      <c r="RT202" s="675"/>
      <c r="RU202" s="675"/>
      <c r="RV202" s="675"/>
      <c r="RW202" s="675"/>
      <c r="RX202" s="675"/>
      <c r="RY202" s="675"/>
      <c r="RZ202" s="675"/>
      <c r="SA202" s="675"/>
      <c r="SB202" s="675"/>
      <c r="SC202" s="675"/>
      <c r="SD202" s="675"/>
      <c r="SE202" s="675"/>
      <c r="SF202" s="675"/>
      <c r="SG202" s="675"/>
      <c r="SH202" s="675"/>
      <c r="SI202" s="675"/>
      <c r="SJ202" s="675"/>
      <c r="SK202" s="675"/>
      <c r="SL202" s="675"/>
      <c r="SM202" s="675"/>
      <c r="SN202" s="675"/>
      <c r="SO202" s="675"/>
      <c r="SP202" s="675"/>
      <c r="SQ202" s="675"/>
      <c r="SR202" s="675"/>
      <c r="SS202" s="675"/>
      <c r="ST202" s="675"/>
      <c r="SU202" s="675"/>
      <c r="SV202" s="675"/>
      <c r="SW202" s="675"/>
      <c r="SX202" s="675"/>
      <c r="SY202" s="675"/>
      <c r="SZ202" s="675"/>
      <c r="TA202" s="675"/>
      <c r="TB202" s="675"/>
      <c r="TC202" s="675"/>
      <c r="TD202" s="675"/>
      <c r="TE202" s="675"/>
      <c r="TF202" s="675"/>
      <c r="TG202" s="675"/>
      <c r="TH202" s="675"/>
      <c r="TI202" s="675"/>
      <c r="TJ202" s="675"/>
      <c r="TK202" s="675"/>
      <c r="TL202" s="675"/>
      <c r="TM202" s="675"/>
      <c r="TN202" s="675"/>
      <c r="TO202" s="675"/>
      <c r="TP202" s="675"/>
      <c r="TQ202" s="675"/>
      <c r="TR202" s="675"/>
      <c r="TS202" s="675"/>
      <c r="TT202" s="675"/>
      <c r="TU202" s="675"/>
      <c r="TV202" s="675"/>
      <c r="TW202" s="675"/>
      <c r="TX202" s="675"/>
      <c r="TY202" s="675"/>
      <c r="TZ202" s="675"/>
      <c r="UA202" s="675"/>
      <c r="UB202" s="675"/>
      <c r="UC202" s="675"/>
      <c r="UD202" s="675"/>
      <c r="UE202" s="675"/>
      <c r="UF202" s="675"/>
      <c r="UG202" s="675"/>
      <c r="UH202" s="675"/>
      <c r="UI202" s="675"/>
      <c r="UJ202" s="675"/>
      <c r="UK202" s="675"/>
      <c r="UL202" s="675"/>
      <c r="UM202" s="675"/>
      <c r="UN202" s="675"/>
      <c r="UO202" s="675"/>
      <c r="UP202" s="675"/>
      <c r="UQ202" s="675"/>
      <c r="UR202" s="675"/>
      <c r="US202" s="675"/>
      <c r="UT202" s="675"/>
      <c r="UU202" s="675"/>
      <c r="UV202" s="675"/>
      <c r="UW202" s="675"/>
      <c r="UX202" s="675"/>
      <c r="UY202" s="675"/>
      <c r="UZ202" s="675"/>
      <c r="VA202" s="675"/>
      <c r="VB202" s="675"/>
      <c r="VC202" s="675"/>
      <c r="VD202" s="675"/>
      <c r="VE202" s="675"/>
      <c r="VF202" s="675"/>
      <c r="VG202" s="675"/>
      <c r="VH202" s="675"/>
      <c r="VI202" s="675"/>
      <c r="VJ202" s="675"/>
      <c r="VK202" s="675"/>
      <c r="VL202" s="675"/>
      <c r="VM202" s="675"/>
      <c r="VN202" s="675"/>
      <c r="VO202" s="675"/>
      <c r="VP202" s="675"/>
      <c r="VQ202" s="675"/>
      <c r="VR202" s="675"/>
      <c r="VS202" s="675"/>
      <c r="VT202" s="675"/>
      <c r="VU202" s="675"/>
      <c r="VV202" s="675"/>
      <c r="VW202" s="675"/>
      <c r="VX202" s="675"/>
      <c r="VY202" s="675"/>
      <c r="VZ202" s="675"/>
      <c r="WA202" s="675"/>
      <c r="WB202" s="675"/>
      <c r="WC202" s="675"/>
      <c r="WD202" s="675"/>
      <c r="WE202" s="675"/>
      <c r="WF202" s="675"/>
      <c r="WG202" s="675"/>
      <c r="WH202" s="675"/>
      <c r="WI202" s="675"/>
      <c r="WJ202" s="675"/>
      <c r="WK202" s="675"/>
      <c r="WL202" s="675"/>
      <c r="WM202" s="675"/>
      <c r="WN202" s="675"/>
      <c r="WO202" s="675"/>
      <c r="WP202" s="675"/>
      <c r="WQ202" s="675"/>
      <c r="WR202" s="675"/>
      <c r="WS202" s="675"/>
      <c r="WT202" s="675"/>
      <c r="WU202" s="675"/>
      <c r="WV202" s="675"/>
      <c r="WW202" s="675"/>
      <c r="WX202" s="675"/>
      <c r="WY202" s="675"/>
      <c r="WZ202" s="675"/>
      <c r="XA202" s="675"/>
      <c r="XB202" s="675"/>
      <c r="XC202" s="675"/>
      <c r="XD202" s="675"/>
      <c r="XE202" s="675"/>
      <c r="XF202" s="675"/>
      <c r="XG202" s="675"/>
      <c r="XH202" s="675"/>
      <c r="XI202" s="675"/>
      <c r="XJ202" s="675"/>
      <c r="XK202" s="675"/>
      <c r="XL202" s="675"/>
      <c r="XM202" s="675"/>
      <c r="XN202" s="675"/>
      <c r="XO202" s="675"/>
      <c r="XP202" s="675"/>
      <c r="XQ202" s="675"/>
      <c r="XR202" s="675"/>
      <c r="XS202" s="675"/>
      <c r="XT202" s="675"/>
      <c r="XU202" s="675"/>
      <c r="XV202" s="675"/>
      <c r="XW202" s="675"/>
      <c r="XX202" s="675"/>
      <c r="XY202" s="675"/>
      <c r="XZ202" s="675"/>
      <c r="YA202" s="675"/>
      <c r="YB202" s="675"/>
      <c r="YC202" s="675"/>
      <c r="YD202" s="675"/>
      <c r="YE202" s="675"/>
      <c r="YF202" s="675"/>
      <c r="YG202" s="675"/>
      <c r="YH202" s="675"/>
      <c r="YI202" s="675"/>
      <c r="YJ202" s="675"/>
      <c r="YK202" s="675"/>
      <c r="YL202" s="675"/>
      <c r="YM202" s="675"/>
      <c r="YN202" s="675"/>
      <c r="YO202" s="675"/>
      <c r="YP202" s="675"/>
      <c r="YQ202" s="675"/>
      <c r="YR202" s="675"/>
      <c r="YS202" s="675"/>
      <c r="YT202" s="675"/>
      <c r="YU202" s="675"/>
      <c r="YV202" s="675"/>
      <c r="YW202" s="675"/>
      <c r="YX202" s="675"/>
      <c r="YY202" s="675"/>
      <c r="YZ202" s="675"/>
      <c r="ZA202" s="675"/>
      <c r="ZB202" s="675"/>
      <c r="ZC202" s="675"/>
      <c r="ZD202" s="675"/>
      <c r="ZE202" s="675"/>
      <c r="ZF202" s="675"/>
      <c r="ZG202" s="675"/>
      <c r="ZH202" s="675"/>
      <c r="ZI202" s="675"/>
      <c r="ZJ202" s="675"/>
      <c r="ZK202" s="675"/>
      <c r="ZL202" s="675"/>
      <c r="ZM202" s="675"/>
      <c r="ZN202" s="675"/>
      <c r="ZO202" s="675"/>
      <c r="ZP202" s="675"/>
      <c r="ZQ202" s="675"/>
      <c r="ZR202" s="675"/>
      <c r="ZS202" s="675"/>
      <c r="ZT202" s="675"/>
      <c r="ZU202" s="675"/>
      <c r="ZV202" s="675"/>
      <c r="ZW202" s="675"/>
      <c r="ZX202" s="675"/>
      <c r="ZY202" s="675"/>
      <c r="ZZ202" s="675"/>
      <c r="AAA202" s="675"/>
      <c r="AAB202" s="675"/>
      <c r="AAC202" s="675"/>
      <c r="AAD202" s="675"/>
      <c r="AAE202" s="675"/>
      <c r="AAF202" s="675"/>
      <c r="AAG202" s="675"/>
      <c r="AAH202" s="675"/>
      <c r="AAI202" s="675"/>
      <c r="AAJ202" s="675"/>
      <c r="AAK202" s="675"/>
      <c r="AAL202" s="675"/>
      <c r="AAM202" s="675"/>
      <c r="AAN202" s="675"/>
      <c r="AAO202" s="675"/>
      <c r="AAP202" s="675"/>
      <c r="AAQ202" s="675"/>
      <c r="AAR202" s="675"/>
      <c r="AAS202" s="675"/>
      <c r="AAT202" s="675"/>
      <c r="AAU202" s="675"/>
      <c r="AAV202" s="675"/>
      <c r="AAW202" s="675"/>
      <c r="AAX202" s="675"/>
      <c r="AAY202" s="675"/>
      <c r="AAZ202" s="675"/>
      <c r="ABA202" s="675"/>
      <c r="ABB202" s="675"/>
      <c r="ABC202" s="675"/>
      <c r="ABD202" s="675"/>
      <c r="ABE202" s="675"/>
      <c r="ABF202" s="675"/>
      <c r="ABG202" s="675"/>
      <c r="ABH202" s="675"/>
      <c r="ABI202" s="675"/>
      <c r="ABJ202" s="675"/>
      <c r="ABK202" s="675"/>
      <c r="ABL202" s="675"/>
      <c r="ABM202" s="675"/>
      <c r="ABN202" s="675"/>
      <c r="ABO202" s="675"/>
      <c r="ABP202" s="675"/>
      <c r="ABQ202" s="675"/>
      <c r="ABR202" s="675"/>
      <c r="ABS202" s="675"/>
      <c r="ABT202" s="675"/>
      <c r="ABU202" s="675"/>
      <c r="ABV202" s="675"/>
      <c r="ABW202" s="675"/>
      <c r="ABX202" s="675"/>
      <c r="ABY202" s="675"/>
      <c r="ABZ202" s="675"/>
      <c r="ACA202" s="675"/>
      <c r="ACB202" s="675"/>
      <c r="ACC202" s="675"/>
      <c r="ACD202" s="675"/>
      <c r="ACE202" s="675"/>
      <c r="ACF202" s="675"/>
      <c r="ACG202" s="675"/>
      <c r="ACH202" s="675"/>
      <c r="ACI202" s="675"/>
      <c r="ACJ202" s="675"/>
      <c r="ACK202" s="675"/>
      <c r="ACL202" s="675"/>
      <c r="ACM202" s="675"/>
      <c r="ACN202" s="675"/>
      <c r="ACO202" s="675"/>
      <c r="ACP202" s="675"/>
      <c r="ACQ202" s="675"/>
      <c r="ACR202" s="675"/>
      <c r="ACS202" s="675"/>
      <c r="ACT202" s="675"/>
      <c r="ACU202" s="675"/>
      <c r="ACV202" s="675"/>
      <c r="ACW202" s="675"/>
      <c r="ACX202" s="675"/>
      <c r="ACY202" s="675"/>
      <c r="ACZ202" s="675"/>
      <c r="ADA202" s="675"/>
      <c r="ADB202" s="675"/>
      <c r="ADC202" s="675"/>
      <c r="ADD202" s="675"/>
      <c r="ADE202" s="675"/>
      <c r="ADF202" s="675"/>
      <c r="ADG202" s="675"/>
      <c r="ADH202" s="675"/>
      <c r="ADI202" s="675"/>
      <c r="ADJ202" s="675"/>
      <c r="ADK202" s="675"/>
      <c r="ADL202" s="675"/>
      <c r="ADM202" s="675"/>
      <c r="ADN202" s="675"/>
      <c r="ADO202" s="675"/>
      <c r="ADP202" s="675"/>
      <c r="ADQ202" s="675"/>
      <c r="ADR202" s="675"/>
      <c r="ADS202" s="675"/>
      <c r="ADT202" s="675"/>
      <c r="ADU202" s="675"/>
      <c r="ADV202" s="675"/>
      <c r="ADW202" s="675"/>
      <c r="ADX202" s="675"/>
      <c r="ADY202" s="675"/>
      <c r="ADZ202" s="675"/>
      <c r="AEA202" s="675"/>
      <c r="AEB202" s="675"/>
      <c r="AEC202" s="675"/>
      <c r="AED202" s="675"/>
      <c r="AEE202" s="675"/>
      <c r="AEF202" s="675"/>
      <c r="AEG202" s="675"/>
      <c r="AEH202" s="675"/>
      <c r="AEI202" s="675"/>
      <c r="AEJ202" s="675"/>
      <c r="AEK202" s="675"/>
      <c r="AEL202" s="675"/>
      <c r="AEM202" s="675"/>
      <c r="AEN202" s="675"/>
      <c r="AEO202" s="675"/>
      <c r="AEP202" s="675"/>
      <c r="AEQ202" s="675"/>
      <c r="AER202" s="675"/>
      <c r="AES202" s="675"/>
      <c r="AET202" s="675"/>
      <c r="AEU202" s="675"/>
      <c r="AEV202" s="675"/>
      <c r="AEW202" s="675"/>
      <c r="AEX202" s="675"/>
      <c r="AEY202" s="675"/>
      <c r="AEZ202" s="675"/>
      <c r="AFA202" s="675"/>
      <c r="AFB202" s="675"/>
      <c r="AFC202" s="675"/>
      <c r="AFD202" s="675"/>
      <c r="AFE202" s="675"/>
      <c r="AFF202" s="675"/>
      <c r="AFG202" s="675"/>
      <c r="AFH202" s="675"/>
      <c r="AFI202" s="675"/>
      <c r="AFJ202" s="675"/>
      <c r="AFK202" s="675"/>
      <c r="AFL202" s="675"/>
      <c r="AFM202" s="675"/>
      <c r="AFN202" s="675"/>
      <c r="AFO202" s="675"/>
      <c r="AFP202" s="675"/>
      <c r="AFQ202" s="675"/>
      <c r="AFR202" s="675"/>
      <c r="AFS202" s="675"/>
      <c r="AFT202" s="675"/>
      <c r="AFU202" s="675"/>
      <c r="AFV202" s="675"/>
      <c r="AFW202" s="675"/>
      <c r="AFX202" s="675"/>
      <c r="AFY202" s="675"/>
      <c r="AFZ202" s="675"/>
      <c r="AGA202" s="675"/>
      <c r="AGB202" s="675"/>
      <c r="AGC202" s="675"/>
      <c r="AGD202" s="675"/>
      <c r="AGE202" s="675"/>
      <c r="AGF202" s="675"/>
      <c r="AGG202" s="675"/>
      <c r="AGH202" s="675"/>
      <c r="AGI202" s="675"/>
      <c r="AGJ202" s="675"/>
      <c r="AGK202" s="675"/>
      <c r="AGL202" s="675"/>
      <c r="AGM202" s="675"/>
      <c r="AGN202" s="675"/>
      <c r="AGO202" s="675"/>
      <c r="AGP202" s="675"/>
      <c r="AGQ202" s="675"/>
      <c r="AGR202" s="675"/>
      <c r="AGS202" s="675"/>
      <c r="AGT202" s="675"/>
      <c r="AGU202" s="675"/>
      <c r="AGV202" s="675"/>
      <c r="AGW202" s="675"/>
      <c r="AGX202" s="675"/>
      <c r="AGY202" s="675"/>
      <c r="AGZ202" s="675"/>
      <c r="AHA202" s="675"/>
      <c r="AHB202" s="675"/>
      <c r="AHC202" s="675"/>
      <c r="AHD202" s="675"/>
      <c r="AHE202" s="675"/>
      <c r="AHF202" s="675"/>
      <c r="AHG202" s="675"/>
      <c r="AHH202" s="675"/>
      <c r="AHI202" s="675"/>
      <c r="AHJ202" s="675"/>
      <c r="AHK202" s="675"/>
      <c r="AHL202" s="675"/>
      <c r="AHM202" s="675"/>
      <c r="AHN202" s="675"/>
      <c r="AHO202" s="675"/>
      <c r="AHP202" s="675"/>
      <c r="AHQ202" s="675"/>
      <c r="AHR202" s="675"/>
      <c r="AHS202" s="675"/>
      <c r="AHT202" s="675"/>
      <c r="AHU202" s="675"/>
      <c r="AHV202" s="675"/>
      <c r="AHW202" s="675"/>
      <c r="AHX202" s="675"/>
      <c r="AHY202" s="675"/>
      <c r="AHZ202" s="675"/>
      <c r="AIA202" s="675"/>
      <c r="AIB202" s="675"/>
      <c r="AIC202" s="675"/>
      <c r="AID202" s="675"/>
      <c r="AIE202" s="675"/>
      <c r="AIF202" s="675"/>
      <c r="AIG202" s="675"/>
      <c r="AIH202" s="675"/>
      <c r="AII202" s="675"/>
      <c r="AIJ202" s="675"/>
      <c r="AIK202" s="675"/>
      <c r="AIL202" s="675"/>
      <c r="AIM202" s="675"/>
      <c r="AIN202" s="675"/>
      <c r="AIO202" s="675"/>
      <c r="AIP202" s="675"/>
      <c r="AIQ202" s="675"/>
      <c r="AIR202" s="675"/>
      <c r="AIS202" s="675"/>
      <c r="AIT202" s="675"/>
      <c r="AIU202" s="675"/>
      <c r="AIV202" s="675"/>
      <c r="AIW202" s="675"/>
      <c r="AIX202" s="675"/>
      <c r="AIY202" s="675"/>
      <c r="AIZ202" s="675"/>
      <c r="AJA202" s="675"/>
      <c r="AJB202" s="675"/>
      <c r="AJC202" s="675"/>
      <c r="AJD202" s="675"/>
      <c r="AJE202" s="675"/>
      <c r="AJF202" s="675"/>
      <c r="AJG202" s="675"/>
      <c r="AJH202" s="675"/>
      <c r="AJI202" s="675"/>
      <c r="AJJ202" s="675"/>
      <c r="AJK202" s="675"/>
      <c r="AJL202" s="675"/>
      <c r="AJM202" s="675"/>
      <c r="AJN202" s="675"/>
      <c r="AJO202" s="675"/>
      <c r="AJP202" s="675"/>
      <c r="AJQ202" s="675"/>
      <c r="AJR202" s="675"/>
      <c r="AJS202" s="675"/>
      <c r="AJT202" s="675"/>
      <c r="AJU202" s="675"/>
      <c r="AJV202" s="675"/>
      <c r="AJW202" s="675"/>
      <c r="AJX202" s="675"/>
      <c r="AJY202" s="675"/>
      <c r="AJZ202" s="675"/>
      <c r="AKA202" s="675"/>
      <c r="AKB202" s="675"/>
      <c r="AKC202" s="675"/>
      <c r="AKD202" s="675"/>
      <c r="AKE202" s="675"/>
      <c r="AKF202" s="675"/>
      <c r="AKG202" s="675"/>
      <c r="AKH202" s="675"/>
      <c r="AKI202" s="675"/>
      <c r="AKJ202" s="675"/>
      <c r="AKK202" s="675"/>
      <c r="AKL202" s="675"/>
      <c r="AKM202" s="675"/>
      <c r="AKN202" s="675"/>
      <c r="AKO202" s="675"/>
      <c r="AKP202" s="675"/>
      <c r="AKQ202" s="675"/>
      <c r="AKR202" s="675"/>
      <c r="AKS202" s="675"/>
      <c r="AKT202" s="675"/>
      <c r="AKU202" s="675"/>
      <c r="AKV202" s="675"/>
      <c r="AKW202" s="675"/>
      <c r="AKX202" s="675"/>
      <c r="AKY202" s="675"/>
      <c r="AKZ202" s="675"/>
      <c r="ALA202" s="675"/>
      <c r="ALB202" s="675"/>
      <c r="ALC202" s="675"/>
      <c r="ALD202" s="675"/>
      <c r="ALE202" s="675"/>
      <c r="ALF202" s="675"/>
      <c r="ALG202" s="675"/>
      <c r="ALH202" s="675"/>
      <c r="ALI202" s="675"/>
      <c r="ALJ202" s="675"/>
      <c r="ALK202" s="675"/>
      <c r="ALL202" s="675"/>
      <c r="ALM202" s="675"/>
      <c r="ALN202" s="675"/>
      <c r="ALO202" s="675"/>
      <c r="ALP202" s="675"/>
      <c r="ALQ202" s="675"/>
      <c r="ALR202" s="675"/>
      <c r="ALS202" s="675"/>
      <c r="ALT202" s="675"/>
      <c r="ALU202" s="675"/>
      <c r="ALV202" s="675"/>
      <c r="ALW202" s="675"/>
      <c r="ALX202" s="675"/>
      <c r="ALY202" s="675"/>
      <c r="ALZ202" s="675"/>
      <c r="AMA202" s="675"/>
      <c r="AMB202" s="675"/>
      <c r="AMC202" s="675"/>
      <c r="AMD202" s="675"/>
      <c r="AME202" s="675"/>
      <c r="AMF202" s="675"/>
      <c r="AMG202" s="675"/>
      <c r="AMH202" s="675"/>
      <c r="AMI202" s="675"/>
      <c r="AMJ202" s="675"/>
    </row>
    <row r="203" spans="1:1024" x14ac:dyDescent="0.2">
      <c r="A203" s="675"/>
      <c r="B203" s="700"/>
      <c r="C203" s="697"/>
      <c r="D203" s="694"/>
      <c r="E203" s="694"/>
      <c r="F203" s="694"/>
      <c r="G203" s="694"/>
      <c r="H203" s="694"/>
      <c r="I203" s="694"/>
      <c r="J203" s="694"/>
      <c r="K203" s="694"/>
      <c r="L203" s="694"/>
      <c r="M203" s="694"/>
      <c r="N203" s="694"/>
      <c r="O203" s="694"/>
      <c r="P203" s="694"/>
      <c r="Q203" s="694"/>
      <c r="R203" s="695"/>
      <c r="S203" s="694"/>
      <c r="T203" s="694"/>
      <c r="U203" s="701" t="s">
        <v>504</v>
      </c>
      <c r="V203" s="681" t="s">
        <v>124</v>
      </c>
      <c r="W203" s="696" t="s">
        <v>495</v>
      </c>
      <c r="X203" s="569"/>
      <c r="Y203" s="569"/>
      <c r="Z203" s="569"/>
      <c r="AA203" s="569"/>
      <c r="AB203" s="569"/>
      <c r="AC203" s="569"/>
      <c r="AD203" s="569"/>
      <c r="AE203" s="569"/>
      <c r="AF203" s="569"/>
      <c r="AG203" s="569"/>
      <c r="AH203" s="569"/>
      <c r="AI203" s="569"/>
      <c r="AJ203" s="569"/>
      <c r="AK203" s="569"/>
      <c r="AL203" s="569"/>
      <c r="AM203" s="569"/>
      <c r="AN203" s="569"/>
      <c r="AO203" s="569"/>
      <c r="AP203" s="569"/>
      <c r="AQ203" s="569"/>
      <c r="AR203" s="569"/>
      <c r="AS203" s="569"/>
      <c r="AT203" s="569"/>
      <c r="AU203" s="569"/>
      <c r="AV203" s="569"/>
      <c r="AW203" s="569"/>
      <c r="AX203" s="569"/>
      <c r="AY203" s="569"/>
      <c r="AZ203" s="569"/>
      <c r="BA203" s="569"/>
      <c r="BB203" s="569"/>
      <c r="BC203" s="569"/>
      <c r="BD203" s="569"/>
      <c r="BE203" s="569"/>
      <c r="BF203" s="569"/>
      <c r="BG203" s="569"/>
      <c r="BH203" s="569"/>
      <c r="BI203" s="569"/>
      <c r="BJ203" s="569"/>
      <c r="BK203" s="569"/>
      <c r="BL203" s="569"/>
      <c r="BM203" s="569"/>
      <c r="BN203" s="569"/>
      <c r="BO203" s="569"/>
      <c r="BP203" s="569"/>
      <c r="BQ203" s="569"/>
      <c r="BR203" s="569"/>
      <c r="BS203" s="569"/>
      <c r="BT203" s="569"/>
      <c r="BU203" s="569"/>
      <c r="BV203" s="569"/>
      <c r="BW203" s="569"/>
      <c r="BX203" s="569"/>
      <c r="BY203" s="569"/>
      <c r="BZ203" s="569"/>
      <c r="CA203" s="569"/>
      <c r="CB203" s="569"/>
      <c r="CC203" s="569"/>
      <c r="CD203" s="569"/>
      <c r="CE203" s="569"/>
      <c r="CF203" s="569"/>
      <c r="CG203" s="569"/>
      <c r="CH203" s="569"/>
      <c r="CI203" s="569"/>
      <c r="CJ203" s="569"/>
      <c r="CK203" s="569"/>
      <c r="CL203" s="569"/>
      <c r="CM203" s="569"/>
      <c r="CN203" s="569"/>
      <c r="CO203" s="569"/>
      <c r="CP203" s="569"/>
      <c r="CQ203" s="569"/>
      <c r="CR203" s="569"/>
      <c r="CS203" s="569"/>
      <c r="CT203" s="569"/>
      <c r="CU203" s="569"/>
      <c r="CV203" s="569"/>
      <c r="CW203" s="569"/>
      <c r="CX203" s="569"/>
      <c r="CY203" s="569"/>
      <c r="CZ203" s="682">
        <v>0</v>
      </c>
      <c r="DA203" s="683">
        <v>0</v>
      </c>
      <c r="DB203" s="683">
        <v>0</v>
      </c>
      <c r="DC203" s="683">
        <v>0</v>
      </c>
      <c r="DD203" s="683">
        <v>0</v>
      </c>
      <c r="DE203" s="683">
        <v>0</v>
      </c>
      <c r="DF203" s="683">
        <v>0</v>
      </c>
      <c r="DG203" s="683">
        <v>0</v>
      </c>
      <c r="DH203" s="683">
        <v>0</v>
      </c>
      <c r="DI203" s="683">
        <v>0</v>
      </c>
      <c r="DJ203" s="683">
        <v>0</v>
      </c>
      <c r="DK203" s="683">
        <v>0</v>
      </c>
      <c r="DL203" s="683">
        <v>0</v>
      </c>
      <c r="DM203" s="683">
        <v>0</v>
      </c>
      <c r="DN203" s="683">
        <v>0</v>
      </c>
      <c r="DO203" s="683">
        <v>0</v>
      </c>
      <c r="DP203" s="683">
        <v>0</v>
      </c>
      <c r="DQ203" s="683">
        <v>0</v>
      </c>
      <c r="DR203" s="683">
        <v>0</v>
      </c>
      <c r="DS203" s="683">
        <v>0</v>
      </c>
      <c r="DT203" s="683">
        <v>0</v>
      </c>
      <c r="DU203" s="683">
        <v>0</v>
      </c>
      <c r="DV203" s="683">
        <v>0</v>
      </c>
      <c r="DW203" s="684">
        <v>0</v>
      </c>
      <c r="DX203" s="589"/>
      <c r="DY203" s="675"/>
      <c r="DZ203" s="675"/>
      <c r="EA203" s="675"/>
      <c r="EB203" s="675"/>
      <c r="EC203" s="675"/>
      <c r="ED203" s="675"/>
      <c r="EE203" s="675"/>
      <c r="EF203" s="675"/>
      <c r="EG203" s="675"/>
      <c r="EH203" s="675"/>
      <c r="EI203" s="675"/>
      <c r="EJ203" s="675"/>
      <c r="EK203" s="675"/>
      <c r="EL203" s="675"/>
      <c r="EM203" s="675"/>
      <c r="EN203" s="675"/>
      <c r="EO203" s="675"/>
      <c r="EP203" s="675"/>
      <c r="EQ203" s="675"/>
      <c r="ER203" s="675"/>
      <c r="ES203" s="675"/>
      <c r="ET203" s="675"/>
      <c r="EU203" s="675"/>
      <c r="EV203" s="675"/>
      <c r="EW203" s="675"/>
      <c r="EX203" s="675"/>
      <c r="EY203" s="675"/>
      <c r="EZ203" s="675"/>
      <c r="FA203" s="675"/>
      <c r="FB203" s="675"/>
      <c r="FC203" s="675"/>
      <c r="FD203" s="675"/>
      <c r="FE203" s="675"/>
      <c r="FF203" s="675"/>
      <c r="FG203" s="675"/>
      <c r="FH203" s="675"/>
      <c r="FI203" s="675"/>
      <c r="FJ203" s="675"/>
      <c r="FK203" s="675"/>
      <c r="FL203" s="675"/>
      <c r="FM203" s="675"/>
      <c r="FN203" s="675"/>
      <c r="FO203" s="675"/>
      <c r="FP203" s="675"/>
      <c r="FQ203" s="675"/>
      <c r="FR203" s="675"/>
      <c r="FS203" s="675"/>
      <c r="FT203" s="675"/>
      <c r="FU203" s="675"/>
      <c r="FV203" s="675"/>
      <c r="FW203" s="675"/>
      <c r="FX203" s="675"/>
      <c r="FY203" s="675"/>
      <c r="FZ203" s="675"/>
      <c r="GA203" s="675"/>
      <c r="GB203" s="675"/>
      <c r="GC203" s="675"/>
      <c r="GD203" s="675"/>
      <c r="GE203" s="675"/>
      <c r="GF203" s="675"/>
      <c r="GG203" s="675"/>
      <c r="GH203" s="675"/>
      <c r="GI203" s="675"/>
      <c r="GJ203" s="675"/>
      <c r="GK203" s="675"/>
      <c r="GL203" s="675"/>
      <c r="GM203" s="675"/>
      <c r="GN203" s="675"/>
      <c r="GO203" s="675"/>
      <c r="GP203" s="675"/>
      <c r="GQ203" s="675"/>
      <c r="GR203" s="675"/>
      <c r="GS203" s="675"/>
      <c r="GT203" s="675"/>
      <c r="GU203" s="675"/>
      <c r="GV203" s="675"/>
      <c r="GW203" s="675"/>
      <c r="GX203" s="675"/>
      <c r="GY203" s="675"/>
      <c r="GZ203" s="675"/>
      <c r="HA203" s="675"/>
      <c r="HB203" s="675"/>
      <c r="HC203" s="675"/>
      <c r="HD203" s="675"/>
      <c r="HE203" s="675"/>
      <c r="HF203" s="675"/>
      <c r="HG203" s="675"/>
      <c r="HH203" s="675"/>
      <c r="HI203" s="675"/>
      <c r="HJ203" s="675"/>
      <c r="HK203" s="675"/>
      <c r="HL203" s="675"/>
      <c r="HM203" s="675"/>
      <c r="HN203" s="675"/>
      <c r="HO203" s="675"/>
      <c r="HP203" s="675"/>
      <c r="HQ203" s="675"/>
      <c r="HR203" s="675"/>
      <c r="HS203" s="675"/>
      <c r="HT203" s="675"/>
      <c r="HU203" s="675"/>
      <c r="HV203" s="675"/>
      <c r="HW203" s="675"/>
      <c r="HX203" s="675"/>
      <c r="HY203" s="675"/>
      <c r="HZ203" s="675"/>
      <c r="IA203" s="675"/>
      <c r="IB203" s="675"/>
      <c r="IC203" s="675"/>
      <c r="ID203" s="675"/>
      <c r="IE203" s="675"/>
      <c r="IF203" s="675"/>
      <c r="IG203" s="675"/>
      <c r="IH203" s="675"/>
      <c r="II203" s="675"/>
      <c r="IJ203" s="675"/>
      <c r="IK203" s="675"/>
      <c r="IL203" s="675"/>
      <c r="IM203" s="675"/>
      <c r="IN203" s="675"/>
      <c r="IO203" s="675"/>
      <c r="IP203" s="675"/>
      <c r="IQ203" s="675"/>
      <c r="IR203" s="675"/>
      <c r="IS203" s="675"/>
      <c r="IT203" s="675"/>
      <c r="IU203" s="675"/>
      <c r="IV203" s="675"/>
      <c r="IW203" s="675"/>
      <c r="IX203" s="675"/>
      <c r="IY203" s="675"/>
      <c r="IZ203" s="675"/>
      <c r="JA203" s="675"/>
      <c r="JB203" s="675"/>
      <c r="JC203" s="675"/>
      <c r="JD203" s="675"/>
      <c r="JE203" s="675"/>
      <c r="JF203" s="675"/>
      <c r="JG203" s="675"/>
      <c r="JH203" s="675"/>
      <c r="JI203" s="675"/>
      <c r="JJ203" s="675"/>
      <c r="JK203" s="675"/>
      <c r="JL203" s="675"/>
      <c r="JM203" s="675"/>
      <c r="JN203" s="675"/>
      <c r="JO203" s="675"/>
      <c r="JP203" s="675"/>
      <c r="JQ203" s="675"/>
      <c r="JR203" s="675"/>
      <c r="JS203" s="675"/>
      <c r="JT203" s="675"/>
      <c r="JU203" s="675"/>
      <c r="JV203" s="675"/>
      <c r="JW203" s="675"/>
      <c r="JX203" s="675"/>
      <c r="JY203" s="675"/>
      <c r="JZ203" s="675"/>
      <c r="KA203" s="675"/>
      <c r="KB203" s="675"/>
      <c r="KC203" s="675"/>
      <c r="KD203" s="675"/>
      <c r="KE203" s="675"/>
      <c r="KF203" s="675"/>
      <c r="KG203" s="675"/>
      <c r="KH203" s="675"/>
      <c r="KI203" s="675"/>
      <c r="KJ203" s="675"/>
      <c r="KK203" s="675"/>
      <c r="KL203" s="675"/>
      <c r="KM203" s="675"/>
      <c r="KN203" s="675"/>
      <c r="KO203" s="675"/>
      <c r="KP203" s="675"/>
      <c r="KQ203" s="675"/>
      <c r="KR203" s="675"/>
      <c r="KS203" s="675"/>
      <c r="KT203" s="675"/>
      <c r="KU203" s="675"/>
      <c r="KV203" s="675"/>
      <c r="KW203" s="675"/>
      <c r="KX203" s="675"/>
      <c r="KY203" s="675"/>
      <c r="KZ203" s="675"/>
      <c r="LA203" s="675"/>
      <c r="LB203" s="675"/>
      <c r="LC203" s="675"/>
      <c r="LD203" s="675"/>
      <c r="LE203" s="675"/>
      <c r="LF203" s="675"/>
      <c r="LG203" s="675"/>
      <c r="LH203" s="675"/>
      <c r="LI203" s="675"/>
      <c r="LJ203" s="675"/>
      <c r="LK203" s="675"/>
      <c r="LL203" s="675"/>
      <c r="LM203" s="675"/>
      <c r="LN203" s="675"/>
      <c r="LO203" s="675"/>
      <c r="LP203" s="675"/>
      <c r="LQ203" s="675"/>
      <c r="LR203" s="675"/>
      <c r="LS203" s="675"/>
      <c r="LT203" s="675"/>
      <c r="LU203" s="675"/>
      <c r="LV203" s="675"/>
      <c r="LW203" s="675"/>
      <c r="LX203" s="675"/>
      <c r="LY203" s="675"/>
      <c r="LZ203" s="675"/>
      <c r="MA203" s="675"/>
      <c r="MB203" s="675"/>
      <c r="MC203" s="675"/>
      <c r="MD203" s="675"/>
      <c r="ME203" s="675"/>
      <c r="MF203" s="675"/>
      <c r="MG203" s="675"/>
      <c r="MH203" s="675"/>
      <c r="MI203" s="675"/>
      <c r="MJ203" s="675"/>
      <c r="MK203" s="675"/>
      <c r="ML203" s="675"/>
      <c r="MM203" s="675"/>
      <c r="MN203" s="675"/>
      <c r="MO203" s="675"/>
      <c r="MP203" s="675"/>
      <c r="MQ203" s="675"/>
      <c r="MR203" s="675"/>
      <c r="MS203" s="675"/>
      <c r="MT203" s="675"/>
      <c r="MU203" s="675"/>
      <c r="MV203" s="675"/>
      <c r="MW203" s="675"/>
      <c r="MX203" s="675"/>
      <c r="MY203" s="675"/>
      <c r="MZ203" s="675"/>
      <c r="NA203" s="675"/>
      <c r="NB203" s="675"/>
      <c r="NC203" s="675"/>
      <c r="ND203" s="675"/>
      <c r="NE203" s="675"/>
      <c r="NF203" s="675"/>
      <c r="NG203" s="675"/>
      <c r="NH203" s="675"/>
      <c r="NI203" s="675"/>
      <c r="NJ203" s="675"/>
      <c r="NK203" s="675"/>
      <c r="NL203" s="675"/>
      <c r="NM203" s="675"/>
      <c r="NN203" s="675"/>
      <c r="NO203" s="675"/>
      <c r="NP203" s="675"/>
      <c r="NQ203" s="675"/>
      <c r="NR203" s="675"/>
      <c r="NS203" s="675"/>
      <c r="NT203" s="675"/>
      <c r="NU203" s="675"/>
      <c r="NV203" s="675"/>
      <c r="NW203" s="675"/>
      <c r="NX203" s="675"/>
      <c r="NY203" s="675"/>
      <c r="NZ203" s="675"/>
      <c r="OA203" s="675"/>
      <c r="OB203" s="675"/>
      <c r="OC203" s="675"/>
      <c r="OD203" s="675"/>
      <c r="OE203" s="675"/>
      <c r="OF203" s="675"/>
      <c r="OG203" s="675"/>
      <c r="OH203" s="675"/>
      <c r="OI203" s="675"/>
      <c r="OJ203" s="675"/>
      <c r="OK203" s="675"/>
      <c r="OL203" s="675"/>
      <c r="OM203" s="675"/>
      <c r="ON203" s="675"/>
      <c r="OO203" s="675"/>
      <c r="OP203" s="675"/>
      <c r="OQ203" s="675"/>
      <c r="OR203" s="675"/>
      <c r="OS203" s="675"/>
      <c r="OT203" s="675"/>
      <c r="OU203" s="675"/>
      <c r="OV203" s="675"/>
      <c r="OW203" s="675"/>
      <c r="OX203" s="675"/>
      <c r="OY203" s="675"/>
      <c r="OZ203" s="675"/>
      <c r="PA203" s="675"/>
      <c r="PB203" s="675"/>
      <c r="PC203" s="675"/>
      <c r="PD203" s="675"/>
      <c r="PE203" s="675"/>
      <c r="PF203" s="675"/>
      <c r="PG203" s="675"/>
      <c r="PH203" s="675"/>
      <c r="PI203" s="675"/>
      <c r="PJ203" s="675"/>
      <c r="PK203" s="675"/>
      <c r="PL203" s="675"/>
      <c r="PM203" s="675"/>
      <c r="PN203" s="675"/>
      <c r="PO203" s="675"/>
      <c r="PP203" s="675"/>
      <c r="PQ203" s="675"/>
      <c r="PR203" s="675"/>
      <c r="PS203" s="675"/>
      <c r="PT203" s="675"/>
      <c r="PU203" s="675"/>
      <c r="PV203" s="675"/>
      <c r="PW203" s="675"/>
      <c r="PX203" s="675"/>
      <c r="PY203" s="675"/>
      <c r="PZ203" s="675"/>
      <c r="QA203" s="675"/>
      <c r="QB203" s="675"/>
      <c r="QC203" s="675"/>
      <c r="QD203" s="675"/>
      <c r="QE203" s="675"/>
      <c r="QF203" s="675"/>
      <c r="QG203" s="675"/>
      <c r="QH203" s="675"/>
      <c r="QI203" s="675"/>
      <c r="QJ203" s="675"/>
      <c r="QK203" s="675"/>
      <c r="QL203" s="675"/>
      <c r="QM203" s="675"/>
      <c r="QN203" s="675"/>
      <c r="QO203" s="675"/>
      <c r="QP203" s="675"/>
      <c r="QQ203" s="675"/>
      <c r="QR203" s="675"/>
      <c r="QS203" s="675"/>
      <c r="QT203" s="675"/>
      <c r="QU203" s="675"/>
      <c r="QV203" s="675"/>
      <c r="QW203" s="675"/>
      <c r="QX203" s="675"/>
      <c r="QY203" s="675"/>
      <c r="QZ203" s="675"/>
      <c r="RA203" s="675"/>
      <c r="RB203" s="675"/>
      <c r="RC203" s="675"/>
      <c r="RD203" s="675"/>
      <c r="RE203" s="675"/>
      <c r="RF203" s="675"/>
      <c r="RG203" s="675"/>
      <c r="RH203" s="675"/>
      <c r="RI203" s="675"/>
      <c r="RJ203" s="675"/>
      <c r="RK203" s="675"/>
      <c r="RL203" s="675"/>
      <c r="RM203" s="675"/>
      <c r="RN203" s="675"/>
      <c r="RO203" s="675"/>
      <c r="RP203" s="675"/>
      <c r="RQ203" s="675"/>
      <c r="RR203" s="675"/>
      <c r="RS203" s="675"/>
      <c r="RT203" s="675"/>
      <c r="RU203" s="675"/>
      <c r="RV203" s="675"/>
      <c r="RW203" s="675"/>
      <c r="RX203" s="675"/>
      <c r="RY203" s="675"/>
      <c r="RZ203" s="675"/>
      <c r="SA203" s="675"/>
      <c r="SB203" s="675"/>
      <c r="SC203" s="675"/>
      <c r="SD203" s="675"/>
      <c r="SE203" s="675"/>
      <c r="SF203" s="675"/>
      <c r="SG203" s="675"/>
      <c r="SH203" s="675"/>
      <c r="SI203" s="675"/>
      <c r="SJ203" s="675"/>
      <c r="SK203" s="675"/>
      <c r="SL203" s="675"/>
      <c r="SM203" s="675"/>
      <c r="SN203" s="675"/>
      <c r="SO203" s="675"/>
      <c r="SP203" s="675"/>
      <c r="SQ203" s="675"/>
      <c r="SR203" s="675"/>
      <c r="SS203" s="675"/>
      <c r="ST203" s="675"/>
      <c r="SU203" s="675"/>
      <c r="SV203" s="675"/>
      <c r="SW203" s="675"/>
      <c r="SX203" s="675"/>
      <c r="SY203" s="675"/>
      <c r="SZ203" s="675"/>
      <c r="TA203" s="675"/>
      <c r="TB203" s="675"/>
      <c r="TC203" s="675"/>
      <c r="TD203" s="675"/>
      <c r="TE203" s="675"/>
      <c r="TF203" s="675"/>
      <c r="TG203" s="675"/>
      <c r="TH203" s="675"/>
      <c r="TI203" s="675"/>
      <c r="TJ203" s="675"/>
      <c r="TK203" s="675"/>
      <c r="TL203" s="675"/>
      <c r="TM203" s="675"/>
      <c r="TN203" s="675"/>
      <c r="TO203" s="675"/>
      <c r="TP203" s="675"/>
      <c r="TQ203" s="675"/>
      <c r="TR203" s="675"/>
      <c r="TS203" s="675"/>
      <c r="TT203" s="675"/>
      <c r="TU203" s="675"/>
      <c r="TV203" s="675"/>
      <c r="TW203" s="675"/>
      <c r="TX203" s="675"/>
      <c r="TY203" s="675"/>
      <c r="TZ203" s="675"/>
      <c r="UA203" s="675"/>
      <c r="UB203" s="675"/>
      <c r="UC203" s="675"/>
      <c r="UD203" s="675"/>
      <c r="UE203" s="675"/>
      <c r="UF203" s="675"/>
      <c r="UG203" s="675"/>
      <c r="UH203" s="675"/>
      <c r="UI203" s="675"/>
      <c r="UJ203" s="675"/>
      <c r="UK203" s="675"/>
      <c r="UL203" s="675"/>
      <c r="UM203" s="675"/>
      <c r="UN203" s="675"/>
      <c r="UO203" s="675"/>
      <c r="UP203" s="675"/>
      <c r="UQ203" s="675"/>
      <c r="UR203" s="675"/>
      <c r="US203" s="675"/>
      <c r="UT203" s="675"/>
      <c r="UU203" s="675"/>
      <c r="UV203" s="675"/>
      <c r="UW203" s="675"/>
      <c r="UX203" s="675"/>
      <c r="UY203" s="675"/>
      <c r="UZ203" s="675"/>
      <c r="VA203" s="675"/>
      <c r="VB203" s="675"/>
      <c r="VC203" s="675"/>
      <c r="VD203" s="675"/>
      <c r="VE203" s="675"/>
      <c r="VF203" s="675"/>
      <c r="VG203" s="675"/>
      <c r="VH203" s="675"/>
      <c r="VI203" s="675"/>
      <c r="VJ203" s="675"/>
      <c r="VK203" s="675"/>
      <c r="VL203" s="675"/>
      <c r="VM203" s="675"/>
      <c r="VN203" s="675"/>
      <c r="VO203" s="675"/>
      <c r="VP203" s="675"/>
      <c r="VQ203" s="675"/>
      <c r="VR203" s="675"/>
      <c r="VS203" s="675"/>
      <c r="VT203" s="675"/>
      <c r="VU203" s="675"/>
      <c r="VV203" s="675"/>
      <c r="VW203" s="675"/>
      <c r="VX203" s="675"/>
      <c r="VY203" s="675"/>
      <c r="VZ203" s="675"/>
      <c r="WA203" s="675"/>
      <c r="WB203" s="675"/>
      <c r="WC203" s="675"/>
      <c r="WD203" s="675"/>
      <c r="WE203" s="675"/>
      <c r="WF203" s="675"/>
      <c r="WG203" s="675"/>
      <c r="WH203" s="675"/>
      <c r="WI203" s="675"/>
      <c r="WJ203" s="675"/>
      <c r="WK203" s="675"/>
      <c r="WL203" s="675"/>
      <c r="WM203" s="675"/>
      <c r="WN203" s="675"/>
      <c r="WO203" s="675"/>
      <c r="WP203" s="675"/>
      <c r="WQ203" s="675"/>
      <c r="WR203" s="675"/>
      <c r="WS203" s="675"/>
      <c r="WT203" s="675"/>
      <c r="WU203" s="675"/>
      <c r="WV203" s="675"/>
      <c r="WW203" s="675"/>
      <c r="WX203" s="675"/>
      <c r="WY203" s="675"/>
      <c r="WZ203" s="675"/>
      <c r="XA203" s="675"/>
      <c r="XB203" s="675"/>
      <c r="XC203" s="675"/>
      <c r="XD203" s="675"/>
      <c r="XE203" s="675"/>
      <c r="XF203" s="675"/>
      <c r="XG203" s="675"/>
      <c r="XH203" s="675"/>
      <c r="XI203" s="675"/>
      <c r="XJ203" s="675"/>
      <c r="XK203" s="675"/>
      <c r="XL203" s="675"/>
      <c r="XM203" s="675"/>
      <c r="XN203" s="675"/>
      <c r="XO203" s="675"/>
      <c r="XP203" s="675"/>
      <c r="XQ203" s="675"/>
      <c r="XR203" s="675"/>
      <c r="XS203" s="675"/>
      <c r="XT203" s="675"/>
      <c r="XU203" s="675"/>
      <c r="XV203" s="675"/>
      <c r="XW203" s="675"/>
      <c r="XX203" s="675"/>
      <c r="XY203" s="675"/>
      <c r="XZ203" s="675"/>
      <c r="YA203" s="675"/>
      <c r="YB203" s="675"/>
      <c r="YC203" s="675"/>
      <c r="YD203" s="675"/>
      <c r="YE203" s="675"/>
      <c r="YF203" s="675"/>
      <c r="YG203" s="675"/>
      <c r="YH203" s="675"/>
      <c r="YI203" s="675"/>
      <c r="YJ203" s="675"/>
      <c r="YK203" s="675"/>
      <c r="YL203" s="675"/>
      <c r="YM203" s="675"/>
      <c r="YN203" s="675"/>
      <c r="YO203" s="675"/>
      <c r="YP203" s="675"/>
      <c r="YQ203" s="675"/>
      <c r="YR203" s="675"/>
      <c r="YS203" s="675"/>
      <c r="YT203" s="675"/>
      <c r="YU203" s="675"/>
      <c r="YV203" s="675"/>
      <c r="YW203" s="675"/>
      <c r="YX203" s="675"/>
      <c r="YY203" s="675"/>
      <c r="YZ203" s="675"/>
      <c r="ZA203" s="675"/>
      <c r="ZB203" s="675"/>
      <c r="ZC203" s="675"/>
      <c r="ZD203" s="675"/>
      <c r="ZE203" s="675"/>
      <c r="ZF203" s="675"/>
      <c r="ZG203" s="675"/>
      <c r="ZH203" s="675"/>
      <c r="ZI203" s="675"/>
      <c r="ZJ203" s="675"/>
      <c r="ZK203" s="675"/>
      <c r="ZL203" s="675"/>
      <c r="ZM203" s="675"/>
      <c r="ZN203" s="675"/>
      <c r="ZO203" s="675"/>
      <c r="ZP203" s="675"/>
      <c r="ZQ203" s="675"/>
      <c r="ZR203" s="675"/>
      <c r="ZS203" s="675"/>
      <c r="ZT203" s="675"/>
      <c r="ZU203" s="675"/>
      <c r="ZV203" s="675"/>
      <c r="ZW203" s="675"/>
      <c r="ZX203" s="675"/>
      <c r="ZY203" s="675"/>
      <c r="ZZ203" s="675"/>
      <c r="AAA203" s="675"/>
      <c r="AAB203" s="675"/>
      <c r="AAC203" s="675"/>
      <c r="AAD203" s="675"/>
      <c r="AAE203" s="675"/>
      <c r="AAF203" s="675"/>
      <c r="AAG203" s="675"/>
      <c r="AAH203" s="675"/>
      <c r="AAI203" s="675"/>
      <c r="AAJ203" s="675"/>
      <c r="AAK203" s="675"/>
      <c r="AAL203" s="675"/>
      <c r="AAM203" s="675"/>
      <c r="AAN203" s="675"/>
      <c r="AAO203" s="675"/>
      <c r="AAP203" s="675"/>
      <c r="AAQ203" s="675"/>
      <c r="AAR203" s="675"/>
      <c r="AAS203" s="675"/>
      <c r="AAT203" s="675"/>
      <c r="AAU203" s="675"/>
      <c r="AAV203" s="675"/>
      <c r="AAW203" s="675"/>
      <c r="AAX203" s="675"/>
      <c r="AAY203" s="675"/>
      <c r="AAZ203" s="675"/>
      <c r="ABA203" s="675"/>
      <c r="ABB203" s="675"/>
      <c r="ABC203" s="675"/>
      <c r="ABD203" s="675"/>
      <c r="ABE203" s="675"/>
      <c r="ABF203" s="675"/>
      <c r="ABG203" s="675"/>
      <c r="ABH203" s="675"/>
      <c r="ABI203" s="675"/>
      <c r="ABJ203" s="675"/>
      <c r="ABK203" s="675"/>
      <c r="ABL203" s="675"/>
      <c r="ABM203" s="675"/>
      <c r="ABN203" s="675"/>
      <c r="ABO203" s="675"/>
      <c r="ABP203" s="675"/>
      <c r="ABQ203" s="675"/>
      <c r="ABR203" s="675"/>
      <c r="ABS203" s="675"/>
      <c r="ABT203" s="675"/>
      <c r="ABU203" s="675"/>
      <c r="ABV203" s="675"/>
      <c r="ABW203" s="675"/>
      <c r="ABX203" s="675"/>
      <c r="ABY203" s="675"/>
      <c r="ABZ203" s="675"/>
      <c r="ACA203" s="675"/>
      <c r="ACB203" s="675"/>
      <c r="ACC203" s="675"/>
      <c r="ACD203" s="675"/>
      <c r="ACE203" s="675"/>
      <c r="ACF203" s="675"/>
      <c r="ACG203" s="675"/>
      <c r="ACH203" s="675"/>
      <c r="ACI203" s="675"/>
      <c r="ACJ203" s="675"/>
      <c r="ACK203" s="675"/>
      <c r="ACL203" s="675"/>
      <c r="ACM203" s="675"/>
      <c r="ACN203" s="675"/>
      <c r="ACO203" s="675"/>
      <c r="ACP203" s="675"/>
      <c r="ACQ203" s="675"/>
      <c r="ACR203" s="675"/>
      <c r="ACS203" s="675"/>
      <c r="ACT203" s="675"/>
      <c r="ACU203" s="675"/>
      <c r="ACV203" s="675"/>
      <c r="ACW203" s="675"/>
      <c r="ACX203" s="675"/>
      <c r="ACY203" s="675"/>
      <c r="ACZ203" s="675"/>
      <c r="ADA203" s="675"/>
      <c r="ADB203" s="675"/>
      <c r="ADC203" s="675"/>
      <c r="ADD203" s="675"/>
      <c r="ADE203" s="675"/>
      <c r="ADF203" s="675"/>
      <c r="ADG203" s="675"/>
      <c r="ADH203" s="675"/>
      <c r="ADI203" s="675"/>
      <c r="ADJ203" s="675"/>
      <c r="ADK203" s="675"/>
      <c r="ADL203" s="675"/>
      <c r="ADM203" s="675"/>
      <c r="ADN203" s="675"/>
      <c r="ADO203" s="675"/>
      <c r="ADP203" s="675"/>
      <c r="ADQ203" s="675"/>
      <c r="ADR203" s="675"/>
      <c r="ADS203" s="675"/>
      <c r="ADT203" s="675"/>
      <c r="ADU203" s="675"/>
      <c r="ADV203" s="675"/>
      <c r="ADW203" s="675"/>
      <c r="ADX203" s="675"/>
      <c r="ADY203" s="675"/>
      <c r="ADZ203" s="675"/>
      <c r="AEA203" s="675"/>
      <c r="AEB203" s="675"/>
      <c r="AEC203" s="675"/>
      <c r="AED203" s="675"/>
      <c r="AEE203" s="675"/>
      <c r="AEF203" s="675"/>
      <c r="AEG203" s="675"/>
      <c r="AEH203" s="675"/>
      <c r="AEI203" s="675"/>
      <c r="AEJ203" s="675"/>
      <c r="AEK203" s="675"/>
      <c r="AEL203" s="675"/>
      <c r="AEM203" s="675"/>
      <c r="AEN203" s="675"/>
      <c r="AEO203" s="675"/>
      <c r="AEP203" s="675"/>
      <c r="AEQ203" s="675"/>
      <c r="AER203" s="675"/>
      <c r="AES203" s="675"/>
      <c r="AET203" s="675"/>
      <c r="AEU203" s="675"/>
      <c r="AEV203" s="675"/>
      <c r="AEW203" s="675"/>
      <c r="AEX203" s="675"/>
      <c r="AEY203" s="675"/>
      <c r="AEZ203" s="675"/>
      <c r="AFA203" s="675"/>
      <c r="AFB203" s="675"/>
      <c r="AFC203" s="675"/>
      <c r="AFD203" s="675"/>
      <c r="AFE203" s="675"/>
      <c r="AFF203" s="675"/>
      <c r="AFG203" s="675"/>
      <c r="AFH203" s="675"/>
      <c r="AFI203" s="675"/>
      <c r="AFJ203" s="675"/>
      <c r="AFK203" s="675"/>
      <c r="AFL203" s="675"/>
      <c r="AFM203" s="675"/>
      <c r="AFN203" s="675"/>
      <c r="AFO203" s="675"/>
      <c r="AFP203" s="675"/>
      <c r="AFQ203" s="675"/>
      <c r="AFR203" s="675"/>
      <c r="AFS203" s="675"/>
      <c r="AFT203" s="675"/>
      <c r="AFU203" s="675"/>
      <c r="AFV203" s="675"/>
      <c r="AFW203" s="675"/>
      <c r="AFX203" s="675"/>
      <c r="AFY203" s="675"/>
      <c r="AFZ203" s="675"/>
      <c r="AGA203" s="675"/>
      <c r="AGB203" s="675"/>
      <c r="AGC203" s="675"/>
      <c r="AGD203" s="675"/>
      <c r="AGE203" s="675"/>
      <c r="AGF203" s="675"/>
      <c r="AGG203" s="675"/>
      <c r="AGH203" s="675"/>
      <c r="AGI203" s="675"/>
      <c r="AGJ203" s="675"/>
      <c r="AGK203" s="675"/>
      <c r="AGL203" s="675"/>
      <c r="AGM203" s="675"/>
      <c r="AGN203" s="675"/>
      <c r="AGO203" s="675"/>
      <c r="AGP203" s="675"/>
      <c r="AGQ203" s="675"/>
      <c r="AGR203" s="675"/>
      <c r="AGS203" s="675"/>
      <c r="AGT203" s="675"/>
      <c r="AGU203" s="675"/>
      <c r="AGV203" s="675"/>
      <c r="AGW203" s="675"/>
      <c r="AGX203" s="675"/>
      <c r="AGY203" s="675"/>
      <c r="AGZ203" s="675"/>
      <c r="AHA203" s="675"/>
      <c r="AHB203" s="675"/>
      <c r="AHC203" s="675"/>
      <c r="AHD203" s="675"/>
      <c r="AHE203" s="675"/>
      <c r="AHF203" s="675"/>
      <c r="AHG203" s="675"/>
      <c r="AHH203" s="675"/>
      <c r="AHI203" s="675"/>
      <c r="AHJ203" s="675"/>
      <c r="AHK203" s="675"/>
      <c r="AHL203" s="675"/>
      <c r="AHM203" s="675"/>
      <c r="AHN203" s="675"/>
      <c r="AHO203" s="675"/>
      <c r="AHP203" s="675"/>
      <c r="AHQ203" s="675"/>
      <c r="AHR203" s="675"/>
      <c r="AHS203" s="675"/>
      <c r="AHT203" s="675"/>
      <c r="AHU203" s="675"/>
      <c r="AHV203" s="675"/>
      <c r="AHW203" s="675"/>
      <c r="AHX203" s="675"/>
      <c r="AHY203" s="675"/>
      <c r="AHZ203" s="675"/>
      <c r="AIA203" s="675"/>
      <c r="AIB203" s="675"/>
      <c r="AIC203" s="675"/>
      <c r="AID203" s="675"/>
      <c r="AIE203" s="675"/>
      <c r="AIF203" s="675"/>
      <c r="AIG203" s="675"/>
      <c r="AIH203" s="675"/>
      <c r="AII203" s="675"/>
      <c r="AIJ203" s="675"/>
      <c r="AIK203" s="675"/>
      <c r="AIL203" s="675"/>
      <c r="AIM203" s="675"/>
      <c r="AIN203" s="675"/>
      <c r="AIO203" s="675"/>
      <c r="AIP203" s="675"/>
      <c r="AIQ203" s="675"/>
      <c r="AIR203" s="675"/>
      <c r="AIS203" s="675"/>
      <c r="AIT203" s="675"/>
      <c r="AIU203" s="675"/>
      <c r="AIV203" s="675"/>
      <c r="AIW203" s="675"/>
      <c r="AIX203" s="675"/>
      <c r="AIY203" s="675"/>
      <c r="AIZ203" s="675"/>
      <c r="AJA203" s="675"/>
      <c r="AJB203" s="675"/>
      <c r="AJC203" s="675"/>
      <c r="AJD203" s="675"/>
      <c r="AJE203" s="675"/>
      <c r="AJF203" s="675"/>
      <c r="AJG203" s="675"/>
      <c r="AJH203" s="675"/>
      <c r="AJI203" s="675"/>
      <c r="AJJ203" s="675"/>
      <c r="AJK203" s="675"/>
      <c r="AJL203" s="675"/>
      <c r="AJM203" s="675"/>
      <c r="AJN203" s="675"/>
      <c r="AJO203" s="675"/>
      <c r="AJP203" s="675"/>
      <c r="AJQ203" s="675"/>
      <c r="AJR203" s="675"/>
      <c r="AJS203" s="675"/>
      <c r="AJT203" s="675"/>
      <c r="AJU203" s="675"/>
      <c r="AJV203" s="675"/>
      <c r="AJW203" s="675"/>
      <c r="AJX203" s="675"/>
      <c r="AJY203" s="675"/>
      <c r="AJZ203" s="675"/>
      <c r="AKA203" s="675"/>
      <c r="AKB203" s="675"/>
      <c r="AKC203" s="675"/>
      <c r="AKD203" s="675"/>
      <c r="AKE203" s="675"/>
      <c r="AKF203" s="675"/>
      <c r="AKG203" s="675"/>
      <c r="AKH203" s="675"/>
      <c r="AKI203" s="675"/>
      <c r="AKJ203" s="675"/>
      <c r="AKK203" s="675"/>
      <c r="AKL203" s="675"/>
      <c r="AKM203" s="675"/>
      <c r="AKN203" s="675"/>
      <c r="AKO203" s="675"/>
      <c r="AKP203" s="675"/>
      <c r="AKQ203" s="675"/>
      <c r="AKR203" s="675"/>
      <c r="AKS203" s="675"/>
      <c r="AKT203" s="675"/>
      <c r="AKU203" s="675"/>
      <c r="AKV203" s="675"/>
      <c r="AKW203" s="675"/>
      <c r="AKX203" s="675"/>
      <c r="AKY203" s="675"/>
      <c r="AKZ203" s="675"/>
      <c r="ALA203" s="675"/>
      <c r="ALB203" s="675"/>
      <c r="ALC203" s="675"/>
      <c r="ALD203" s="675"/>
      <c r="ALE203" s="675"/>
      <c r="ALF203" s="675"/>
      <c r="ALG203" s="675"/>
      <c r="ALH203" s="675"/>
      <c r="ALI203" s="675"/>
      <c r="ALJ203" s="675"/>
      <c r="ALK203" s="675"/>
      <c r="ALL203" s="675"/>
      <c r="ALM203" s="675"/>
      <c r="ALN203" s="675"/>
      <c r="ALO203" s="675"/>
      <c r="ALP203" s="675"/>
      <c r="ALQ203" s="675"/>
      <c r="ALR203" s="675"/>
      <c r="ALS203" s="675"/>
      <c r="ALT203" s="675"/>
      <c r="ALU203" s="675"/>
      <c r="ALV203" s="675"/>
      <c r="ALW203" s="675"/>
      <c r="ALX203" s="675"/>
      <c r="ALY203" s="675"/>
      <c r="ALZ203" s="675"/>
      <c r="AMA203" s="675"/>
      <c r="AMB203" s="675"/>
      <c r="AMC203" s="675"/>
      <c r="AMD203" s="675"/>
      <c r="AME203" s="675"/>
      <c r="AMF203" s="675"/>
      <c r="AMG203" s="675"/>
      <c r="AMH203" s="675"/>
      <c r="AMI203" s="675"/>
      <c r="AMJ203" s="675"/>
    </row>
    <row r="204" spans="1:1024" ht="15.75" thickBot="1" x14ac:dyDescent="0.25">
      <c r="A204" s="675"/>
      <c r="B204" s="702"/>
      <c r="C204" s="703"/>
      <c r="D204" s="704"/>
      <c r="E204" s="704"/>
      <c r="F204" s="704"/>
      <c r="G204" s="704"/>
      <c r="H204" s="704"/>
      <c r="I204" s="704"/>
      <c r="J204" s="704"/>
      <c r="K204" s="704"/>
      <c r="L204" s="704"/>
      <c r="M204" s="704"/>
      <c r="N204" s="704"/>
      <c r="O204" s="704"/>
      <c r="P204" s="704"/>
      <c r="Q204" s="704"/>
      <c r="R204" s="705"/>
      <c r="S204" s="704"/>
      <c r="T204" s="704"/>
      <c r="U204" s="706" t="s">
        <v>127</v>
      </c>
      <c r="V204" s="707" t="s">
        <v>505</v>
      </c>
      <c r="W204" s="708" t="s">
        <v>495</v>
      </c>
      <c r="X204" s="612">
        <f>SUM(X193:X203)</f>
        <v>1312.0455739667188</v>
      </c>
      <c r="Y204" s="612">
        <f t="shared" ref="Y204:CJ204" si="85">SUM(Y193:Y203)</f>
        <v>1363.9990429830302</v>
      </c>
      <c r="Z204" s="612">
        <f t="shared" si="85"/>
        <v>1262.0484091200756</v>
      </c>
      <c r="AA204" s="612">
        <f t="shared" si="85"/>
        <v>1358.326045254689</v>
      </c>
      <c r="AB204" s="612">
        <f t="shared" si="85"/>
        <v>1309.09985392406</v>
      </c>
      <c r="AC204" s="612">
        <f t="shared" si="85"/>
        <v>1300.8662253199936</v>
      </c>
      <c r="AD204" s="612">
        <f t="shared" si="85"/>
        <v>1342.5191281807347</v>
      </c>
      <c r="AE204" s="612">
        <f t="shared" si="85"/>
        <v>1381.7443414120235</v>
      </c>
      <c r="AF204" s="612">
        <f t="shared" si="85"/>
        <v>1418.6777641757642</v>
      </c>
      <c r="AG204" s="612">
        <f t="shared" si="85"/>
        <v>1453.4477798984726</v>
      </c>
      <c r="AH204" s="612">
        <f t="shared" si="85"/>
        <v>1236.8907866666618</v>
      </c>
      <c r="AI204" s="612">
        <f t="shared" si="85"/>
        <v>1257.815191737441</v>
      </c>
      <c r="AJ204" s="612">
        <f t="shared" si="85"/>
        <v>1016.015152005528</v>
      </c>
      <c r="AK204" s="612">
        <f t="shared" si="85"/>
        <v>1312.7414200973208</v>
      </c>
      <c r="AL204" s="612">
        <f t="shared" si="85"/>
        <v>1194.5033119496704</v>
      </c>
      <c r="AM204" s="612">
        <f t="shared" si="85"/>
        <v>701.0467006980133</v>
      </c>
      <c r="AN204" s="612">
        <f t="shared" si="85"/>
        <v>0</v>
      </c>
      <c r="AO204" s="612">
        <f t="shared" si="85"/>
        <v>0</v>
      </c>
      <c r="AP204" s="612">
        <f t="shared" si="85"/>
        <v>0</v>
      </c>
      <c r="AQ204" s="612">
        <f t="shared" si="85"/>
        <v>0</v>
      </c>
      <c r="AR204" s="612">
        <f t="shared" si="85"/>
        <v>0</v>
      </c>
      <c r="AS204" s="612">
        <f t="shared" si="85"/>
        <v>0</v>
      </c>
      <c r="AT204" s="612">
        <f t="shared" si="85"/>
        <v>0</v>
      </c>
      <c r="AU204" s="612">
        <f t="shared" si="85"/>
        <v>0</v>
      </c>
      <c r="AV204" s="612">
        <f t="shared" si="85"/>
        <v>0</v>
      </c>
      <c r="AW204" s="612">
        <f t="shared" si="85"/>
        <v>0</v>
      </c>
      <c r="AX204" s="612">
        <f t="shared" si="85"/>
        <v>0</v>
      </c>
      <c r="AY204" s="612">
        <f t="shared" si="85"/>
        <v>0</v>
      </c>
      <c r="AZ204" s="612">
        <f t="shared" si="85"/>
        <v>0</v>
      </c>
      <c r="BA204" s="612">
        <f t="shared" si="85"/>
        <v>0</v>
      </c>
      <c r="BB204" s="612">
        <f t="shared" si="85"/>
        <v>0</v>
      </c>
      <c r="BC204" s="612">
        <f t="shared" si="85"/>
        <v>0</v>
      </c>
      <c r="BD204" s="612">
        <f t="shared" si="85"/>
        <v>0</v>
      </c>
      <c r="BE204" s="612">
        <f t="shared" si="85"/>
        <v>0</v>
      </c>
      <c r="BF204" s="612">
        <f t="shared" si="85"/>
        <v>0</v>
      </c>
      <c r="BG204" s="612">
        <f t="shared" si="85"/>
        <v>0</v>
      </c>
      <c r="BH204" s="612">
        <f t="shared" si="85"/>
        <v>0</v>
      </c>
      <c r="BI204" s="612">
        <f t="shared" si="85"/>
        <v>0</v>
      </c>
      <c r="BJ204" s="612">
        <f t="shared" si="85"/>
        <v>0</v>
      </c>
      <c r="BK204" s="612">
        <f t="shared" si="85"/>
        <v>0</v>
      </c>
      <c r="BL204" s="612">
        <f t="shared" si="85"/>
        <v>0</v>
      </c>
      <c r="BM204" s="612">
        <f t="shared" si="85"/>
        <v>0</v>
      </c>
      <c r="BN204" s="612">
        <f t="shared" si="85"/>
        <v>0</v>
      </c>
      <c r="BO204" s="612">
        <f t="shared" si="85"/>
        <v>0</v>
      </c>
      <c r="BP204" s="612">
        <f t="shared" si="85"/>
        <v>0</v>
      </c>
      <c r="BQ204" s="612">
        <f t="shared" si="85"/>
        <v>0</v>
      </c>
      <c r="BR204" s="612">
        <f t="shared" si="85"/>
        <v>0</v>
      </c>
      <c r="BS204" s="612">
        <f t="shared" si="85"/>
        <v>0</v>
      </c>
      <c r="BT204" s="612">
        <f t="shared" si="85"/>
        <v>0</v>
      </c>
      <c r="BU204" s="612">
        <f t="shared" si="85"/>
        <v>0</v>
      </c>
      <c r="BV204" s="612">
        <f t="shared" si="85"/>
        <v>0</v>
      </c>
      <c r="BW204" s="612">
        <f t="shared" si="85"/>
        <v>0</v>
      </c>
      <c r="BX204" s="612">
        <f t="shared" si="85"/>
        <v>0</v>
      </c>
      <c r="BY204" s="612">
        <f t="shared" si="85"/>
        <v>0</v>
      </c>
      <c r="BZ204" s="612">
        <f t="shared" si="85"/>
        <v>0</v>
      </c>
      <c r="CA204" s="612">
        <f t="shared" si="85"/>
        <v>0</v>
      </c>
      <c r="CB204" s="612">
        <f t="shared" si="85"/>
        <v>0</v>
      </c>
      <c r="CC204" s="612">
        <f t="shared" si="85"/>
        <v>0</v>
      </c>
      <c r="CD204" s="612">
        <f t="shared" si="85"/>
        <v>0</v>
      </c>
      <c r="CE204" s="612">
        <f t="shared" si="85"/>
        <v>0</v>
      </c>
      <c r="CF204" s="612">
        <f t="shared" si="85"/>
        <v>0</v>
      </c>
      <c r="CG204" s="612">
        <f t="shared" si="85"/>
        <v>0</v>
      </c>
      <c r="CH204" s="612">
        <f t="shared" si="85"/>
        <v>0</v>
      </c>
      <c r="CI204" s="612">
        <f t="shared" si="85"/>
        <v>0</v>
      </c>
      <c r="CJ204" s="612">
        <f t="shared" si="85"/>
        <v>0</v>
      </c>
      <c r="CK204" s="612">
        <f t="shared" ref="CK204:DW204" si="86">SUM(CK193:CK203)</f>
        <v>0</v>
      </c>
      <c r="CL204" s="612">
        <f t="shared" si="86"/>
        <v>0</v>
      </c>
      <c r="CM204" s="612">
        <f t="shared" si="86"/>
        <v>0</v>
      </c>
      <c r="CN204" s="612">
        <f t="shared" si="86"/>
        <v>0</v>
      </c>
      <c r="CO204" s="612">
        <f t="shared" si="86"/>
        <v>0</v>
      </c>
      <c r="CP204" s="612">
        <f t="shared" si="86"/>
        <v>0</v>
      </c>
      <c r="CQ204" s="612">
        <f t="shared" si="86"/>
        <v>0</v>
      </c>
      <c r="CR204" s="612">
        <f t="shared" si="86"/>
        <v>0</v>
      </c>
      <c r="CS204" s="612">
        <f t="shared" si="86"/>
        <v>0</v>
      </c>
      <c r="CT204" s="612">
        <f t="shared" si="86"/>
        <v>0</v>
      </c>
      <c r="CU204" s="612">
        <f t="shared" si="86"/>
        <v>0</v>
      </c>
      <c r="CV204" s="612">
        <f t="shared" si="86"/>
        <v>0</v>
      </c>
      <c r="CW204" s="612">
        <f t="shared" si="86"/>
        <v>0</v>
      </c>
      <c r="CX204" s="612">
        <f t="shared" si="86"/>
        <v>0</v>
      </c>
      <c r="CY204" s="613">
        <f t="shared" si="86"/>
        <v>0</v>
      </c>
      <c r="CZ204" s="709">
        <f t="shared" si="86"/>
        <v>0</v>
      </c>
      <c r="DA204" s="710">
        <f t="shared" si="86"/>
        <v>0</v>
      </c>
      <c r="DB204" s="710">
        <f t="shared" si="86"/>
        <v>0</v>
      </c>
      <c r="DC204" s="710">
        <f t="shared" si="86"/>
        <v>0</v>
      </c>
      <c r="DD204" s="710">
        <f t="shared" si="86"/>
        <v>0</v>
      </c>
      <c r="DE204" s="710">
        <f t="shared" si="86"/>
        <v>0</v>
      </c>
      <c r="DF204" s="710">
        <f t="shared" si="86"/>
        <v>0</v>
      </c>
      <c r="DG204" s="710">
        <f t="shared" si="86"/>
        <v>0</v>
      </c>
      <c r="DH204" s="710">
        <f t="shared" si="86"/>
        <v>0</v>
      </c>
      <c r="DI204" s="710">
        <f t="shared" si="86"/>
        <v>0</v>
      </c>
      <c r="DJ204" s="710">
        <f t="shared" si="86"/>
        <v>0</v>
      </c>
      <c r="DK204" s="710">
        <f t="shared" si="86"/>
        <v>0</v>
      </c>
      <c r="DL204" s="710">
        <f t="shared" si="86"/>
        <v>0</v>
      </c>
      <c r="DM204" s="710">
        <f t="shared" si="86"/>
        <v>0</v>
      </c>
      <c r="DN204" s="710">
        <f t="shared" si="86"/>
        <v>0</v>
      </c>
      <c r="DO204" s="710">
        <f t="shared" si="86"/>
        <v>0</v>
      </c>
      <c r="DP204" s="710">
        <f t="shared" si="86"/>
        <v>0</v>
      </c>
      <c r="DQ204" s="710">
        <f t="shared" si="86"/>
        <v>0</v>
      </c>
      <c r="DR204" s="710">
        <f t="shared" si="86"/>
        <v>0</v>
      </c>
      <c r="DS204" s="710">
        <f t="shared" si="86"/>
        <v>0</v>
      </c>
      <c r="DT204" s="710">
        <f t="shared" si="86"/>
        <v>0</v>
      </c>
      <c r="DU204" s="710">
        <f t="shared" si="86"/>
        <v>0</v>
      </c>
      <c r="DV204" s="710">
        <f t="shared" si="86"/>
        <v>0</v>
      </c>
      <c r="DW204" s="711">
        <f t="shared" si="86"/>
        <v>0</v>
      </c>
      <c r="DX204" s="589"/>
      <c r="DY204" s="675"/>
      <c r="DZ204" s="675"/>
      <c r="EA204" s="675"/>
      <c r="EB204" s="675"/>
      <c r="EC204" s="675"/>
      <c r="ED204" s="675"/>
      <c r="EE204" s="675"/>
      <c r="EF204" s="675"/>
      <c r="EG204" s="675"/>
      <c r="EH204" s="675"/>
      <c r="EI204" s="675"/>
      <c r="EJ204" s="675"/>
      <c r="EK204" s="675"/>
      <c r="EL204" s="675"/>
      <c r="EM204" s="675"/>
      <c r="EN204" s="675"/>
      <c r="EO204" s="675"/>
      <c r="EP204" s="675"/>
      <c r="EQ204" s="675"/>
      <c r="ER204" s="675"/>
      <c r="ES204" s="675"/>
      <c r="ET204" s="675"/>
      <c r="EU204" s="675"/>
      <c r="EV204" s="675"/>
      <c r="EW204" s="675"/>
      <c r="EX204" s="675"/>
      <c r="EY204" s="675"/>
      <c r="EZ204" s="675"/>
      <c r="FA204" s="675"/>
      <c r="FB204" s="675"/>
      <c r="FC204" s="675"/>
      <c r="FD204" s="675"/>
      <c r="FE204" s="675"/>
      <c r="FF204" s="675"/>
      <c r="FG204" s="675"/>
      <c r="FH204" s="675"/>
      <c r="FI204" s="675"/>
      <c r="FJ204" s="675"/>
      <c r="FK204" s="675"/>
      <c r="FL204" s="675"/>
      <c r="FM204" s="675"/>
      <c r="FN204" s="675"/>
      <c r="FO204" s="675"/>
      <c r="FP204" s="675"/>
      <c r="FQ204" s="675"/>
      <c r="FR204" s="675"/>
      <c r="FS204" s="675"/>
      <c r="FT204" s="675"/>
      <c r="FU204" s="675"/>
      <c r="FV204" s="675"/>
      <c r="FW204" s="675"/>
      <c r="FX204" s="675"/>
      <c r="FY204" s="675"/>
      <c r="FZ204" s="675"/>
      <c r="GA204" s="675"/>
      <c r="GB204" s="675"/>
      <c r="GC204" s="675"/>
      <c r="GD204" s="675"/>
      <c r="GE204" s="675"/>
      <c r="GF204" s="675"/>
      <c r="GG204" s="675"/>
      <c r="GH204" s="675"/>
      <c r="GI204" s="675"/>
      <c r="GJ204" s="675"/>
      <c r="GK204" s="675"/>
      <c r="GL204" s="675"/>
      <c r="GM204" s="675"/>
      <c r="GN204" s="675"/>
      <c r="GO204" s="675"/>
      <c r="GP204" s="675"/>
      <c r="GQ204" s="675"/>
      <c r="GR204" s="675"/>
      <c r="GS204" s="675"/>
      <c r="GT204" s="675"/>
      <c r="GU204" s="675"/>
      <c r="GV204" s="675"/>
      <c r="GW204" s="675"/>
      <c r="GX204" s="675"/>
      <c r="GY204" s="675"/>
      <c r="GZ204" s="675"/>
      <c r="HA204" s="675"/>
      <c r="HB204" s="675"/>
      <c r="HC204" s="675"/>
      <c r="HD204" s="675"/>
      <c r="HE204" s="675"/>
      <c r="HF204" s="675"/>
      <c r="HG204" s="675"/>
      <c r="HH204" s="675"/>
      <c r="HI204" s="675"/>
      <c r="HJ204" s="675"/>
      <c r="HK204" s="675"/>
      <c r="HL204" s="675"/>
      <c r="HM204" s="675"/>
      <c r="HN204" s="675"/>
      <c r="HO204" s="675"/>
      <c r="HP204" s="675"/>
      <c r="HQ204" s="675"/>
      <c r="HR204" s="675"/>
      <c r="HS204" s="675"/>
      <c r="HT204" s="675"/>
      <c r="HU204" s="675"/>
      <c r="HV204" s="675"/>
      <c r="HW204" s="675"/>
      <c r="HX204" s="675"/>
      <c r="HY204" s="675"/>
      <c r="HZ204" s="675"/>
      <c r="IA204" s="675"/>
      <c r="IB204" s="675"/>
      <c r="IC204" s="675"/>
      <c r="ID204" s="675"/>
      <c r="IE204" s="675"/>
      <c r="IF204" s="675"/>
      <c r="IG204" s="675"/>
      <c r="IH204" s="675"/>
      <c r="II204" s="675"/>
      <c r="IJ204" s="675"/>
      <c r="IK204" s="675"/>
      <c r="IL204" s="675"/>
      <c r="IM204" s="675"/>
      <c r="IN204" s="675"/>
      <c r="IO204" s="675"/>
      <c r="IP204" s="675"/>
      <c r="IQ204" s="675"/>
      <c r="IR204" s="675"/>
      <c r="IS204" s="675"/>
      <c r="IT204" s="675"/>
      <c r="IU204" s="675"/>
      <c r="IV204" s="675"/>
      <c r="IW204" s="675"/>
      <c r="IX204" s="675"/>
      <c r="IY204" s="675"/>
      <c r="IZ204" s="675"/>
      <c r="JA204" s="675"/>
      <c r="JB204" s="675"/>
      <c r="JC204" s="675"/>
      <c r="JD204" s="675"/>
      <c r="JE204" s="675"/>
      <c r="JF204" s="675"/>
      <c r="JG204" s="675"/>
      <c r="JH204" s="675"/>
      <c r="JI204" s="675"/>
      <c r="JJ204" s="675"/>
      <c r="JK204" s="675"/>
      <c r="JL204" s="675"/>
      <c r="JM204" s="675"/>
      <c r="JN204" s="675"/>
      <c r="JO204" s="675"/>
      <c r="JP204" s="675"/>
      <c r="JQ204" s="675"/>
      <c r="JR204" s="675"/>
      <c r="JS204" s="675"/>
      <c r="JT204" s="675"/>
      <c r="JU204" s="675"/>
      <c r="JV204" s="675"/>
      <c r="JW204" s="675"/>
      <c r="JX204" s="675"/>
      <c r="JY204" s="675"/>
      <c r="JZ204" s="675"/>
      <c r="KA204" s="675"/>
      <c r="KB204" s="675"/>
      <c r="KC204" s="675"/>
      <c r="KD204" s="675"/>
      <c r="KE204" s="675"/>
      <c r="KF204" s="675"/>
      <c r="KG204" s="675"/>
      <c r="KH204" s="675"/>
      <c r="KI204" s="675"/>
      <c r="KJ204" s="675"/>
      <c r="KK204" s="675"/>
      <c r="KL204" s="675"/>
      <c r="KM204" s="675"/>
      <c r="KN204" s="675"/>
      <c r="KO204" s="675"/>
      <c r="KP204" s="675"/>
      <c r="KQ204" s="675"/>
      <c r="KR204" s="675"/>
      <c r="KS204" s="675"/>
      <c r="KT204" s="675"/>
      <c r="KU204" s="675"/>
      <c r="KV204" s="675"/>
      <c r="KW204" s="675"/>
      <c r="KX204" s="675"/>
      <c r="KY204" s="675"/>
      <c r="KZ204" s="675"/>
      <c r="LA204" s="675"/>
      <c r="LB204" s="675"/>
      <c r="LC204" s="675"/>
      <c r="LD204" s="675"/>
      <c r="LE204" s="675"/>
      <c r="LF204" s="675"/>
      <c r="LG204" s="675"/>
      <c r="LH204" s="675"/>
      <c r="LI204" s="675"/>
      <c r="LJ204" s="675"/>
      <c r="LK204" s="675"/>
      <c r="LL204" s="675"/>
      <c r="LM204" s="675"/>
      <c r="LN204" s="675"/>
      <c r="LO204" s="675"/>
      <c r="LP204" s="675"/>
      <c r="LQ204" s="675"/>
      <c r="LR204" s="675"/>
      <c r="LS204" s="675"/>
      <c r="LT204" s="675"/>
      <c r="LU204" s="675"/>
      <c r="LV204" s="675"/>
      <c r="LW204" s="675"/>
      <c r="LX204" s="675"/>
      <c r="LY204" s="675"/>
      <c r="LZ204" s="675"/>
      <c r="MA204" s="675"/>
      <c r="MB204" s="675"/>
      <c r="MC204" s="675"/>
      <c r="MD204" s="675"/>
      <c r="ME204" s="675"/>
      <c r="MF204" s="675"/>
      <c r="MG204" s="675"/>
      <c r="MH204" s="675"/>
      <c r="MI204" s="675"/>
      <c r="MJ204" s="675"/>
      <c r="MK204" s="675"/>
      <c r="ML204" s="675"/>
      <c r="MM204" s="675"/>
      <c r="MN204" s="675"/>
      <c r="MO204" s="675"/>
      <c r="MP204" s="675"/>
      <c r="MQ204" s="675"/>
      <c r="MR204" s="675"/>
      <c r="MS204" s="675"/>
      <c r="MT204" s="675"/>
      <c r="MU204" s="675"/>
      <c r="MV204" s="675"/>
      <c r="MW204" s="675"/>
      <c r="MX204" s="675"/>
      <c r="MY204" s="675"/>
      <c r="MZ204" s="675"/>
      <c r="NA204" s="675"/>
      <c r="NB204" s="675"/>
      <c r="NC204" s="675"/>
      <c r="ND204" s="675"/>
      <c r="NE204" s="675"/>
      <c r="NF204" s="675"/>
      <c r="NG204" s="675"/>
      <c r="NH204" s="675"/>
      <c r="NI204" s="675"/>
      <c r="NJ204" s="675"/>
      <c r="NK204" s="675"/>
      <c r="NL204" s="675"/>
      <c r="NM204" s="675"/>
      <c r="NN204" s="675"/>
      <c r="NO204" s="675"/>
      <c r="NP204" s="675"/>
      <c r="NQ204" s="675"/>
      <c r="NR204" s="675"/>
      <c r="NS204" s="675"/>
      <c r="NT204" s="675"/>
      <c r="NU204" s="675"/>
      <c r="NV204" s="675"/>
      <c r="NW204" s="675"/>
      <c r="NX204" s="675"/>
      <c r="NY204" s="675"/>
      <c r="NZ204" s="675"/>
      <c r="OA204" s="675"/>
      <c r="OB204" s="675"/>
      <c r="OC204" s="675"/>
      <c r="OD204" s="675"/>
      <c r="OE204" s="675"/>
      <c r="OF204" s="675"/>
      <c r="OG204" s="675"/>
      <c r="OH204" s="675"/>
      <c r="OI204" s="675"/>
      <c r="OJ204" s="675"/>
      <c r="OK204" s="675"/>
      <c r="OL204" s="675"/>
      <c r="OM204" s="675"/>
      <c r="ON204" s="675"/>
      <c r="OO204" s="675"/>
      <c r="OP204" s="675"/>
      <c r="OQ204" s="675"/>
      <c r="OR204" s="675"/>
      <c r="OS204" s="675"/>
      <c r="OT204" s="675"/>
      <c r="OU204" s="675"/>
      <c r="OV204" s="675"/>
      <c r="OW204" s="675"/>
      <c r="OX204" s="675"/>
      <c r="OY204" s="675"/>
      <c r="OZ204" s="675"/>
      <c r="PA204" s="675"/>
      <c r="PB204" s="675"/>
      <c r="PC204" s="675"/>
      <c r="PD204" s="675"/>
      <c r="PE204" s="675"/>
      <c r="PF204" s="675"/>
      <c r="PG204" s="675"/>
      <c r="PH204" s="675"/>
      <c r="PI204" s="675"/>
      <c r="PJ204" s="675"/>
      <c r="PK204" s="675"/>
      <c r="PL204" s="675"/>
      <c r="PM204" s="675"/>
      <c r="PN204" s="675"/>
      <c r="PO204" s="675"/>
      <c r="PP204" s="675"/>
      <c r="PQ204" s="675"/>
      <c r="PR204" s="675"/>
      <c r="PS204" s="675"/>
      <c r="PT204" s="675"/>
      <c r="PU204" s="675"/>
      <c r="PV204" s="675"/>
      <c r="PW204" s="675"/>
      <c r="PX204" s="675"/>
      <c r="PY204" s="675"/>
      <c r="PZ204" s="675"/>
      <c r="QA204" s="675"/>
      <c r="QB204" s="675"/>
      <c r="QC204" s="675"/>
      <c r="QD204" s="675"/>
      <c r="QE204" s="675"/>
      <c r="QF204" s="675"/>
      <c r="QG204" s="675"/>
      <c r="QH204" s="675"/>
      <c r="QI204" s="675"/>
      <c r="QJ204" s="675"/>
      <c r="QK204" s="675"/>
      <c r="QL204" s="675"/>
      <c r="QM204" s="675"/>
      <c r="QN204" s="675"/>
      <c r="QO204" s="675"/>
      <c r="QP204" s="675"/>
      <c r="QQ204" s="675"/>
      <c r="QR204" s="675"/>
      <c r="QS204" s="675"/>
      <c r="QT204" s="675"/>
      <c r="QU204" s="675"/>
      <c r="QV204" s="675"/>
      <c r="QW204" s="675"/>
      <c r="QX204" s="675"/>
      <c r="QY204" s="675"/>
      <c r="QZ204" s="675"/>
      <c r="RA204" s="675"/>
      <c r="RB204" s="675"/>
      <c r="RC204" s="675"/>
      <c r="RD204" s="675"/>
      <c r="RE204" s="675"/>
      <c r="RF204" s="675"/>
      <c r="RG204" s="675"/>
      <c r="RH204" s="675"/>
      <c r="RI204" s="675"/>
      <c r="RJ204" s="675"/>
      <c r="RK204" s="675"/>
      <c r="RL204" s="675"/>
      <c r="RM204" s="675"/>
      <c r="RN204" s="675"/>
      <c r="RO204" s="675"/>
      <c r="RP204" s="675"/>
      <c r="RQ204" s="675"/>
      <c r="RR204" s="675"/>
      <c r="RS204" s="675"/>
      <c r="RT204" s="675"/>
      <c r="RU204" s="675"/>
      <c r="RV204" s="675"/>
      <c r="RW204" s="675"/>
      <c r="RX204" s="675"/>
      <c r="RY204" s="675"/>
      <c r="RZ204" s="675"/>
      <c r="SA204" s="675"/>
      <c r="SB204" s="675"/>
      <c r="SC204" s="675"/>
      <c r="SD204" s="675"/>
      <c r="SE204" s="675"/>
      <c r="SF204" s="675"/>
      <c r="SG204" s="675"/>
      <c r="SH204" s="675"/>
      <c r="SI204" s="675"/>
      <c r="SJ204" s="675"/>
      <c r="SK204" s="675"/>
      <c r="SL204" s="675"/>
      <c r="SM204" s="675"/>
      <c r="SN204" s="675"/>
      <c r="SO204" s="675"/>
      <c r="SP204" s="675"/>
      <c r="SQ204" s="675"/>
      <c r="SR204" s="675"/>
      <c r="SS204" s="675"/>
      <c r="ST204" s="675"/>
      <c r="SU204" s="675"/>
      <c r="SV204" s="675"/>
      <c r="SW204" s="675"/>
      <c r="SX204" s="675"/>
      <c r="SY204" s="675"/>
      <c r="SZ204" s="675"/>
      <c r="TA204" s="675"/>
      <c r="TB204" s="675"/>
      <c r="TC204" s="675"/>
      <c r="TD204" s="675"/>
      <c r="TE204" s="675"/>
      <c r="TF204" s="675"/>
      <c r="TG204" s="675"/>
      <c r="TH204" s="675"/>
      <c r="TI204" s="675"/>
      <c r="TJ204" s="675"/>
      <c r="TK204" s="675"/>
      <c r="TL204" s="675"/>
      <c r="TM204" s="675"/>
      <c r="TN204" s="675"/>
      <c r="TO204" s="675"/>
      <c r="TP204" s="675"/>
      <c r="TQ204" s="675"/>
      <c r="TR204" s="675"/>
      <c r="TS204" s="675"/>
      <c r="TT204" s="675"/>
      <c r="TU204" s="675"/>
      <c r="TV204" s="675"/>
      <c r="TW204" s="675"/>
      <c r="TX204" s="675"/>
      <c r="TY204" s="675"/>
      <c r="TZ204" s="675"/>
      <c r="UA204" s="675"/>
      <c r="UB204" s="675"/>
      <c r="UC204" s="675"/>
      <c r="UD204" s="675"/>
      <c r="UE204" s="675"/>
      <c r="UF204" s="675"/>
      <c r="UG204" s="675"/>
      <c r="UH204" s="675"/>
      <c r="UI204" s="675"/>
      <c r="UJ204" s="675"/>
      <c r="UK204" s="675"/>
      <c r="UL204" s="675"/>
      <c r="UM204" s="675"/>
      <c r="UN204" s="675"/>
      <c r="UO204" s="675"/>
      <c r="UP204" s="675"/>
      <c r="UQ204" s="675"/>
      <c r="UR204" s="675"/>
      <c r="US204" s="675"/>
      <c r="UT204" s="675"/>
      <c r="UU204" s="675"/>
      <c r="UV204" s="675"/>
      <c r="UW204" s="675"/>
      <c r="UX204" s="675"/>
      <c r="UY204" s="675"/>
      <c r="UZ204" s="675"/>
      <c r="VA204" s="675"/>
      <c r="VB204" s="675"/>
      <c r="VC204" s="675"/>
      <c r="VD204" s="675"/>
      <c r="VE204" s="675"/>
      <c r="VF204" s="675"/>
      <c r="VG204" s="675"/>
      <c r="VH204" s="675"/>
      <c r="VI204" s="675"/>
      <c r="VJ204" s="675"/>
      <c r="VK204" s="675"/>
      <c r="VL204" s="675"/>
      <c r="VM204" s="675"/>
      <c r="VN204" s="675"/>
      <c r="VO204" s="675"/>
      <c r="VP204" s="675"/>
      <c r="VQ204" s="675"/>
      <c r="VR204" s="675"/>
      <c r="VS204" s="675"/>
      <c r="VT204" s="675"/>
      <c r="VU204" s="675"/>
      <c r="VV204" s="675"/>
      <c r="VW204" s="675"/>
      <c r="VX204" s="675"/>
      <c r="VY204" s="675"/>
      <c r="VZ204" s="675"/>
      <c r="WA204" s="675"/>
      <c r="WB204" s="675"/>
      <c r="WC204" s="675"/>
      <c r="WD204" s="675"/>
      <c r="WE204" s="675"/>
      <c r="WF204" s="675"/>
      <c r="WG204" s="675"/>
      <c r="WH204" s="675"/>
      <c r="WI204" s="675"/>
      <c r="WJ204" s="675"/>
      <c r="WK204" s="675"/>
      <c r="WL204" s="675"/>
      <c r="WM204" s="675"/>
      <c r="WN204" s="675"/>
      <c r="WO204" s="675"/>
      <c r="WP204" s="675"/>
      <c r="WQ204" s="675"/>
      <c r="WR204" s="675"/>
      <c r="WS204" s="675"/>
      <c r="WT204" s="675"/>
      <c r="WU204" s="675"/>
      <c r="WV204" s="675"/>
      <c r="WW204" s="675"/>
      <c r="WX204" s="675"/>
      <c r="WY204" s="675"/>
      <c r="WZ204" s="675"/>
      <c r="XA204" s="675"/>
      <c r="XB204" s="675"/>
      <c r="XC204" s="675"/>
      <c r="XD204" s="675"/>
      <c r="XE204" s="675"/>
      <c r="XF204" s="675"/>
      <c r="XG204" s="675"/>
      <c r="XH204" s="675"/>
      <c r="XI204" s="675"/>
      <c r="XJ204" s="675"/>
      <c r="XK204" s="675"/>
      <c r="XL204" s="675"/>
      <c r="XM204" s="675"/>
      <c r="XN204" s="675"/>
      <c r="XO204" s="675"/>
      <c r="XP204" s="675"/>
      <c r="XQ204" s="675"/>
      <c r="XR204" s="675"/>
      <c r="XS204" s="675"/>
      <c r="XT204" s="675"/>
      <c r="XU204" s="675"/>
      <c r="XV204" s="675"/>
      <c r="XW204" s="675"/>
      <c r="XX204" s="675"/>
      <c r="XY204" s="675"/>
      <c r="XZ204" s="675"/>
      <c r="YA204" s="675"/>
      <c r="YB204" s="675"/>
      <c r="YC204" s="675"/>
      <c r="YD204" s="675"/>
      <c r="YE204" s="675"/>
      <c r="YF204" s="675"/>
      <c r="YG204" s="675"/>
      <c r="YH204" s="675"/>
      <c r="YI204" s="675"/>
      <c r="YJ204" s="675"/>
      <c r="YK204" s="675"/>
      <c r="YL204" s="675"/>
      <c r="YM204" s="675"/>
      <c r="YN204" s="675"/>
      <c r="YO204" s="675"/>
      <c r="YP204" s="675"/>
      <c r="YQ204" s="675"/>
      <c r="YR204" s="675"/>
      <c r="YS204" s="675"/>
      <c r="YT204" s="675"/>
      <c r="YU204" s="675"/>
      <c r="YV204" s="675"/>
      <c r="YW204" s="675"/>
      <c r="YX204" s="675"/>
      <c r="YY204" s="675"/>
      <c r="YZ204" s="675"/>
      <c r="ZA204" s="675"/>
      <c r="ZB204" s="675"/>
      <c r="ZC204" s="675"/>
      <c r="ZD204" s="675"/>
      <c r="ZE204" s="675"/>
      <c r="ZF204" s="675"/>
      <c r="ZG204" s="675"/>
      <c r="ZH204" s="675"/>
      <c r="ZI204" s="675"/>
      <c r="ZJ204" s="675"/>
      <c r="ZK204" s="675"/>
      <c r="ZL204" s="675"/>
      <c r="ZM204" s="675"/>
      <c r="ZN204" s="675"/>
      <c r="ZO204" s="675"/>
      <c r="ZP204" s="675"/>
      <c r="ZQ204" s="675"/>
      <c r="ZR204" s="675"/>
      <c r="ZS204" s="675"/>
      <c r="ZT204" s="675"/>
      <c r="ZU204" s="675"/>
      <c r="ZV204" s="675"/>
      <c r="ZW204" s="675"/>
      <c r="ZX204" s="675"/>
      <c r="ZY204" s="675"/>
      <c r="ZZ204" s="675"/>
      <c r="AAA204" s="675"/>
      <c r="AAB204" s="675"/>
      <c r="AAC204" s="675"/>
      <c r="AAD204" s="675"/>
      <c r="AAE204" s="675"/>
      <c r="AAF204" s="675"/>
      <c r="AAG204" s="675"/>
      <c r="AAH204" s="675"/>
      <c r="AAI204" s="675"/>
      <c r="AAJ204" s="675"/>
      <c r="AAK204" s="675"/>
      <c r="AAL204" s="675"/>
      <c r="AAM204" s="675"/>
      <c r="AAN204" s="675"/>
      <c r="AAO204" s="675"/>
      <c r="AAP204" s="675"/>
      <c r="AAQ204" s="675"/>
      <c r="AAR204" s="675"/>
      <c r="AAS204" s="675"/>
      <c r="AAT204" s="675"/>
      <c r="AAU204" s="675"/>
      <c r="AAV204" s="675"/>
      <c r="AAW204" s="675"/>
      <c r="AAX204" s="675"/>
      <c r="AAY204" s="675"/>
      <c r="AAZ204" s="675"/>
      <c r="ABA204" s="675"/>
      <c r="ABB204" s="675"/>
      <c r="ABC204" s="675"/>
      <c r="ABD204" s="675"/>
      <c r="ABE204" s="675"/>
      <c r="ABF204" s="675"/>
      <c r="ABG204" s="675"/>
      <c r="ABH204" s="675"/>
      <c r="ABI204" s="675"/>
      <c r="ABJ204" s="675"/>
      <c r="ABK204" s="675"/>
      <c r="ABL204" s="675"/>
      <c r="ABM204" s="675"/>
      <c r="ABN204" s="675"/>
      <c r="ABO204" s="675"/>
      <c r="ABP204" s="675"/>
      <c r="ABQ204" s="675"/>
      <c r="ABR204" s="675"/>
      <c r="ABS204" s="675"/>
      <c r="ABT204" s="675"/>
      <c r="ABU204" s="675"/>
      <c r="ABV204" s="675"/>
      <c r="ABW204" s="675"/>
      <c r="ABX204" s="675"/>
      <c r="ABY204" s="675"/>
      <c r="ABZ204" s="675"/>
      <c r="ACA204" s="675"/>
      <c r="ACB204" s="675"/>
      <c r="ACC204" s="675"/>
      <c r="ACD204" s="675"/>
      <c r="ACE204" s="675"/>
      <c r="ACF204" s="675"/>
      <c r="ACG204" s="675"/>
      <c r="ACH204" s="675"/>
      <c r="ACI204" s="675"/>
      <c r="ACJ204" s="675"/>
      <c r="ACK204" s="675"/>
      <c r="ACL204" s="675"/>
      <c r="ACM204" s="675"/>
      <c r="ACN204" s="675"/>
      <c r="ACO204" s="675"/>
      <c r="ACP204" s="675"/>
      <c r="ACQ204" s="675"/>
      <c r="ACR204" s="675"/>
      <c r="ACS204" s="675"/>
      <c r="ACT204" s="675"/>
      <c r="ACU204" s="675"/>
      <c r="ACV204" s="675"/>
      <c r="ACW204" s="675"/>
      <c r="ACX204" s="675"/>
      <c r="ACY204" s="675"/>
      <c r="ACZ204" s="675"/>
      <c r="ADA204" s="675"/>
      <c r="ADB204" s="675"/>
      <c r="ADC204" s="675"/>
      <c r="ADD204" s="675"/>
      <c r="ADE204" s="675"/>
      <c r="ADF204" s="675"/>
      <c r="ADG204" s="675"/>
      <c r="ADH204" s="675"/>
      <c r="ADI204" s="675"/>
      <c r="ADJ204" s="675"/>
      <c r="ADK204" s="675"/>
      <c r="ADL204" s="675"/>
      <c r="ADM204" s="675"/>
      <c r="ADN204" s="675"/>
      <c r="ADO204" s="675"/>
      <c r="ADP204" s="675"/>
      <c r="ADQ204" s="675"/>
      <c r="ADR204" s="675"/>
      <c r="ADS204" s="675"/>
      <c r="ADT204" s="675"/>
      <c r="ADU204" s="675"/>
      <c r="ADV204" s="675"/>
      <c r="ADW204" s="675"/>
      <c r="ADX204" s="675"/>
      <c r="ADY204" s="675"/>
      <c r="ADZ204" s="675"/>
      <c r="AEA204" s="675"/>
      <c r="AEB204" s="675"/>
      <c r="AEC204" s="675"/>
      <c r="AED204" s="675"/>
      <c r="AEE204" s="675"/>
      <c r="AEF204" s="675"/>
      <c r="AEG204" s="675"/>
      <c r="AEH204" s="675"/>
      <c r="AEI204" s="675"/>
      <c r="AEJ204" s="675"/>
      <c r="AEK204" s="675"/>
      <c r="AEL204" s="675"/>
      <c r="AEM204" s="675"/>
      <c r="AEN204" s="675"/>
      <c r="AEO204" s="675"/>
      <c r="AEP204" s="675"/>
      <c r="AEQ204" s="675"/>
      <c r="AER204" s="675"/>
      <c r="AES204" s="675"/>
      <c r="AET204" s="675"/>
      <c r="AEU204" s="675"/>
      <c r="AEV204" s="675"/>
      <c r="AEW204" s="675"/>
      <c r="AEX204" s="675"/>
      <c r="AEY204" s="675"/>
      <c r="AEZ204" s="675"/>
      <c r="AFA204" s="675"/>
      <c r="AFB204" s="675"/>
      <c r="AFC204" s="675"/>
      <c r="AFD204" s="675"/>
      <c r="AFE204" s="675"/>
      <c r="AFF204" s="675"/>
      <c r="AFG204" s="675"/>
      <c r="AFH204" s="675"/>
      <c r="AFI204" s="675"/>
      <c r="AFJ204" s="675"/>
      <c r="AFK204" s="675"/>
      <c r="AFL204" s="675"/>
      <c r="AFM204" s="675"/>
      <c r="AFN204" s="675"/>
      <c r="AFO204" s="675"/>
      <c r="AFP204" s="675"/>
      <c r="AFQ204" s="675"/>
      <c r="AFR204" s="675"/>
      <c r="AFS204" s="675"/>
      <c r="AFT204" s="675"/>
      <c r="AFU204" s="675"/>
      <c r="AFV204" s="675"/>
      <c r="AFW204" s="675"/>
      <c r="AFX204" s="675"/>
      <c r="AFY204" s="675"/>
      <c r="AFZ204" s="675"/>
      <c r="AGA204" s="675"/>
      <c r="AGB204" s="675"/>
      <c r="AGC204" s="675"/>
      <c r="AGD204" s="675"/>
      <c r="AGE204" s="675"/>
      <c r="AGF204" s="675"/>
      <c r="AGG204" s="675"/>
      <c r="AGH204" s="675"/>
      <c r="AGI204" s="675"/>
      <c r="AGJ204" s="675"/>
      <c r="AGK204" s="675"/>
      <c r="AGL204" s="675"/>
      <c r="AGM204" s="675"/>
      <c r="AGN204" s="675"/>
      <c r="AGO204" s="675"/>
      <c r="AGP204" s="675"/>
      <c r="AGQ204" s="675"/>
      <c r="AGR204" s="675"/>
      <c r="AGS204" s="675"/>
      <c r="AGT204" s="675"/>
      <c r="AGU204" s="675"/>
      <c r="AGV204" s="675"/>
      <c r="AGW204" s="675"/>
      <c r="AGX204" s="675"/>
      <c r="AGY204" s="675"/>
      <c r="AGZ204" s="675"/>
      <c r="AHA204" s="675"/>
      <c r="AHB204" s="675"/>
      <c r="AHC204" s="675"/>
      <c r="AHD204" s="675"/>
      <c r="AHE204" s="675"/>
      <c r="AHF204" s="675"/>
      <c r="AHG204" s="675"/>
      <c r="AHH204" s="675"/>
      <c r="AHI204" s="675"/>
      <c r="AHJ204" s="675"/>
      <c r="AHK204" s="675"/>
      <c r="AHL204" s="675"/>
      <c r="AHM204" s="675"/>
      <c r="AHN204" s="675"/>
      <c r="AHO204" s="675"/>
      <c r="AHP204" s="675"/>
      <c r="AHQ204" s="675"/>
      <c r="AHR204" s="675"/>
      <c r="AHS204" s="675"/>
      <c r="AHT204" s="675"/>
      <c r="AHU204" s="675"/>
      <c r="AHV204" s="675"/>
      <c r="AHW204" s="675"/>
      <c r="AHX204" s="675"/>
      <c r="AHY204" s="675"/>
      <c r="AHZ204" s="675"/>
      <c r="AIA204" s="675"/>
      <c r="AIB204" s="675"/>
      <c r="AIC204" s="675"/>
      <c r="AID204" s="675"/>
      <c r="AIE204" s="675"/>
      <c r="AIF204" s="675"/>
      <c r="AIG204" s="675"/>
      <c r="AIH204" s="675"/>
      <c r="AII204" s="675"/>
      <c r="AIJ204" s="675"/>
      <c r="AIK204" s="675"/>
      <c r="AIL204" s="675"/>
      <c r="AIM204" s="675"/>
      <c r="AIN204" s="675"/>
      <c r="AIO204" s="675"/>
      <c r="AIP204" s="675"/>
      <c r="AIQ204" s="675"/>
      <c r="AIR204" s="675"/>
      <c r="AIS204" s="675"/>
      <c r="AIT204" s="675"/>
      <c r="AIU204" s="675"/>
      <c r="AIV204" s="675"/>
      <c r="AIW204" s="675"/>
      <c r="AIX204" s="675"/>
      <c r="AIY204" s="675"/>
      <c r="AIZ204" s="675"/>
      <c r="AJA204" s="675"/>
      <c r="AJB204" s="675"/>
      <c r="AJC204" s="675"/>
      <c r="AJD204" s="675"/>
      <c r="AJE204" s="675"/>
      <c r="AJF204" s="675"/>
      <c r="AJG204" s="675"/>
      <c r="AJH204" s="675"/>
      <c r="AJI204" s="675"/>
      <c r="AJJ204" s="675"/>
      <c r="AJK204" s="675"/>
      <c r="AJL204" s="675"/>
      <c r="AJM204" s="675"/>
      <c r="AJN204" s="675"/>
      <c r="AJO204" s="675"/>
      <c r="AJP204" s="675"/>
      <c r="AJQ204" s="675"/>
      <c r="AJR204" s="675"/>
      <c r="AJS204" s="675"/>
      <c r="AJT204" s="675"/>
      <c r="AJU204" s="675"/>
      <c r="AJV204" s="675"/>
      <c r="AJW204" s="675"/>
      <c r="AJX204" s="675"/>
      <c r="AJY204" s="675"/>
      <c r="AJZ204" s="675"/>
      <c r="AKA204" s="675"/>
      <c r="AKB204" s="675"/>
      <c r="AKC204" s="675"/>
      <c r="AKD204" s="675"/>
      <c r="AKE204" s="675"/>
      <c r="AKF204" s="675"/>
      <c r="AKG204" s="675"/>
      <c r="AKH204" s="675"/>
      <c r="AKI204" s="675"/>
      <c r="AKJ204" s="675"/>
      <c r="AKK204" s="675"/>
      <c r="AKL204" s="675"/>
      <c r="AKM204" s="675"/>
      <c r="AKN204" s="675"/>
      <c r="AKO204" s="675"/>
      <c r="AKP204" s="675"/>
      <c r="AKQ204" s="675"/>
      <c r="AKR204" s="675"/>
      <c r="AKS204" s="675"/>
      <c r="AKT204" s="675"/>
      <c r="AKU204" s="675"/>
      <c r="AKV204" s="675"/>
      <c r="AKW204" s="675"/>
      <c r="AKX204" s="675"/>
      <c r="AKY204" s="675"/>
      <c r="AKZ204" s="675"/>
      <c r="ALA204" s="675"/>
      <c r="ALB204" s="675"/>
      <c r="ALC204" s="675"/>
      <c r="ALD204" s="675"/>
      <c r="ALE204" s="675"/>
      <c r="ALF204" s="675"/>
      <c r="ALG204" s="675"/>
      <c r="ALH204" s="675"/>
      <c r="ALI204" s="675"/>
      <c r="ALJ204" s="675"/>
      <c r="ALK204" s="675"/>
      <c r="ALL204" s="675"/>
      <c r="ALM204" s="675"/>
      <c r="ALN204" s="675"/>
      <c r="ALO204" s="675"/>
      <c r="ALP204" s="675"/>
      <c r="ALQ204" s="675"/>
      <c r="ALR204" s="675"/>
      <c r="ALS204" s="675"/>
      <c r="ALT204" s="675"/>
      <c r="ALU204" s="675"/>
      <c r="ALV204" s="675"/>
      <c r="ALW204" s="675"/>
      <c r="ALX204" s="675"/>
      <c r="ALY204" s="675"/>
      <c r="ALZ204" s="675"/>
      <c r="AMA204" s="675"/>
      <c r="AMB204" s="675"/>
      <c r="AMC204" s="675"/>
      <c r="AMD204" s="675"/>
      <c r="AME204" s="675"/>
      <c r="AMF204" s="675"/>
      <c r="AMG204" s="675"/>
      <c r="AMH204" s="675"/>
      <c r="AMI204" s="675"/>
      <c r="AMJ204" s="675"/>
    </row>
    <row r="205" spans="1:1024" x14ac:dyDescent="0.2">
      <c r="B205" s="629" t="s">
        <v>535</v>
      </c>
      <c r="C205" s="630" t="s">
        <v>532</v>
      </c>
      <c r="D205" s="549"/>
      <c r="E205" s="549"/>
      <c r="F205" s="549"/>
      <c r="G205" s="549"/>
      <c r="H205" s="549"/>
      <c r="I205" s="549"/>
      <c r="J205" s="549"/>
      <c r="K205" s="549"/>
      <c r="L205" s="549"/>
      <c r="M205" s="549"/>
      <c r="N205" s="549"/>
      <c r="O205" s="549"/>
      <c r="P205" s="549"/>
      <c r="Q205" s="549"/>
      <c r="R205" s="551"/>
      <c r="S205" s="617"/>
      <c r="T205" s="551"/>
      <c r="U205" s="617"/>
      <c r="V205" s="549"/>
      <c r="W205" s="549"/>
      <c r="X205" s="547">
        <f t="shared" ref="X205:BC205" si="87">SUMIF($C:$C,"61.4x",X:X)</f>
        <v>0</v>
      </c>
      <c r="Y205" s="547">
        <f t="shared" si="87"/>
        <v>0</v>
      </c>
      <c r="Z205" s="547">
        <f t="shared" si="87"/>
        <v>0</v>
      </c>
      <c r="AA205" s="547">
        <f t="shared" si="87"/>
        <v>0</v>
      </c>
      <c r="AB205" s="547">
        <f t="shared" si="87"/>
        <v>0</v>
      </c>
      <c r="AC205" s="547">
        <f t="shared" si="87"/>
        <v>0</v>
      </c>
      <c r="AD205" s="547">
        <f t="shared" si="87"/>
        <v>0</v>
      </c>
      <c r="AE205" s="547">
        <f t="shared" si="87"/>
        <v>0</v>
      </c>
      <c r="AF205" s="547">
        <f t="shared" si="87"/>
        <v>0</v>
      </c>
      <c r="AG205" s="547">
        <f t="shared" si="87"/>
        <v>0</v>
      </c>
      <c r="AH205" s="547">
        <f t="shared" si="87"/>
        <v>0</v>
      </c>
      <c r="AI205" s="547">
        <f t="shared" si="87"/>
        <v>0</v>
      </c>
      <c r="AJ205" s="547">
        <f t="shared" si="87"/>
        <v>0</v>
      </c>
      <c r="AK205" s="547">
        <f t="shared" si="87"/>
        <v>0</v>
      </c>
      <c r="AL205" s="547">
        <f t="shared" si="87"/>
        <v>0</v>
      </c>
      <c r="AM205" s="547">
        <f t="shared" si="87"/>
        <v>0</v>
      </c>
      <c r="AN205" s="547">
        <f t="shared" si="87"/>
        <v>0</v>
      </c>
      <c r="AO205" s="547">
        <f t="shared" si="87"/>
        <v>0</v>
      </c>
      <c r="AP205" s="547">
        <f t="shared" si="87"/>
        <v>0</v>
      </c>
      <c r="AQ205" s="547">
        <f t="shared" si="87"/>
        <v>0</v>
      </c>
      <c r="AR205" s="547">
        <f t="shared" si="87"/>
        <v>0</v>
      </c>
      <c r="AS205" s="547">
        <f t="shared" si="87"/>
        <v>0</v>
      </c>
      <c r="AT205" s="547">
        <f t="shared" si="87"/>
        <v>0</v>
      </c>
      <c r="AU205" s="547">
        <f t="shared" si="87"/>
        <v>0</v>
      </c>
      <c r="AV205" s="547">
        <f t="shared" si="87"/>
        <v>0</v>
      </c>
      <c r="AW205" s="547">
        <f t="shared" si="87"/>
        <v>0</v>
      </c>
      <c r="AX205" s="547">
        <f t="shared" si="87"/>
        <v>0</v>
      </c>
      <c r="AY205" s="547">
        <f t="shared" si="87"/>
        <v>0</v>
      </c>
      <c r="AZ205" s="547">
        <f t="shared" si="87"/>
        <v>0</v>
      </c>
      <c r="BA205" s="547">
        <f t="shared" si="87"/>
        <v>0</v>
      </c>
      <c r="BB205" s="547">
        <f t="shared" si="87"/>
        <v>0</v>
      </c>
      <c r="BC205" s="547">
        <f t="shared" si="87"/>
        <v>0</v>
      </c>
      <c r="BD205" s="547">
        <f t="shared" ref="BD205:CI205" si="88">SUMIF($C:$C,"61.4x",BD:BD)</f>
        <v>0</v>
      </c>
      <c r="BE205" s="547">
        <f t="shared" si="88"/>
        <v>0</v>
      </c>
      <c r="BF205" s="547">
        <f t="shared" si="88"/>
        <v>0</v>
      </c>
      <c r="BG205" s="547">
        <f t="shared" si="88"/>
        <v>0</v>
      </c>
      <c r="BH205" s="547">
        <f t="shared" si="88"/>
        <v>0</v>
      </c>
      <c r="BI205" s="547">
        <f t="shared" si="88"/>
        <v>0</v>
      </c>
      <c r="BJ205" s="547">
        <f t="shared" si="88"/>
        <v>0</v>
      </c>
      <c r="BK205" s="547">
        <f t="shared" si="88"/>
        <v>0</v>
      </c>
      <c r="BL205" s="547">
        <f t="shared" si="88"/>
        <v>0</v>
      </c>
      <c r="BM205" s="547">
        <f t="shared" si="88"/>
        <v>0</v>
      </c>
      <c r="BN205" s="547">
        <f t="shared" si="88"/>
        <v>0</v>
      </c>
      <c r="BO205" s="547">
        <f t="shared" si="88"/>
        <v>0</v>
      </c>
      <c r="BP205" s="547">
        <f t="shared" si="88"/>
        <v>0</v>
      </c>
      <c r="BQ205" s="547">
        <f t="shared" si="88"/>
        <v>0</v>
      </c>
      <c r="BR205" s="547">
        <f t="shared" si="88"/>
        <v>0</v>
      </c>
      <c r="BS205" s="547">
        <f t="shared" si="88"/>
        <v>0</v>
      </c>
      <c r="BT205" s="547">
        <f t="shared" si="88"/>
        <v>0</v>
      </c>
      <c r="BU205" s="547">
        <f t="shared" si="88"/>
        <v>0</v>
      </c>
      <c r="BV205" s="547">
        <f t="shared" si="88"/>
        <v>0</v>
      </c>
      <c r="BW205" s="547">
        <f t="shared" si="88"/>
        <v>0</v>
      </c>
      <c r="BX205" s="547">
        <f t="shared" si="88"/>
        <v>0</v>
      </c>
      <c r="BY205" s="547">
        <f t="shared" si="88"/>
        <v>0</v>
      </c>
      <c r="BZ205" s="547">
        <f t="shared" si="88"/>
        <v>0</v>
      </c>
      <c r="CA205" s="547">
        <f t="shared" si="88"/>
        <v>0</v>
      </c>
      <c r="CB205" s="547">
        <f t="shared" si="88"/>
        <v>0</v>
      </c>
      <c r="CC205" s="547">
        <f t="shared" si="88"/>
        <v>0</v>
      </c>
      <c r="CD205" s="547">
        <f t="shared" si="88"/>
        <v>0</v>
      </c>
      <c r="CE205" s="547">
        <f t="shared" si="88"/>
        <v>0</v>
      </c>
      <c r="CF205" s="547">
        <f t="shared" si="88"/>
        <v>0</v>
      </c>
      <c r="CG205" s="547">
        <f t="shared" si="88"/>
        <v>0</v>
      </c>
      <c r="CH205" s="547">
        <f t="shared" si="88"/>
        <v>0</v>
      </c>
      <c r="CI205" s="547">
        <f t="shared" si="88"/>
        <v>0</v>
      </c>
      <c r="CJ205" s="547">
        <f t="shared" ref="CJ205:DO205" si="89">SUMIF($C:$C,"61.4x",CJ:CJ)</f>
        <v>0</v>
      </c>
      <c r="CK205" s="547">
        <f t="shared" si="89"/>
        <v>0</v>
      </c>
      <c r="CL205" s="547">
        <f t="shared" si="89"/>
        <v>0</v>
      </c>
      <c r="CM205" s="547">
        <f t="shared" si="89"/>
        <v>0</v>
      </c>
      <c r="CN205" s="547">
        <f t="shared" si="89"/>
        <v>0</v>
      </c>
      <c r="CO205" s="547">
        <f t="shared" si="89"/>
        <v>0</v>
      </c>
      <c r="CP205" s="547">
        <f t="shared" si="89"/>
        <v>0</v>
      </c>
      <c r="CQ205" s="547">
        <f t="shared" si="89"/>
        <v>0</v>
      </c>
      <c r="CR205" s="547">
        <f t="shared" si="89"/>
        <v>0</v>
      </c>
      <c r="CS205" s="547">
        <f t="shared" si="89"/>
        <v>0</v>
      </c>
      <c r="CT205" s="547">
        <f t="shared" si="89"/>
        <v>0</v>
      </c>
      <c r="CU205" s="547">
        <f t="shared" si="89"/>
        <v>0</v>
      </c>
      <c r="CV205" s="547">
        <f t="shared" si="89"/>
        <v>0</v>
      </c>
      <c r="CW205" s="547">
        <f t="shared" si="89"/>
        <v>0</v>
      </c>
      <c r="CX205" s="547">
        <f t="shared" si="89"/>
        <v>0</v>
      </c>
      <c r="CY205" s="562">
        <f t="shared" si="89"/>
        <v>0</v>
      </c>
      <c r="CZ205" s="563">
        <f t="shared" si="89"/>
        <v>0</v>
      </c>
      <c r="DA205" s="563">
        <f t="shared" si="89"/>
        <v>0</v>
      </c>
      <c r="DB205" s="563">
        <f t="shared" si="89"/>
        <v>0</v>
      </c>
      <c r="DC205" s="563">
        <f t="shared" si="89"/>
        <v>0</v>
      </c>
      <c r="DD205" s="563">
        <f t="shared" si="89"/>
        <v>0</v>
      </c>
      <c r="DE205" s="563">
        <f t="shared" si="89"/>
        <v>0</v>
      </c>
      <c r="DF205" s="563">
        <f t="shared" si="89"/>
        <v>0</v>
      </c>
      <c r="DG205" s="563">
        <f t="shared" si="89"/>
        <v>0</v>
      </c>
      <c r="DH205" s="563">
        <f t="shared" si="89"/>
        <v>0</v>
      </c>
      <c r="DI205" s="563">
        <f t="shared" si="89"/>
        <v>0</v>
      </c>
      <c r="DJ205" s="563">
        <f t="shared" si="89"/>
        <v>0</v>
      </c>
      <c r="DK205" s="563">
        <f t="shared" si="89"/>
        <v>0</v>
      </c>
      <c r="DL205" s="563">
        <f t="shared" si="89"/>
        <v>0</v>
      </c>
      <c r="DM205" s="563">
        <f t="shared" si="89"/>
        <v>0</v>
      </c>
      <c r="DN205" s="563">
        <f t="shared" si="89"/>
        <v>0</v>
      </c>
      <c r="DO205" s="563">
        <f t="shared" si="89"/>
        <v>0</v>
      </c>
      <c r="DP205" s="563">
        <f t="shared" ref="DP205:DW205" si="90">SUMIF($C:$C,"61.4x",DP:DP)</f>
        <v>0</v>
      </c>
      <c r="DQ205" s="563">
        <f t="shared" si="90"/>
        <v>0</v>
      </c>
      <c r="DR205" s="563">
        <f t="shared" si="90"/>
        <v>0</v>
      </c>
      <c r="DS205" s="563">
        <f t="shared" si="90"/>
        <v>0</v>
      </c>
      <c r="DT205" s="563">
        <f t="shared" si="90"/>
        <v>0</v>
      </c>
      <c r="DU205" s="563">
        <f t="shared" si="90"/>
        <v>0</v>
      </c>
      <c r="DV205" s="563">
        <f t="shared" si="90"/>
        <v>0</v>
      </c>
      <c r="DW205" s="618">
        <f t="shared" si="90"/>
        <v>0</v>
      </c>
    </row>
    <row r="206" spans="1:1024" ht="25.5" x14ac:dyDescent="0.2">
      <c r="B206" s="565" t="s">
        <v>490</v>
      </c>
      <c r="C206" s="566" t="s">
        <v>845</v>
      </c>
      <c r="D206" s="567" t="s">
        <v>859</v>
      </c>
      <c r="E206" s="568" t="s">
        <v>583</v>
      </c>
      <c r="F206" s="569" t="s">
        <v>759</v>
      </c>
      <c r="G206" s="570" t="s">
        <v>54</v>
      </c>
      <c r="H206" s="569" t="s">
        <v>492</v>
      </c>
      <c r="I206" s="385">
        <f>MAX(X206:AV206)</f>
        <v>41.539999999999992</v>
      </c>
      <c r="J206" s="385">
        <f>SUMPRODUCT($X$2:$CY$2,$X206:$CY206)*365</f>
        <v>260373.73527183887</v>
      </c>
      <c r="K206" s="385">
        <f>SUMPRODUCT($X$2:$CY$2,$X207:$CY207)+SUMPRODUCT($X$2:$CY$2,$X208:$CY208)+SUMPRODUCT($X$2:$CY$2,$X209:$CY209)</f>
        <v>439070.70841890108</v>
      </c>
      <c r="L206" s="385">
        <f>SUMPRODUCT($X$2:$CY$2,$X210:$CY210) +SUMPRODUCT($X$2:$CY$2,$X211:$CY211)</f>
        <v>328248.26351906266</v>
      </c>
      <c r="M206" s="385">
        <f>SUMPRODUCT($X$2:$CY$2,$X212:$CY212)*-1</f>
        <v>-30851.627717166957</v>
      </c>
      <c r="N206" s="385">
        <f>SUMPRODUCT($X$2:$CY$2,$X215:$CY215) +SUMPRODUCT($X$2:$CY$2,$X216:$CY216)</f>
        <v>11101.600819128873</v>
      </c>
      <c r="O206" s="385">
        <f>SUMPRODUCT($X$2:$CY$2,$X213:$CY213) +SUMPRODUCT($X$2:$CY$2,$X214:$CY214) +SUMPRODUCT($X$2:$CY$2,$X217:$CY217)</f>
        <v>185038.02405995835</v>
      </c>
      <c r="P206" s="385">
        <f>SUM(K206:O206)</f>
        <v>932606.96909988415</v>
      </c>
      <c r="Q206" s="385">
        <f>(SUM(K206:M206)*100000)/(J206*1000)</f>
        <v>282.85008987250586</v>
      </c>
      <c r="R206" s="386">
        <f>(P206*100000)/(J206*1000)</f>
        <v>358.18012447615399</v>
      </c>
      <c r="S206" s="623">
        <v>3</v>
      </c>
      <c r="T206" s="624">
        <v>3</v>
      </c>
      <c r="U206" s="573" t="s">
        <v>493</v>
      </c>
      <c r="V206" s="498" t="s">
        <v>124</v>
      </c>
      <c r="W206" s="499" t="s">
        <v>75</v>
      </c>
      <c r="X206" s="470">
        <v>1.5099999999999998</v>
      </c>
      <c r="Y206" s="470">
        <v>3.5399999999999991</v>
      </c>
      <c r="Z206" s="470">
        <v>5.7399999999999993</v>
      </c>
      <c r="AA206" s="470">
        <v>8.2899999999999991</v>
      </c>
      <c r="AB206" s="470">
        <v>11.36999999999999</v>
      </c>
      <c r="AC206" s="470">
        <v>15.379999999999988</v>
      </c>
      <c r="AD206" s="470">
        <v>19.559999999999988</v>
      </c>
      <c r="AE206" s="470">
        <v>23.95000000000001</v>
      </c>
      <c r="AF206" s="470">
        <v>28.20000000000001</v>
      </c>
      <c r="AG206" s="470">
        <v>32.149999999999991</v>
      </c>
      <c r="AH206" s="470">
        <v>36.749999999999993</v>
      </c>
      <c r="AI206" s="470">
        <v>39.710000000000015</v>
      </c>
      <c r="AJ206" s="470">
        <v>41.539999999999992</v>
      </c>
      <c r="AK206" s="470">
        <v>41.39</v>
      </c>
      <c r="AL206" s="470">
        <v>40.009999999999984</v>
      </c>
      <c r="AM206" s="470">
        <v>38.400000000000041</v>
      </c>
      <c r="AN206" s="470">
        <v>36.849999999999966</v>
      </c>
      <c r="AO206" s="470">
        <v>35.36</v>
      </c>
      <c r="AP206" s="470">
        <v>33.879999999999995</v>
      </c>
      <c r="AQ206" s="470">
        <v>32.42</v>
      </c>
      <c r="AR206" s="470">
        <v>30.980000000000025</v>
      </c>
      <c r="AS206" s="470">
        <v>29.61</v>
      </c>
      <c r="AT206" s="470">
        <v>28.259999999999977</v>
      </c>
      <c r="AU206" s="470">
        <v>26.93</v>
      </c>
      <c r="AV206" s="470">
        <v>25.750000000000007</v>
      </c>
      <c r="AW206" s="470">
        <v>25.750000000000007</v>
      </c>
      <c r="AX206" s="470">
        <v>25.750000000000007</v>
      </c>
      <c r="AY206" s="470">
        <v>25.750000000000007</v>
      </c>
      <c r="AZ206" s="470">
        <v>25.750000000000007</v>
      </c>
      <c r="BA206" s="470">
        <v>25.750000000000007</v>
      </c>
      <c r="BB206" s="470">
        <v>25.750000000000007</v>
      </c>
      <c r="BC206" s="470">
        <v>25.750000000000007</v>
      </c>
      <c r="BD206" s="470">
        <v>25.750000000000007</v>
      </c>
      <c r="BE206" s="470">
        <v>25.750000000000007</v>
      </c>
      <c r="BF206" s="470">
        <v>25.750000000000007</v>
      </c>
      <c r="BG206" s="470">
        <v>25.750000000000007</v>
      </c>
      <c r="BH206" s="470">
        <v>25.750000000000007</v>
      </c>
      <c r="BI206" s="470">
        <v>25.750000000000007</v>
      </c>
      <c r="BJ206" s="470">
        <v>25.750000000000007</v>
      </c>
      <c r="BK206" s="470">
        <v>25.750000000000007</v>
      </c>
      <c r="BL206" s="470">
        <v>25.750000000000007</v>
      </c>
      <c r="BM206" s="470">
        <v>25.750000000000007</v>
      </c>
      <c r="BN206" s="470">
        <v>25.750000000000007</v>
      </c>
      <c r="BO206" s="470">
        <v>25.750000000000007</v>
      </c>
      <c r="BP206" s="470">
        <v>25.750000000000007</v>
      </c>
      <c r="BQ206" s="470">
        <v>25.750000000000007</v>
      </c>
      <c r="BR206" s="470">
        <v>25.750000000000007</v>
      </c>
      <c r="BS206" s="470">
        <v>25.750000000000007</v>
      </c>
      <c r="BT206" s="470">
        <v>25.750000000000007</v>
      </c>
      <c r="BU206" s="470">
        <v>25.750000000000007</v>
      </c>
      <c r="BV206" s="470">
        <v>25.750000000000007</v>
      </c>
      <c r="BW206" s="470">
        <v>25.750000000000007</v>
      </c>
      <c r="BX206" s="470">
        <v>25.750000000000007</v>
      </c>
      <c r="BY206" s="470">
        <v>25.750000000000007</v>
      </c>
      <c r="BZ206" s="470">
        <v>25.750000000000007</v>
      </c>
      <c r="CA206" s="470">
        <v>25.750000000000007</v>
      </c>
      <c r="CB206" s="470">
        <v>25.750000000000007</v>
      </c>
      <c r="CC206" s="470">
        <v>25.750000000000007</v>
      </c>
      <c r="CD206" s="470">
        <v>25.750000000000007</v>
      </c>
      <c r="CE206" s="470">
        <v>25.750000000000007</v>
      </c>
      <c r="CF206" s="470">
        <v>25.750000000000007</v>
      </c>
      <c r="CG206" s="470">
        <v>25.750000000000007</v>
      </c>
      <c r="CH206" s="470">
        <v>25.750000000000007</v>
      </c>
      <c r="CI206" s="470">
        <v>25.750000000000007</v>
      </c>
      <c r="CJ206" s="470">
        <v>25.750000000000007</v>
      </c>
      <c r="CK206" s="470">
        <v>25.750000000000007</v>
      </c>
      <c r="CL206" s="470">
        <v>25.750000000000007</v>
      </c>
      <c r="CM206" s="470">
        <v>25.750000000000007</v>
      </c>
      <c r="CN206" s="470">
        <v>25.750000000000007</v>
      </c>
      <c r="CO206" s="470">
        <v>25.750000000000007</v>
      </c>
      <c r="CP206" s="470">
        <v>25.750000000000007</v>
      </c>
      <c r="CQ206" s="470">
        <v>25.750000000000007</v>
      </c>
      <c r="CR206" s="470">
        <v>25.750000000000007</v>
      </c>
      <c r="CS206" s="470">
        <v>25.750000000000007</v>
      </c>
      <c r="CT206" s="470">
        <v>25.750000000000007</v>
      </c>
      <c r="CU206" s="470">
        <v>25.750000000000007</v>
      </c>
      <c r="CV206" s="470">
        <v>25.750000000000007</v>
      </c>
      <c r="CW206" s="470">
        <v>25.750000000000007</v>
      </c>
      <c r="CX206" s="470">
        <v>25.750000000000007</v>
      </c>
      <c r="CY206" s="470">
        <v>25.750000000000007</v>
      </c>
      <c r="CZ206" s="576">
        <v>0</v>
      </c>
      <c r="DA206" s="577">
        <v>0</v>
      </c>
      <c r="DB206" s="577">
        <v>0</v>
      </c>
      <c r="DC206" s="577">
        <v>0</v>
      </c>
      <c r="DD206" s="577">
        <v>0</v>
      </c>
      <c r="DE206" s="577">
        <v>0</v>
      </c>
      <c r="DF206" s="577">
        <v>0</v>
      </c>
      <c r="DG206" s="577">
        <v>0</v>
      </c>
      <c r="DH206" s="577">
        <v>0</v>
      </c>
      <c r="DI206" s="577">
        <v>0</v>
      </c>
      <c r="DJ206" s="577">
        <v>0</v>
      </c>
      <c r="DK206" s="577">
        <v>0</v>
      </c>
      <c r="DL206" s="577">
        <v>0</v>
      </c>
      <c r="DM206" s="577">
        <v>0</v>
      </c>
      <c r="DN206" s="577">
        <v>0</v>
      </c>
      <c r="DO206" s="577">
        <v>0</v>
      </c>
      <c r="DP206" s="577">
        <v>0</v>
      </c>
      <c r="DQ206" s="577">
        <v>0</v>
      </c>
      <c r="DR206" s="577">
        <v>0</v>
      </c>
      <c r="DS206" s="577">
        <v>0</v>
      </c>
      <c r="DT206" s="577">
        <v>0</v>
      </c>
      <c r="DU206" s="577">
        <v>0</v>
      </c>
      <c r="DV206" s="577">
        <v>0</v>
      </c>
      <c r="DW206" s="578">
        <v>0</v>
      </c>
    </row>
    <row r="207" spans="1:1024" x14ac:dyDescent="0.2">
      <c r="B207" s="579"/>
      <c r="C207" s="631" t="s">
        <v>840</v>
      </c>
      <c r="D207" s="581"/>
      <c r="E207" s="582"/>
      <c r="F207" s="582"/>
      <c r="G207" s="581"/>
      <c r="H207" s="582"/>
      <c r="I207" s="582"/>
      <c r="J207" s="582"/>
      <c r="K207" s="582"/>
      <c r="L207" s="582"/>
      <c r="M207" s="582"/>
      <c r="N207" s="582"/>
      <c r="O207" s="582"/>
      <c r="P207" s="582"/>
      <c r="Q207" s="582"/>
      <c r="R207" s="583"/>
      <c r="S207" s="582"/>
      <c r="T207" s="582"/>
      <c r="U207" s="497" t="s">
        <v>494</v>
      </c>
      <c r="V207" s="498" t="s">
        <v>124</v>
      </c>
      <c r="W207" s="499" t="s">
        <v>495</v>
      </c>
      <c r="X207" s="632">
        <v>9026.9182008486332</v>
      </c>
      <c r="Y207" s="632">
        <v>12461.605833292959</v>
      </c>
      <c r="Z207" s="632">
        <v>14080.549845413656</v>
      </c>
      <c r="AA207" s="632">
        <v>16727.138330808692</v>
      </c>
      <c r="AB207" s="632">
        <v>21293.653991805961</v>
      </c>
      <c r="AC207" s="632">
        <v>25773.682614984791</v>
      </c>
      <c r="AD207" s="632">
        <v>26309.13715573616</v>
      </c>
      <c r="AE207" s="632">
        <v>28939.351630688208</v>
      </c>
      <c r="AF207" s="632">
        <v>29699.787385720003</v>
      </c>
      <c r="AG207" s="632">
        <v>30103.871697770479</v>
      </c>
      <c r="AH207" s="632">
        <v>36925.223977296286</v>
      </c>
      <c r="AI207" s="632">
        <v>27676.424742998886</v>
      </c>
      <c r="AJ207" s="632">
        <v>19952.762448560457</v>
      </c>
      <c r="AK207" s="632">
        <v>15944.265197170687</v>
      </c>
      <c r="AL207" s="632">
        <v>5189.7767467233634</v>
      </c>
      <c r="AM207" s="632">
        <v>6281.6677102083331</v>
      </c>
      <c r="AN207" s="632">
        <v>6412.1708885537801</v>
      </c>
      <c r="AO207" s="632">
        <v>7053.2175556149668</v>
      </c>
      <c r="AP207" s="632">
        <v>7238.5540788983672</v>
      </c>
      <c r="AQ207" s="632">
        <v>7337.039165920175</v>
      </c>
      <c r="AR207" s="632">
        <v>13391.528928584063</v>
      </c>
      <c r="AS207" s="632">
        <v>12808.48844492876</v>
      </c>
      <c r="AT207" s="632">
        <v>11713.727687781171</v>
      </c>
      <c r="AU207" s="632">
        <v>12024.432915128156</v>
      </c>
      <c r="AV207" s="632">
        <v>11625.099912660333</v>
      </c>
      <c r="AW207" s="632">
        <v>14070.935670866666</v>
      </c>
      <c r="AX207" s="632">
        <v>14363.262790360468</v>
      </c>
      <c r="AY207" s="632">
        <v>15799.207324577525</v>
      </c>
      <c r="AZ207" s="632">
        <v>16214.361136732343</v>
      </c>
      <c r="BA207" s="632">
        <v>16434.967731661192</v>
      </c>
      <c r="BB207" s="632">
        <v>21157.993222224381</v>
      </c>
      <c r="BC207" s="632">
        <v>16488.784627038236</v>
      </c>
      <c r="BD207" s="632">
        <v>12451.273281918173</v>
      </c>
      <c r="BE207" s="632">
        <v>10555.750700431305</v>
      </c>
      <c r="BF207" s="632">
        <v>5189.7767467233634</v>
      </c>
      <c r="BG207" s="632">
        <v>6281.6677102083331</v>
      </c>
      <c r="BH207" s="632">
        <v>6412.1708885537801</v>
      </c>
      <c r="BI207" s="632">
        <v>7053.2175556149668</v>
      </c>
      <c r="BJ207" s="632">
        <v>7238.5540788983672</v>
      </c>
      <c r="BK207" s="632">
        <v>7337.039165920175</v>
      </c>
      <c r="BL207" s="632">
        <v>13391.528928584063</v>
      </c>
      <c r="BM207" s="632">
        <v>12808.48844492876</v>
      </c>
      <c r="BN207" s="632">
        <v>11713.727687781171</v>
      </c>
      <c r="BO207" s="632">
        <v>12024.432915128156</v>
      </c>
      <c r="BP207" s="632">
        <v>11625.099912660333</v>
      </c>
      <c r="BQ207" s="632">
        <v>14070.935670866666</v>
      </c>
      <c r="BR207" s="632">
        <v>14363.262790360468</v>
      </c>
      <c r="BS207" s="632">
        <v>15799.207324577525</v>
      </c>
      <c r="BT207" s="632">
        <v>16214.361136732343</v>
      </c>
      <c r="BU207" s="632">
        <v>16434.967731661192</v>
      </c>
      <c r="BV207" s="632">
        <v>21157.993222224381</v>
      </c>
      <c r="BW207" s="632">
        <v>16488.784627038236</v>
      </c>
      <c r="BX207" s="632">
        <v>12451.273281918173</v>
      </c>
      <c r="BY207" s="632">
        <v>10555.750700431305</v>
      </c>
      <c r="BZ207" s="632">
        <v>5189.7767467233634</v>
      </c>
      <c r="CA207" s="632">
        <v>6281.6677102083331</v>
      </c>
      <c r="CB207" s="632">
        <v>6412.1708885537801</v>
      </c>
      <c r="CC207" s="632">
        <v>7053.2175556149668</v>
      </c>
      <c r="CD207" s="632">
        <v>7238.5540788983672</v>
      </c>
      <c r="CE207" s="632">
        <v>7337.039165920175</v>
      </c>
      <c r="CF207" s="632">
        <v>13391.528928584063</v>
      </c>
      <c r="CG207" s="632">
        <v>12808.48844492876</v>
      </c>
      <c r="CH207" s="632">
        <v>11713.727687781171</v>
      </c>
      <c r="CI207" s="632">
        <v>12024.432915128156</v>
      </c>
      <c r="CJ207" s="632">
        <v>11625.099912660333</v>
      </c>
      <c r="CK207" s="632">
        <v>14070.935670866666</v>
      </c>
      <c r="CL207" s="632">
        <v>14363.262790360468</v>
      </c>
      <c r="CM207" s="632">
        <v>15799.207324577525</v>
      </c>
      <c r="CN207" s="632">
        <v>16214.361136732343</v>
      </c>
      <c r="CO207" s="632">
        <v>16434.967731661192</v>
      </c>
      <c r="CP207" s="632">
        <v>21157.993222224381</v>
      </c>
      <c r="CQ207" s="632">
        <v>16488.784627038236</v>
      </c>
      <c r="CR207" s="632">
        <v>12451.273281918173</v>
      </c>
      <c r="CS207" s="632">
        <v>10555.750700431305</v>
      </c>
      <c r="CT207" s="632">
        <v>5189.7767467233634</v>
      </c>
      <c r="CU207" s="632">
        <v>6281.6677102083331</v>
      </c>
      <c r="CV207" s="632">
        <v>6412.1708885537801</v>
      </c>
      <c r="CW207" s="632">
        <v>7053.2175556149668</v>
      </c>
      <c r="CX207" s="632">
        <v>7238.5540788983672</v>
      </c>
      <c r="CY207" s="632">
        <v>7337.039165920175</v>
      </c>
      <c r="CZ207" s="576">
        <v>0</v>
      </c>
      <c r="DA207" s="577">
        <v>0</v>
      </c>
      <c r="DB207" s="577">
        <v>0</v>
      </c>
      <c r="DC207" s="577">
        <v>0</v>
      </c>
      <c r="DD207" s="577">
        <v>0</v>
      </c>
      <c r="DE207" s="577">
        <v>0</v>
      </c>
      <c r="DF207" s="577">
        <v>0</v>
      </c>
      <c r="DG207" s="577">
        <v>0</v>
      </c>
      <c r="DH207" s="577">
        <v>0</v>
      </c>
      <c r="DI207" s="577">
        <v>0</v>
      </c>
      <c r="DJ207" s="577">
        <v>0</v>
      </c>
      <c r="DK207" s="577">
        <v>0</v>
      </c>
      <c r="DL207" s="577">
        <v>0</v>
      </c>
      <c r="DM207" s="577">
        <v>0</v>
      </c>
      <c r="DN207" s="577">
        <v>0</v>
      </c>
      <c r="DO207" s="577">
        <v>0</v>
      </c>
      <c r="DP207" s="577">
        <v>0</v>
      </c>
      <c r="DQ207" s="577">
        <v>0</v>
      </c>
      <c r="DR207" s="577">
        <v>0</v>
      </c>
      <c r="DS207" s="577">
        <v>0</v>
      </c>
      <c r="DT207" s="577">
        <v>0</v>
      </c>
      <c r="DU207" s="577">
        <v>0</v>
      </c>
      <c r="DV207" s="577">
        <v>0</v>
      </c>
      <c r="DW207" s="578">
        <v>0</v>
      </c>
    </row>
    <row r="208" spans="1:1024" x14ac:dyDescent="0.2">
      <c r="B208" s="584"/>
      <c r="C208" s="585"/>
      <c r="D208" s="586"/>
      <c r="E208" s="586"/>
      <c r="F208" s="586"/>
      <c r="G208" s="586"/>
      <c r="H208" s="586"/>
      <c r="I208" s="587"/>
      <c r="J208" s="587"/>
      <c r="K208" s="587"/>
      <c r="L208" s="587"/>
      <c r="M208" s="587"/>
      <c r="N208" s="587"/>
      <c r="O208" s="587"/>
      <c r="P208" s="587"/>
      <c r="Q208" s="587"/>
      <c r="R208" s="588"/>
      <c r="S208" s="587"/>
      <c r="T208" s="587"/>
      <c r="U208" s="497" t="s">
        <v>496</v>
      </c>
      <c r="V208" s="498" t="s">
        <v>124</v>
      </c>
      <c r="W208" s="499" t="s">
        <v>495</v>
      </c>
      <c r="X208" s="470">
        <v>0</v>
      </c>
      <c r="Y208" s="470">
        <v>0</v>
      </c>
      <c r="Z208" s="470">
        <v>0</v>
      </c>
      <c r="AA208" s="470">
        <v>0</v>
      </c>
      <c r="AB208" s="470">
        <v>0</v>
      </c>
      <c r="AC208" s="470">
        <v>0</v>
      </c>
      <c r="AD208" s="470">
        <v>0</v>
      </c>
      <c r="AE208" s="470">
        <v>0</v>
      </c>
      <c r="AF208" s="470">
        <v>0</v>
      </c>
      <c r="AG208" s="470">
        <v>0</v>
      </c>
      <c r="AH208" s="470">
        <v>0</v>
      </c>
      <c r="AI208" s="470">
        <v>0</v>
      </c>
      <c r="AJ208" s="470">
        <v>0</v>
      </c>
      <c r="AK208" s="470">
        <v>0</v>
      </c>
      <c r="AL208" s="470">
        <v>0</v>
      </c>
      <c r="AM208" s="470">
        <v>0</v>
      </c>
      <c r="AN208" s="470">
        <v>0</v>
      </c>
      <c r="AO208" s="470">
        <v>0</v>
      </c>
      <c r="AP208" s="470">
        <v>0</v>
      </c>
      <c r="AQ208" s="470">
        <v>0</v>
      </c>
      <c r="AR208" s="470">
        <v>0</v>
      </c>
      <c r="AS208" s="470">
        <v>0</v>
      </c>
      <c r="AT208" s="470">
        <v>0</v>
      </c>
      <c r="AU208" s="470">
        <v>0</v>
      </c>
      <c r="AV208" s="470">
        <v>0</v>
      </c>
      <c r="AW208" s="470">
        <v>0</v>
      </c>
      <c r="AX208" s="470">
        <v>0</v>
      </c>
      <c r="AY208" s="470">
        <v>0</v>
      </c>
      <c r="AZ208" s="470">
        <v>0</v>
      </c>
      <c r="BA208" s="470">
        <v>0</v>
      </c>
      <c r="BB208" s="470">
        <v>0</v>
      </c>
      <c r="BC208" s="470">
        <v>0</v>
      </c>
      <c r="BD208" s="470">
        <v>0</v>
      </c>
      <c r="BE208" s="470">
        <v>0</v>
      </c>
      <c r="BF208" s="470">
        <v>0</v>
      </c>
      <c r="BG208" s="470">
        <v>0</v>
      </c>
      <c r="BH208" s="470">
        <v>0</v>
      </c>
      <c r="BI208" s="470">
        <v>0</v>
      </c>
      <c r="BJ208" s="470">
        <v>0</v>
      </c>
      <c r="BK208" s="470">
        <v>0</v>
      </c>
      <c r="BL208" s="470">
        <v>0</v>
      </c>
      <c r="BM208" s="470">
        <v>0</v>
      </c>
      <c r="BN208" s="470">
        <v>0</v>
      </c>
      <c r="BO208" s="470">
        <v>0</v>
      </c>
      <c r="BP208" s="470">
        <v>0</v>
      </c>
      <c r="BQ208" s="470">
        <v>0</v>
      </c>
      <c r="BR208" s="470">
        <v>0</v>
      </c>
      <c r="BS208" s="470">
        <v>0</v>
      </c>
      <c r="BT208" s="470">
        <v>0</v>
      </c>
      <c r="BU208" s="470">
        <v>0</v>
      </c>
      <c r="BV208" s="470">
        <v>0</v>
      </c>
      <c r="BW208" s="470">
        <v>0</v>
      </c>
      <c r="BX208" s="470">
        <v>0</v>
      </c>
      <c r="BY208" s="470">
        <v>0</v>
      </c>
      <c r="BZ208" s="470">
        <v>0</v>
      </c>
      <c r="CA208" s="470">
        <v>0</v>
      </c>
      <c r="CB208" s="470">
        <v>0</v>
      </c>
      <c r="CC208" s="470">
        <v>0</v>
      </c>
      <c r="CD208" s="470">
        <v>0</v>
      </c>
      <c r="CE208" s="471">
        <v>0</v>
      </c>
      <c r="CF208" s="471">
        <v>0</v>
      </c>
      <c r="CG208" s="471">
        <v>0</v>
      </c>
      <c r="CH208" s="471">
        <v>0</v>
      </c>
      <c r="CI208" s="471">
        <v>0</v>
      </c>
      <c r="CJ208" s="471">
        <v>0</v>
      </c>
      <c r="CK208" s="471">
        <v>0</v>
      </c>
      <c r="CL208" s="471">
        <v>0</v>
      </c>
      <c r="CM208" s="471">
        <v>0</v>
      </c>
      <c r="CN208" s="471">
        <v>0</v>
      </c>
      <c r="CO208" s="471">
        <v>0</v>
      </c>
      <c r="CP208" s="471">
        <v>0</v>
      </c>
      <c r="CQ208" s="471">
        <v>0</v>
      </c>
      <c r="CR208" s="471">
        <v>0</v>
      </c>
      <c r="CS208" s="471">
        <v>0</v>
      </c>
      <c r="CT208" s="471">
        <v>0</v>
      </c>
      <c r="CU208" s="471">
        <v>0</v>
      </c>
      <c r="CV208" s="471">
        <v>0</v>
      </c>
      <c r="CW208" s="471">
        <v>0</v>
      </c>
      <c r="CX208" s="471">
        <v>0</v>
      </c>
      <c r="CY208" s="472">
        <v>0</v>
      </c>
      <c r="CZ208" s="576">
        <v>0</v>
      </c>
      <c r="DA208" s="577">
        <v>0</v>
      </c>
      <c r="DB208" s="577">
        <v>0</v>
      </c>
      <c r="DC208" s="577">
        <v>0</v>
      </c>
      <c r="DD208" s="577">
        <v>0</v>
      </c>
      <c r="DE208" s="577">
        <v>0</v>
      </c>
      <c r="DF208" s="577">
        <v>0</v>
      </c>
      <c r="DG208" s="577">
        <v>0</v>
      </c>
      <c r="DH208" s="577">
        <v>0</v>
      </c>
      <c r="DI208" s="577">
        <v>0</v>
      </c>
      <c r="DJ208" s="577">
        <v>0</v>
      </c>
      <c r="DK208" s="577">
        <v>0</v>
      </c>
      <c r="DL208" s="577">
        <v>0</v>
      </c>
      <c r="DM208" s="577">
        <v>0</v>
      </c>
      <c r="DN208" s="577">
        <v>0</v>
      </c>
      <c r="DO208" s="577">
        <v>0</v>
      </c>
      <c r="DP208" s="577">
        <v>0</v>
      </c>
      <c r="DQ208" s="577">
        <v>0</v>
      </c>
      <c r="DR208" s="577">
        <v>0</v>
      </c>
      <c r="DS208" s="577">
        <v>0</v>
      </c>
      <c r="DT208" s="577">
        <v>0</v>
      </c>
      <c r="DU208" s="577">
        <v>0</v>
      </c>
      <c r="DV208" s="577">
        <v>0</v>
      </c>
      <c r="DW208" s="578">
        <v>0</v>
      </c>
    </row>
    <row r="209" spans="2:127" x14ac:dyDescent="0.2">
      <c r="B209" s="584"/>
      <c r="C209" s="585"/>
      <c r="D209" s="586"/>
      <c r="E209" s="586"/>
      <c r="F209" s="586"/>
      <c r="G209" s="586"/>
      <c r="H209" s="586"/>
      <c r="I209" s="587"/>
      <c r="J209" s="587"/>
      <c r="K209" s="587"/>
      <c r="L209" s="587"/>
      <c r="M209" s="587"/>
      <c r="N209" s="587"/>
      <c r="O209" s="587"/>
      <c r="P209" s="587"/>
      <c r="Q209" s="587"/>
      <c r="R209" s="588"/>
      <c r="S209" s="587"/>
      <c r="T209" s="587"/>
      <c r="U209" s="497" t="s">
        <v>812</v>
      </c>
      <c r="V209" s="498" t="s">
        <v>124</v>
      </c>
      <c r="W209" s="499" t="s">
        <v>495</v>
      </c>
      <c r="X209" s="470">
        <v>0</v>
      </c>
      <c r="Y209" s="470">
        <v>0</v>
      </c>
      <c r="Z209" s="470">
        <v>0</v>
      </c>
      <c r="AA209" s="470">
        <v>0</v>
      </c>
      <c r="AB209" s="470">
        <v>0</v>
      </c>
      <c r="AC209" s="470">
        <v>0</v>
      </c>
      <c r="AD209" s="470">
        <v>0</v>
      </c>
      <c r="AE209" s="470">
        <v>0</v>
      </c>
      <c r="AF209" s="470">
        <v>0</v>
      </c>
      <c r="AG209" s="470">
        <v>0</v>
      </c>
      <c r="AH209" s="470">
        <v>0</v>
      </c>
      <c r="AI209" s="470">
        <v>0</v>
      </c>
      <c r="AJ209" s="470">
        <v>0</v>
      </c>
      <c r="AK209" s="470">
        <v>0</v>
      </c>
      <c r="AL209" s="470">
        <v>0</v>
      </c>
      <c r="AM209" s="470">
        <v>0</v>
      </c>
      <c r="AN209" s="470">
        <v>0</v>
      </c>
      <c r="AO209" s="470">
        <v>0</v>
      </c>
      <c r="AP209" s="470">
        <v>0</v>
      </c>
      <c r="AQ209" s="470">
        <v>0</v>
      </c>
      <c r="AR209" s="470">
        <v>0</v>
      </c>
      <c r="AS209" s="470">
        <v>0</v>
      </c>
      <c r="AT209" s="470">
        <v>0</v>
      </c>
      <c r="AU209" s="470">
        <v>0</v>
      </c>
      <c r="AV209" s="470">
        <v>0</v>
      </c>
      <c r="AW209" s="470">
        <v>0</v>
      </c>
      <c r="AX209" s="470">
        <v>0</v>
      </c>
      <c r="AY209" s="470">
        <v>0</v>
      </c>
      <c r="AZ209" s="470">
        <v>0</v>
      </c>
      <c r="BA209" s="470">
        <v>0</v>
      </c>
      <c r="BB209" s="470">
        <v>0</v>
      </c>
      <c r="BC209" s="470">
        <v>0</v>
      </c>
      <c r="BD209" s="470">
        <v>0</v>
      </c>
      <c r="BE209" s="470">
        <v>0</v>
      </c>
      <c r="BF209" s="470">
        <v>0</v>
      </c>
      <c r="BG209" s="470">
        <v>0</v>
      </c>
      <c r="BH209" s="470">
        <v>0</v>
      </c>
      <c r="BI209" s="470">
        <v>0</v>
      </c>
      <c r="BJ209" s="470">
        <v>0</v>
      </c>
      <c r="BK209" s="470">
        <v>0</v>
      </c>
      <c r="BL209" s="470">
        <v>0</v>
      </c>
      <c r="BM209" s="470">
        <v>0</v>
      </c>
      <c r="BN209" s="470">
        <v>0</v>
      </c>
      <c r="BO209" s="470">
        <v>0</v>
      </c>
      <c r="BP209" s="470">
        <v>0</v>
      </c>
      <c r="BQ209" s="470">
        <v>0</v>
      </c>
      <c r="BR209" s="470">
        <v>0</v>
      </c>
      <c r="BS209" s="470">
        <v>0</v>
      </c>
      <c r="BT209" s="470">
        <v>0</v>
      </c>
      <c r="BU209" s="470">
        <v>0</v>
      </c>
      <c r="BV209" s="470">
        <v>0</v>
      </c>
      <c r="BW209" s="470">
        <v>0</v>
      </c>
      <c r="BX209" s="470">
        <v>0</v>
      </c>
      <c r="BY209" s="470">
        <v>0</v>
      </c>
      <c r="BZ209" s="470">
        <v>0</v>
      </c>
      <c r="CA209" s="470">
        <v>0</v>
      </c>
      <c r="CB209" s="470">
        <v>0</v>
      </c>
      <c r="CC209" s="470">
        <v>0</v>
      </c>
      <c r="CD209" s="470">
        <v>0</v>
      </c>
      <c r="CE209" s="471">
        <v>0</v>
      </c>
      <c r="CF209" s="471">
        <v>0</v>
      </c>
      <c r="CG209" s="471">
        <v>0</v>
      </c>
      <c r="CH209" s="471">
        <v>0</v>
      </c>
      <c r="CI209" s="471">
        <v>0</v>
      </c>
      <c r="CJ209" s="471">
        <v>0</v>
      </c>
      <c r="CK209" s="471">
        <v>0</v>
      </c>
      <c r="CL209" s="471">
        <v>0</v>
      </c>
      <c r="CM209" s="471">
        <v>0</v>
      </c>
      <c r="CN209" s="471">
        <v>0</v>
      </c>
      <c r="CO209" s="471">
        <v>0</v>
      </c>
      <c r="CP209" s="471">
        <v>0</v>
      </c>
      <c r="CQ209" s="471">
        <v>0</v>
      </c>
      <c r="CR209" s="471">
        <v>0</v>
      </c>
      <c r="CS209" s="471">
        <v>0</v>
      </c>
      <c r="CT209" s="471">
        <v>0</v>
      </c>
      <c r="CU209" s="471">
        <v>0</v>
      </c>
      <c r="CV209" s="471">
        <v>0</v>
      </c>
      <c r="CW209" s="471">
        <v>0</v>
      </c>
      <c r="CX209" s="471">
        <v>0</v>
      </c>
      <c r="CY209" s="472">
        <v>0</v>
      </c>
      <c r="CZ209" s="576">
        <v>0</v>
      </c>
      <c r="DA209" s="577">
        <v>0</v>
      </c>
      <c r="DB209" s="577">
        <v>0</v>
      </c>
      <c r="DC209" s="577">
        <v>0</v>
      </c>
      <c r="DD209" s="577">
        <v>0</v>
      </c>
      <c r="DE209" s="577">
        <v>0</v>
      </c>
      <c r="DF209" s="577">
        <v>0</v>
      </c>
      <c r="DG209" s="577">
        <v>0</v>
      </c>
      <c r="DH209" s="577">
        <v>0</v>
      </c>
      <c r="DI209" s="577">
        <v>0</v>
      </c>
      <c r="DJ209" s="577">
        <v>0</v>
      </c>
      <c r="DK209" s="577">
        <v>0</v>
      </c>
      <c r="DL209" s="577">
        <v>0</v>
      </c>
      <c r="DM209" s="577">
        <v>0</v>
      </c>
      <c r="DN209" s="577">
        <v>0</v>
      </c>
      <c r="DO209" s="577">
        <v>0</v>
      </c>
      <c r="DP209" s="577">
        <v>0</v>
      </c>
      <c r="DQ209" s="577">
        <v>0</v>
      </c>
      <c r="DR209" s="577">
        <v>0</v>
      </c>
      <c r="DS209" s="577">
        <v>0</v>
      </c>
      <c r="DT209" s="577">
        <v>0</v>
      </c>
      <c r="DU209" s="577">
        <v>0</v>
      </c>
      <c r="DV209" s="577">
        <v>0</v>
      </c>
      <c r="DW209" s="578">
        <v>0</v>
      </c>
    </row>
    <row r="210" spans="2:127" x14ac:dyDescent="0.2">
      <c r="B210" s="590"/>
      <c r="C210" s="591"/>
      <c r="D210" s="592"/>
      <c r="E210" s="592"/>
      <c r="F210" s="592"/>
      <c r="G210" s="592"/>
      <c r="H210" s="592"/>
      <c r="I210" s="593"/>
      <c r="J210" s="593"/>
      <c r="K210" s="593"/>
      <c r="L210" s="593"/>
      <c r="M210" s="593"/>
      <c r="N210" s="593"/>
      <c r="O210" s="593"/>
      <c r="P210" s="593"/>
      <c r="Q210" s="593"/>
      <c r="R210" s="594"/>
      <c r="S210" s="593"/>
      <c r="T210" s="593"/>
      <c r="U210" s="497" t="s">
        <v>497</v>
      </c>
      <c r="V210" s="498" t="s">
        <v>124</v>
      </c>
      <c r="W210" s="595" t="s">
        <v>495</v>
      </c>
      <c r="X210" s="632">
        <v>440.01551064336502</v>
      </c>
      <c r="Y210" s="632">
        <v>1047.454254649846</v>
      </c>
      <c r="Z210" s="632">
        <v>1733.8081345140261</v>
      </c>
      <c r="AA210" s="632">
        <v>2549.1694959962924</v>
      </c>
      <c r="AB210" s="632">
        <v>3587.1248453409644</v>
      </c>
      <c r="AC210" s="632">
        <v>4843.4583873826314</v>
      </c>
      <c r="AD210" s="632">
        <v>6125.892565093387</v>
      </c>
      <c r="AE210" s="632">
        <v>7536.5360762163809</v>
      </c>
      <c r="AF210" s="632">
        <v>8984.2468919960556</v>
      </c>
      <c r="AG210" s="632">
        <v>10451.654725180089</v>
      </c>
      <c r="AH210" s="632">
        <v>12144.325767055765</v>
      </c>
      <c r="AI210" s="632">
        <v>13345.360669466998</v>
      </c>
      <c r="AJ210" s="632">
        <v>14150.673516127466</v>
      </c>
      <c r="AK210" s="632">
        <v>14729.150649432821</v>
      </c>
      <c r="AL210" s="632">
        <v>14729.150649432821</v>
      </c>
      <c r="AM210" s="632">
        <v>14729.150649432821</v>
      </c>
      <c r="AN210" s="632">
        <v>14729.150649432821</v>
      </c>
      <c r="AO210" s="632">
        <v>14729.150649432821</v>
      </c>
      <c r="AP210" s="632">
        <v>14729.150649432821</v>
      </c>
      <c r="AQ210" s="632">
        <v>14729.150649432821</v>
      </c>
      <c r="AR210" s="632">
        <v>14729.150649432821</v>
      </c>
      <c r="AS210" s="632">
        <v>14729.150649432821</v>
      </c>
      <c r="AT210" s="632">
        <v>14729.150649432821</v>
      </c>
      <c r="AU210" s="632">
        <v>14729.150649432821</v>
      </c>
      <c r="AV210" s="632">
        <v>14729.150649432821</v>
      </c>
      <c r="AW210" s="632">
        <v>14729.150649432821</v>
      </c>
      <c r="AX210" s="632">
        <v>14729.150649432821</v>
      </c>
      <c r="AY210" s="632">
        <v>14729.150649432821</v>
      </c>
      <c r="AZ210" s="632">
        <v>14729.150649432821</v>
      </c>
      <c r="BA210" s="632">
        <v>14729.150649432821</v>
      </c>
      <c r="BB210" s="632">
        <v>14729.150649432821</v>
      </c>
      <c r="BC210" s="632">
        <v>14729.150649432821</v>
      </c>
      <c r="BD210" s="632">
        <v>14729.150649432821</v>
      </c>
      <c r="BE210" s="632">
        <v>14729.150649432821</v>
      </c>
      <c r="BF210" s="632">
        <v>14729.150649432821</v>
      </c>
      <c r="BG210" s="632">
        <v>14729.150649432821</v>
      </c>
      <c r="BH210" s="632">
        <v>14729.150649432821</v>
      </c>
      <c r="BI210" s="632">
        <v>14729.150649432821</v>
      </c>
      <c r="BJ210" s="632">
        <v>14729.150649432821</v>
      </c>
      <c r="BK210" s="632">
        <v>14729.150649432821</v>
      </c>
      <c r="BL210" s="632">
        <v>14729.150649432821</v>
      </c>
      <c r="BM210" s="632">
        <v>14729.150649432821</v>
      </c>
      <c r="BN210" s="632">
        <v>14729.150649432821</v>
      </c>
      <c r="BO210" s="632">
        <v>14729.150649432821</v>
      </c>
      <c r="BP210" s="632">
        <v>14729.150649432821</v>
      </c>
      <c r="BQ210" s="632">
        <v>14729.150649432821</v>
      </c>
      <c r="BR210" s="632">
        <v>14729.150649432821</v>
      </c>
      <c r="BS210" s="632">
        <v>14729.150649432821</v>
      </c>
      <c r="BT210" s="632">
        <v>14729.150649432821</v>
      </c>
      <c r="BU210" s="632">
        <v>14729.150649432821</v>
      </c>
      <c r="BV210" s="632">
        <v>14729.150649432821</v>
      </c>
      <c r="BW210" s="632">
        <v>14729.150649432821</v>
      </c>
      <c r="BX210" s="632">
        <v>14729.150649432821</v>
      </c>
      <c r="BY210" s="632">
        <v>14729.150649432821</v>
      </c>
      <c r="BZ210" s="632">
        <v>14729.150649432821</v>
      </c>
      <c r="CA210" s="632">
        <v>14729.150649432821</v>
      </c>
      <c r="CB210" s="632">
        <v>14729.150649432821</v>
      </c>
      <c r="CC210" s="632">
        <v>14729.150649432821</v>
      </c>
      <c r="CD210" s="632">
        <v>14729.150649432821</v>
      </c>
      <c r="CE210" s="632">
        <v>14729.150649432821</v>
      </c>
      <c r="CF210" s="632">
        <v>14729.150649432821</v>
      </c>
      <c r="CG210" s="632">
        <v>14729.150649432821</v>
      </c>
      <c r="CH210" s="632">
        <v>14729.150649432821</v>
      </c>
      <c r="CI210" s="632">
        <v>14729.150649432821</v>
      </c>
      <c r="CJ210" s="632">
        <v>14729.150649432821</v>
      </c>
      <c r="CK210" s="632">
        <v>14729.150649432821</v>
      </c>
      <c r="CL210" s="632">
        <v>14729.150649432821</v>
      </c>
      <c r="CM210" s="632">
        <v>14729.150649432821</v>
      </c>
      <c r="CN210" s="632">
        <v>14729.150649432821</v>
      </c>
      <c r="CO210" s="632">
        <v>14729.150649432821</v>
      </c>
      <c r="CP210" s="632">
        <v>14729.150649432821</v>
      </c>
      <c r="CQ210" s="632">
        <v>14729.150649432821</v>
      </c>
      <c r="CR210" s="632">
        <v>14729.150649432821</v>
      </c>
      <c r="CS210" s="632">
        <v>14729.150649432821</v>
      </c>
      <c r="CT210" s="632">
        <v>14729.150649432821</v>
      </c>
      <c r="CU210" s="632">
        <v>14729.150649432821</v>
      </c>
      <c r="CV210" s="632">
        <v>14729.150649432821</v>
      </c>
      <c r="CW210" s="632">
        <v>14729.150649432821</v>
      </c>
      <c r="CX210" s="632">
        <v>14729.150649432821</v>
      </c>
      <c r="CY210" s="632">
        <v>14729.150649432821</v>
      </c>
      <c r="CZ210" s="576">
        <v>0</v>
      </c>
      <c r="DA210" s="577">
        <v>0</v>
      </c>
      <c r="DB210" s="577">
        <v>0</v>
      </c>
      <c r="DC210" s="577">
        <v>0</v>
      </c>
      <c r="DD210" s="577">
        <v>0</v>
      </c>
      <c r="DE210" s="577">
        <v>0</v>
      </c>
      <c r="DF210" s="577">
        <v>0</v>
      </c>
      <c r="DG210" s="577">
        <v>0</v>
      </c>
      <c r="DH210" s="577">
        <v>0</v>
      </c>
      <c r="DI210" s="577">
        <v>0</v>
      </c>
      <c r="DJ210" s="577">
        <v>0</v>
      </c>
      <c r="DK210" s="577">
        <v>0</v>
      </c>
      <c r="DL210" s="577">
        <v>0</v>
      </c>
      <c r="DM210" s="577">
        <v>0</v>
      </c>
      <c r="DN210" s="577">
        <v>0</v>
      </c>
      <c r="DO210" s="577">
        <v>0</v>
      </c>
      <c r="DP210" s="577">
        <v>0</v>
      </c>
      <c r="DQ210" s="577">
        <v>0</v>
      </c>
      <c r="DR210" s="577">
        <v>0</v>
      </c>
      <c r="DS210" s="577">
        <v>0</v>
      </c>
      <c r="DT210" s="577">
        <v>0</v>
      </c>
      <c r="DU210" s="577">
        <v>0</v>
      </c>
      <c r="DV210" s="577">
        <v>0</v>
      </c>
      <c r="DW210" s="578">
        <v>0</v>
      </c>
    </row>
    <row r="211" spans="2:127" x14ac:dyDescent="0.2">
      <c r="B211" s="596"/>
      <c r="C211" s="597"/>
      <c r="D211" s="384"/>
      <c r="E211" s="384"/>
      <c r="F211" s="384"/>
      <c r="G211" s="384"/>
      <c r="H211" s="384"/>
      <c r="I211" s="598"/>
      <c r="J211" s="598"/>
      <c r="K211" s="598"/>
      <c r="L211" s="598"/>
      <c r="M211" s="598"/>
      <c r="N211" s="598"/>
      <c r="O211" s="598"/>
      <c r="P211" s="598"/>
      <c r="Q211" s="598"/>
      <c r="R211" s="599"/>
      <c r="S211" s="598"/>
      <c r="T211" s="598"/>
      <c r="U211" s="497" t="s">
        <v>498</v>
      </c>
      <c r="V211" s="498" t="s">
        <v>124</v>
      </c>
      <c r="W211" s="595" t="s">
        <v>495</v>
      </c>
      <c r="X211" s="470">
        <v>0</v>
      </c>
      <c r="Y211" s="470">
        <v>0</v>
      </c>
      <c r="Z211" s="470">
        <v>0</v>
      </c>
      <c r="AA211" s="470">
        <v>0</v>
      </c>
      <c r="AB211" s="470">
        <v>0</v>
      </c>
      <c r="AC211" s="470">
        <v>0</v>
      </c>
      <c r="AD211" s="470">
        <v>0</v>
      </c>
      <c r="AE211" s="470">
        <v>0</v>
      </c>
      <c r="AF211" s="470">
        <v>0</v>
      </c>
      <c r="AG211" s="470">
        <v>0</v>
      </c>
      <c r="AH211" s="470">
        <v>0</v>
      </c>
      <c r="AI211" s="470">
        <v>0</v>
      </c>
      <c r="AJ211" s="470">
        <v>0</v>
      </c>
      <c r="AK211" s="470">
        <v>0</v>
      </c>
      <c r="AL211" s="470">
        <v>0</v>
      </c>
      <c r="AM211" s="470">
        <v>0</v>
      </c>
      <c r="AN211" s="470">
        <v>0</v>
      </c>
      <c r="AO211" s="470">
        <v>0</v>
      </c>
      <c r="AP211" s="470">
        <v>0</v>
      </c>
      <c r="AQ211" s="470">
        <v>0</v>
      </c>
      <c r="AR211" s="470">
        <v>0</v>
      </c>
      <c r="AS211" s="470">
        <v>0</v>
      </c>
      <c r="AT211" s="470">
        <v>0</v>
      </c>
      <c r="AU211" s="470">
        <v>0</v>
      </c>
      <c r="AV211" s="470">
        <v>0</v>
      </c>
      <c r="AW211" s="470">
        <v>0</v>
      </c>
      <c r="AX211" s="470">
        <v>0</v>
      </c>
      <c r="AY211" s="470">
        <v>0</v>
      </c>
      <c r="AZ211" s="470">
        <v>0</v>
      </c>
      <c r="BA211" s="470">
        <v>0</v>
      </c>
      <c r="BB211" s="470">
        <v>0</v>
      </c>
      <c r="BC211" s="470">
        <v>0</v>
      </c>
      <c r="BD211" s="470">
        <v>0</v>
      </c>
      <c r="BE211" s="470">
        <v>0</v>
      </c>
      <c r="BF211" s="470">
        <v>0</v>
      </c>
      <c r="BG211" s="470">
        <v>0</v>
      </c>
      <c r="BH211" s="470">
        <v>0</v>
      </c>
      <c r="BI211" s="470">
        <v>0</v>
      </c>
      <c r="BJ211" s="470">
        <v>0</v>
      </c>
      <c r="BK211" s="470">
        <v>0</v>
      </c>
      <c r="BL211" s="470">
        <v>0</v>
      </c>
      <c r="BM211" s="470">
        <v>0</v>
      </c>
      <c r="BN211" s="470">
        <v>0</v>
      </c>
      <c r="BO211" s="470">
        <v>0</v>
      </c>
      <c r="BP211" s="470">
        <v>0</v>
      </c>
      <c r="BQ211" s="470">
        <v>0</v>
      </c>
      <c r="BR211" s="470">
        <v>0</v>
      </c>
      <c r="BS211" s="470">
        <v>0</v>
      </c>
      <c r="BT211" s="470">
        <v>0</v>
      </c>
      <c r="BU211" s="470">
        <v>0</v>
      </c>
      <c r="BV211" s="470">
        <v>0</v>
      </c>
      <c r="BW211" s="470">
        <v>0</v>
      </c>
      <c r="BX211" s="470">
        <v>0</v>
      </c>
      <c r="BY211" s="470">
        <v>0</v>
      </c>
      <c r="BZ211" s="470">
        <v>0</v>
      </c>
      <c r="CA211" s="470">
        <v>0</v>
      </c>
      <c r="CB211" s="470">
        <v>0</v>
      </c>
      <c r="CC211" s="470">
        <v>0</v>
      </c>
      <c r="CD211" s="470">
        <v>0</v>
      </c>
      <c r="CE211" s="471">
        <v>0</v>
      </c>
      <c r="CF211" s="471">
        <v>0</v>
      </c>
      <c r="CG211" s="471">
        <v>0</v>
      </c>
      <c r="CH211" s="471">
        <v>0</v>
      </c>
      <c r="CI211" s="471">
        <v>0</v>
      </c>
      <c r="CJ211" s="471">
        <v>0</v>
      </c>
      <c r="CK211" s="471">
        <v>0</v>
      </c>
      <c r="CL211" s="471">
        <v>0</v>
      </c>
      <c r="CM211" s="471">
        <v>0</v>
      </c>
      <c r="CN211" s="471">
        <v>0</v>
      </c>
      <c r="CO211" s="471">
        <v>0</v>
      </c>
      <c r="CP211" s="471">
        <v>0</v>
      </c>
      <c r="CQ211" s="471">
        <v>0</v>
      </c>
      <c r="CR211" s="471">
        <v>0</v>
      </c>
      <c r="CS211" s="471">
        <v>0</v>
      </c>
      <c r="CT211" s="471">
        <v>0</v>
      </c>
      <c r="CU211" s="471">
        <v>0</v>
      </c>
      <c r="CV211" s="471">
        <v>0</v>
      </c>
      <c r="CW211" s="471">
        <v>0</v>
      </c>
      <c r="CX211" s="471">
        <v>0</v>
      </c>
      <c r="CY211" s="472">
        <v>0</v>
      </c>
      <c r="CZ211" s="576">
        <v>0</v>
      </c>
      <c r="DA211" s="577">
        <v>0</v>
      </c>
      <c r="DB211" s="577">
        <v>0</v>
      </c>
      <c r="DC211" s="577">
        <v>0</v>
      </c>
      <c r="DD211" s="577">
        <v>0</v>
      </c>
      <c r="DE211" s="577">
        <v>0</v>
      </c>
      <c r="DF211" s="577">
        <v>0</v>
      </c>
      <c r="DG211" s="577">
        <v>0</v>
      </c>
      <c r="DH211" s="577">
        <v>0</v>
      </c>
      <c r="DI211" s="577">
        <v>0</v>
      </c>
      <c r="DJ211" s="577">
        <v>0</v>
      </c>
      <c r="DK211" s="577">
        <v>0</v>
      </c>
      <c r="DL211" s="577">
        <v>0</v>
      </c>
      <c r="DM211" s="577">
        <v>0</v>
      </c>
      <c r="DN211" s="577">
        <v>0</v>
      </c>
      <c r="DO211" s="577">
        <v>0</v>
      </c>
      <c r="DP211" s="577">
        <v>0</v>
      </c>
      <c r="DQ211" s="577">
        <v>0</v>
      </c>
      <c r="DR211" s="577">
        <v>0</v>
      </c>
      <c r="DS211" s="577">
        <v>0</v>
      </c>
      <c r="DT211" s="577">
        <v>0</v>
      </c>
      <c r="DU211" s="577">
        <v>0</v>
      </c>
      <c r="DV211" s="577">
        <v>0</v>
      </c>
      <c r="DW211" s="578">
        <v>0</v>
      </c>
    </row>
    <row r="212" spans="2:127" x14ac:dyDescent="0.2">
      <c r="B212" s="596"/>
      <c r="C212" s="597"/>
      <c r="D212" s="384"/>
      <c r="E212" s="384"/>
      <c r="F212" s="384"/>
      <c r="G212" s="384"/>
      <c r="H212" s="384"/>
      <c r="I212" s="598"/>
      <c r="J212" s="598"/>
      <c r="K212" s="598"/>
      <c r="L212" s="598"/>
      <c r="M212" s="598"/>
      <c r="N212" s="598"/>
      <c r="O212" s="598"/>
      <c r="P212" s="598"/>
      <c r="Q212" s="598"/>
      <c r="R212" s="599"/>
      <c r="S212" s="598"/>
      <c r="T212" s="598"/>
      <c r="U212" s="600" t="s">
        <v>499</v>
      </c>
      <c r="V212" s="601" t="s">
        <v>124</v>
      </c>
      <c r="W212" s="595" t="s">
        <v>495</v>
      </c>
      <c r="X212" s="470">
        <v>41.263351622775225</v>
      </c>
      <c r="Y212" s="470">
        <v>96.736599168625361</v>
      </c>
      <c r="Z212" s="470">
        <v>156.75238578580058</v>
      </c>
      <c r="AA212" s="470">
        <v>226.16330485584555</v>
      </c>
      <c r="AB212" s="470">
        <v>329.69614974088705</v>
      </c>
      <c r="AC212" s="470">
        <v>506.58822704375956</v>
      </c>
      <c r="AD212" s="470">
        <v>756.93326644798185</v>
      </c>
      <c r="AE212" s="470">
        <v>1036.2784436958086</v>
      </c>
      <c r="AF212" s="470">
        <v>1289.7335111448258</v>
      </c>
      <c r="AG212" s="470">
        <v>1486.8235167499186</v>
      </c>
      <c r="AH212" s="470">
        <v>1666.9930651220791</v>
      </c>
      <c r="AI212" s="470">
        <v>1774.509165450663</v>
      </c>
      <c r="AJ212" s="470">
        <v>1835.9327410551784</v>
      </c>
      <c r="AK212" s="470">
        <v>1818.468500673938</v>
      </c>
      <c r="AL212" s="470">
        <v>1757.8705834366915</v>
      </c>
      <c r="AM212" s="470">
        <v>1687.0087704311097</v>
      </c>
      <c r="AN212" s="470">
        <v>1619.319916937809</v>
      </c>
      <c r="AO212" s="470">
        <v>1553.9396938720138</v>
      </c>
      <c r="AP212" s="470">
        <v>1489.4924369018734</v>
      </c>
      <c r="AQ212" s="470">
        <v>1424.4338820522958</v>
      </c>
      <c r="AR212" s="470">
        <v>1361.9008504415626</v>
      </c>
      <c r="AS212" s="470">
        <v>1302.5609501799534</v>
      </c>
      <c r="AT212" s="470">
        <v>1242.4513012364635</v>
      </c>
      <c r="AU212" s="470">
        <v>1184.9364746467065</v>
      </c>
      <c r="AV212" s="470">
        <v>1133.9367861568076</v>
      </c>
      <c r="AW212" s="470">
        <v>1133.9367861568076</v>
      </c>
      <c r="AX212" s="470">
        <v>1133.9367861568076</v>
      </c>
      <c r="AY212" s="470">
        <v>1133.9367861568076</v>
      </c>
      <c r="AZ212" s="470">
        <v>1133.9367861568076</v>
      </c>
      <c r="BA212" s="470">
        <v>1133.9367861568076</v>
      </c>
      <c r="BB212" s="470">
        <v>1133.9367861568076</v>
      </c>
      <c r="BC212" s="470">
        <v>1133.9367861568076</v>
      </c>
      <c r="BD212" s="470">
        <v>1133.9367861568076</v>
      </c>
      <c r="BE212" s="470">
        <v>1133.9367861568076</v>
      </c>
      <c r="BF212" s="470">
        <v>1133.9367861568076</v>
      </c>
      <c r="BG212" s="470">
        <v>1133.9367861568076</v>
      </c>
      <c r="BH212" s="470">
        <v>1133.9367861568076</v>
      </c>
      <c r="BI212" s="470">
        <v>1133.9367861568076</v>
      </c>
      <c r="BJ212" s="470">
        <v>1133.9367861568076</v>
      </c>
      <c r="BK212" s="470">
        <v>1133.9367861568076</v>
      </c>
      <c r="BL212" s="470">
        <v>1133.9367861568076</v>
      </c>
      <c r="BM212" s="470">
        <v>1133.9367861568076</v>
      </c>
      <c r="BN212" s="470">
        <v>1133.9367861568076</v>
      </c>
      <c r="BO212" s="470">
        <v>1133.9367861568076</v>
      </c>
      <c r="BP212" s="470">
        <v>1133.9367861568076</v>
      </c>
      <c r="BQ212" s="470">
        <v>1133.9367861568076</v>
      </c>
      <c r="BR212" s="470">
        <v>1133.9367861568076</v>
      </c>
      <c r="BS212" s="470">
        <v>1133.9367861568076</v>
      </c>
      <c r="BT212" s="470">
        <v>1133.9367861568076</v>
      </c>
      <c r="BU212" s="470">
        <v>1133.9367861568076</v>
      </c>
      <c r="BV212" s="470">
        <v>1133.9367861568076</v>
      </c>
      <c r="BW212" s="470">
        <v>1133.9367861568076</v>
      </c>
      <c r="BX212" s="470">
        <v>1133.9367861568076</v>
      </c>
      <c r="BY212" s="470">
        <v>1133.9367861568076</v>
      </c>
      <c r="BZ212" s="470">
        <v>1133.9367861568076</v>
      </c>
      <c r="CA212" s="470">
        <v>1133.9367861568076</v>
      </c>
      <c r="CB212" s="470">
        <v>1133.9367861568076</v>
      </c>
      <c r="CC212" s="470">
        <v>1133.9367861568076</v>
      </c>
      <c r="CD212" s="470">
        <v>1133.9367861568076</v>
      </c>
      <c r="CE212" s="471">
        <v>1133.9367861568076</v>
      </c>
      <c r="CF212" s="471">
        <v>1133.9367861568076</v>
      </c>
      <c r="CG212" s="471">
        <v>1133.9367861568076</v>
      </c>
      <c r="CH212" s="471">
        <v>1133.9367861568076</v>
      </c>
      <c r="CI212" s="471">
        <v>1133.9367861568076</v>
      </c>
      <c r="CJ212" s="471">
        <v>1133.9367861568076</v>
      </c>
      <c r="CK212" s="471">
        <v>1133.9367861568076</v>
      </c>
      <c r="CL212" s="471">
        <v>1133.9367861568076</v>
      </c>
      <c r="CM212" s="471">
        <v>1133.9367861568076</v>
      </c>
      <c r="CN212" s="471">
        <v>1133.9367861568076</v>
      </c>
      <c r="CO212" s="471">
        <v>1133.9367861568076</v>
      </c>
      <c r="CP212" s="471">
        <v>1133.9367861568076</v>
      </c>
      <c r="CQ212" s="471">
        <v>1133.9367861568076</v>
      </c>
      <c r="CR212" s="471">
        <v>1133.9367861568076</v>
      </c>
      <c r="CS212" s="471">
        <v>1133.9367861568076</v>
      </c>
      <c r="CT212" s="471">
        <v>1133.9367861568076</v>
      </c>
      <c r="CU212" s="471">
        <v>1133.9367861568076</v>
      </c>
      <c r="CV212" s="471">
        <v>1133.9367861568076</v>
      </c>
      <c r="CW212" s="471">
        <v>1133.9367861568076</v>
      </c>
      <c r="CX212" s="471">
        <v>1133.9367861568076</v>
      </c>
      <c r="CY212" s="472">
        <v>1133.9367861568076</v>
      </c>
      <c r="CZ212" s="576">
        <v>0</v>
      </c>
      <c r="DA212" s="577">
        <v>0</v>
      </c>
      <c r="DB212" s="577">
        <v>0</v>
      </c>
      <c r="DC212" s="577">
        <v>0</v>
      </c>
      <c r="DD212" s="577">
        <v>0</v>
      </c>
      <c r="DE212" s="577">
        <v>0</v>
      </c>
      <c r="DF212" s="577">
        <v>0</v>
      </c>
      <c r="DG212" s="577">
        <v>0</v>
      </c>
      <c r="DH212" s="577">
        <v>0</v>
      </c>
      <c r="DI212" s="577">
        <v>0</v>
      </c>
      <c r="DJ212" s="577">
        <v>0</v>
      </c>
      <c r="DK212" s="577">
        <v>0</v>
      </c>
      <c r="DL212" s="577">
        <v>0</v>
      </c>
      <c r="DM212" s="577">
        <v>0</v>
      </c>
      <c r="DN212" s="577">
        <v>0</v>
      </c>
      <c r="DO212" s="577">
        <v>0</v>
      </c>
      <c r="DP212" s="577">
        <v>0</v>
      </c>
      <c r="DQ212" s="577">
        <v>0</v>
      </c>
      <c r="DR212" s="577">
        <v>0</v>
      </c>
      <c r="DS212" s="577">
        <v>0</v>
      </c>
      <c r="DT212" s="577">
        <v>0</v>
      </c>
      <c r="DU212" s="577">
        <v>0</v>
      </c>
      <c r="DV212" s="577">
        <v>0</v>
      </c>
      <c r="DW212" s="578">
        <v>0</v>
      </c>
    </row>
    <row r="213" spans="2:127" x14ac:dyDescent="0.2">
      <c r="B213" s="596"/>
      <c r="C213" s="597"/>
      <c r="D213" s="384"/>
      <c r="E213" s="384"/>
      <c r="F213" s="384"/>
      <c r="G213" s="384"/>
      <c r="H213" s="384"/>
      <c r="I213" s="598"/>
      <c r="J213" s="598"/>
      <c r="K213" s="598"/>
      <c r="L213" s="598"/>
      <c r="M213" s="598"/>
      <c r="N213" s="598"/>
      <c r="O213" s="598"/>
      <c r="P213" s="598"/>
      <c r="Q213" s="598"/>
      <c r="R213" s="599"/>
      <c r="S213" s="598"/>
      <c r="T213" s="598"/>
      <c r="U213" s="497" t="s">
        <v>500</v>
      </c>
      <c r="V213" s="498" t="s">
        <v>124</v>
      </c>
      <c r="W213" s="595" t="s">
        <v>495</v>
      </c>
      <c r="X213" s="632">
        <v>4360.9937259863909</v>
      </c>
      <c r="Y213" s="632">
        <v>6020.3253918482333</v>
      </c>
      <c r="Z213" s="632">
        <v>6802.4533033338885</v>
      </c>
      <c r="AA213" s="632">
        <v>8081.0464536507388</v>
      </c>
      <c r="AB213" s="632">
        <v>10287.175467355049</v>
      </c>
      <c r="AC213" s="632">
        <v>12451.521735174958</v>
      </c>
      <c r="AD213" s="632">
        <v>12710.205135291302</v>
      </c>
      <c r="AE213" s="632">
        <v>13980.887838739987</v>
      </c>
      <c r="AF213" s="632">
        <v>14348.261895192345</v>
      </c>
      <c r="AG213" s="632">
        <v>14543.47903468697</v>
      </c>
      <c r="AH213" s="632">
        <v>16776.06269602981</v>
      </c>
      <c r="AI213" s="632">
        <v>11903.456917797748</v>
      </c>
      <c r="AJ213" s="632">
        <v>7981.4556232519262</v>
      </c>
      <c r="AK213" s="632">
        <v>5733.2868681893733</v>
      </c>
      <c r="AL213" s="632">
        <v>0</v>
      </c>
      <c r="AM213" s="632">
        <v>0</v>
      </c>
      <c r="AN213" s="632">
        <v>0</v>
      </c>
      <c r="AO213" s="632">
        <v>0</v>
      </c>
      <c r="AP213" s="632">
        <v>0</v>
      </c>
      <c r="AQ213" s="632">
        <v>0</v>
      </c>
      <c r="AR213" s="632">
        <v>2813.4591750536761</v>
      </c>
      <c r="AS213" s="632">
        <v>3883.9633291774398</v>
      </c>
      <c r="AT213" s="632">
        <v>4388.5467078515676</v>
      </c>
      <c r="AU213" s="632">
        <v>5213.4205453176091</v>
      </c>
      <c r="AV213" s="632">
        <v>6636.686503709836</v>
      </c>
      <c r="AW213" s="632">
        <v>8032.9966678144156</v>
      </c>
      <c r="AX213" s="632">
        <v>8199.8841322825738</v>
      </c>
      <c r="AY213" s="632">
        <v>9019.6546101204185</v>
      </c>
      <c r="AZ213" s="632">
        <v>9256.6629560952315</v>
      </c>
      <c r="BA213" s="632">
        <v>9382.6056853787195</v>
      </c>
      <c r="BB213" s="632">
        <v>10822.938641753062</v>
      </c>
      <c r="BC213" s="632">
        <v>7679.4171660174343</v>
      </c>
      <c r="BD213" s="632">
        <v>5149.1703415470502</v>
      </c>
      <c r="BE213" s="632">
        <v>3698.7827903544394</v>
      </c>
      <c r="BF213" s="632">
        <v>0</v>
      </c>
      <c r="BG213" s="632">
        <v>0</v>
      </c>
      <c r="BH213" s="632">
        <v>0</v>
      </c>
      <c r="BI213" s="632">
        <v>0</v>
      </c>
      <c r="BJ213" s="632">
        <v>0</v>
      </c>
      <c r="BK213" s="632">
        <v>0</v>
      </c>
      <c r="BL213" s="632">
        <v>2813.4591750536761</v>
      </c>
      <c r="BM213" s="632">
        <v>3883.9633291774398</v>
      </c>
      <c r="BN213" s="632">
        <v>4388.5467078515676</v>
      </c>
      <c r="BO213" s="632">
        <v>5213.4205453176091</v>
      </c>
      <c r="BP213" s="632">
        <v>6636.686503709836</v>
      </c>
      <c r="BQ213" s="632">
        <v>8032.9966678144156</v>
      </c>
      <c r="BR213" s="632">
        <v>8199.8841322825738</v>
      </c>
      <c r="BS213" s="632">
        <v>9019.6546101204185</v>
      </c>
      <c r="BT213" s="632">
        <v>9256.6629560952315</v>
      </c>
      <c r="BU213" s="632">
        <v>9382.6056853787195</v>
      </c>
      <c r="BV213" s="632">
        <v>10822.938641753062</v>
      </c>
      <c r="BW213" s="632">
        <v>7679.4171660174343</v>
      </c>
      <c r="BX213" s="632">
        <v>5149.1703415470502</v>
      </c>
      <c r="BY213" s="632">
        <v>3698.7827903544394</v>
      </c>
      <c r="BZ213" s="632">
        <v>0</v>
      </c>
      <c r="CA213" s="632">
        <v>0</v>
      </c>
      <c r="CB213" s="632">
        <v>0</v>
      </c>
      <c r="CC213" s="632">
        <v>0</v>
      </c>
      <c r="CD213" s="632">
        <v>0</v>
      </c>
      <c r="CE213" s="632">
        <v>0</v>
      </c>
      <c r="CF213" s="632">
        <v>2813.4591750536761</v>
      </c>
      <c r="CG213" s="632">
        <v>3883.9633291774398</v>
      </c>
      <c r="CH213" s="632">
        <v>4388.5467078515676</v>
      </c>
      <c r="CI213" s="632">
        <v>5213.4205453176091</v>
      </c>
      <c r="CJ213" s="632">
        <v>6636.686503709836</v>
      </c>
      <c r="CK213" s="632">
        <v>8032.9966678144156</v>
      </c>
      <c r="CL213" s="632">
        <v>8199.8841322825738</v>
      </c>
      <c r="CM213" s="632">
        <v>9019.6546101204185</v>
      </c>
      <c r="CN213" s="632">
        <v>9256.6629560952315</v>
      </c>
      <c r="CO213" s="632">
        <v>9382.6056853787195</v>
      </c>
      <c r="CP213" s="632">
        <v>10822.938641753062</v>
      </c>
      <c r="CQ213" s="632">
        <v>7679.4171660174343</v>
      </c>
      <c r="CR213" s="632">
        <v>5149.1703415470502</v>
      </c>
      <c r="CS213" s="632">
        <v>3698.7827903544394</v>
      </c>
      <c r="CT213" s="632">
        <v>0</v>
      </c>
      <c r="CU213" s="632">
        <v>0</v>
      </c>
      <c r="CV213" s="632">
        <v>0</v>
      </c>
      <c r="CW213" s="632">
        <v>0</v>
      </c>
      <c r="CX213" s="632">
        <v>0</v>
      </c>
      <c r="CY213" s="632">
        <v>0</v>
      </c>
      <c r="CZ213" s="576">
        <v>0</v>
      </c>
      <c r="DA213" s="577">
        <v>0</v>
      </c>
      <c r="DB213" s="577">
        <v>0</v>
      </c>
      <c r="DC213" s="577">
        <v>0</v>
      </c>
      <c r="DD213" s="577">
        <v>0</v>
      </c>
      <c r="DE213" s="577">
        <v>0</v>
      </c>
      <c r="DF213" s="577">
        <v>0</v>
      </c>
      <c r="DG213" s="577">
        <v>0</v>
      </c>
      <c r="DH213" s="577">
        <v>0</v>
      </c>
      <c r="DI213" s="577">
        <v>0</v>
      </c>
      <c r="DJ213" s="577">
        <v>0</v>
      </c>
      <c r="DK213" s="577">
        <v>0</v>
      </c>
      <c r="DL213" s="577">
        <v>0</v>
      </c>
      <c r="DM213" s="577">
        <v>0</v>
      </c>
      <c r="DN213" s="577">
        <v>0</v>
      </c>
      <c r="DO213" s="577">
        <v>0</v>
      </c>
      <c r="DP213" s="577">
        <v>0</v>
      </c>
      <c r="DQ213" s="577">
        <v>0</v>
      </c>
      <c r="DR213" s="577">
        <v>0</v>
      </c>
      <c r="DS213" s="577">
        <v>0</v>
      </c>
      <c r="DT213" s="577">
        <v>0</v>
      </c>
      <c r="DU213" s="577">
        <v>0</v>
      </c>
      <c r="DV213" s="577">
        <v>0</v>
      </c>
      <c r="DW213" s="578">
        <v>0</v>
      </c>
    </row>
    <row r="214" spans="2:127" x14ac:dyDescent="0.2">
      <c r="B214" s="602"/>
      <c r="C214" s="597"/>
      <c r="D214" s="384"/>
      <c r="E214" s="384"/>
      <c r="F214" s="384"/>
      <c r="G214" s="384"/>
      <c r="H214" s="384"/>
      <c r="I214" s="598"/>
      <c r="J214" s="598"/>
      <c r="K214" s="598"/>
      <c r="L214" s="598"/>
      <c r="M214" s="598"/>
      <c r="N214" s="598"/>
      <c r="O214" s="598"/>
      <c r="P214" s="598"/>
      <c r="Q214" s="598"/>
      <c r="R214" s="599"/>
      <c r="S214" s="598"/>
      <c r="T214" s="598"/>
      <c r="U214" s="497" t="s">
        <v>501</v>
      </c>
      <c r="V214" s="498" t="s">
        <v>124</v>
      </c>
      <c r="W214" s="595" t="s">
        <v>495</v>
      </c>
      <c r="X214" s="470">
        <v>0</v>
      </c>
      <c r="Y214" s="470">
        <v>1</v>
      </c>
      <c r="Z214" s="470">
        <v>2</v>
      </c>
      <c r="AA214" s="470">
        <v>3</v>
      </c>
      <c r="AB214" s="470">
        <v>4</v>
      </c>
      <c r="AC214" s="470">
        <v>5</v>
      </c>
      <c r="AD214" s="470">
        <v>6</v>
      </c>
      <c r="AE214" s="470">
        <v>7</v>
      </c>
      <c r="AF214" s="470">
        <v>8</v>
      </c>
      <c r="AG214" s="470">
        <v>9</v>
      </c>
      <c r="AH214" s="470">
        <v>10</v>
      </c>
      <c r="AI214" s="470">
        <v>11</v>
      </c>
      <c r="AJ214" s="470">
        <v>12</v>
      </c>
      <c r="AK214" s="470">
        <v>13</v>
      </c>
      <c r="AL214" s="470">
        <v>14</v>
      </c>
      <c r="AM214" s="470">
        <v>15</v>
      </c>
      <c r="AN214" s="470">
        <v>16</v>
      </c>
      <c r="AO214" s="470">
        <v>17</v>
      </c>
      <c r="AP214" s="470">
        <v>18</v>
      </c>
      <c r="AQ214" s="470">
        <v>19</v>
      </c>
      <c r="AR214" s="470">
        <v>20</v>
      </c>
      <c r="AS214" s="470">
        <v>21</v>
      </c>
      <c r="AT214" s="470">
        <v>22</v>
      </c>
      <c r="AU214" s="470">
        <v>23</v>
      </c>
      <c r="AV214" s="470">
        <v>24</v>
      </c>
      <c r="AW214" s="470">
        <v>25</v>
      </c>
      <c r="AX214" s="470">
        <v>26</v>
      </c>
      <c r="AY214" s="470">
        <v>27</v>
      </c>
      <c r="AZ214" s="470">
        <v>28</v>
      </c>
      <c r="BA214" s="470">
        <v>29</v>
      </c>
      <c r="BB214" s="470">
        <v>30</v>
      </c>
      <c r="BC214" s="470">
        <v>31</v>
      </c>
      <c r="BD214" s="470">
        <v>32</v>
      </c>
      <c r="BE214" s="470">
        <v>33</v>
      </c>
      <c r="BF214" s="470">
        <v>34</v>
      </c>
      <c r="BG214" s="470">
        <v>35</v>
      </c>
      <c r="BH214" s="470">
        <v>36</v>
      </c>
      <c r="BI214" s="470">
        <v>37</v>
      </c>
      <c r="BJ214" s="470">
        <v>38</v>
      </c>
      <c r="BK214" s="470">
        <v>39</v>
      </c>
      <c r="BL214" s="470">
        <v>40</v>
      </c>
      <c r="BM214" s="470">
        <v>41</v>
      </c>
      <c r="BN214" s="470">
        <v>42</v>
      </c>
      <c r="BO214" s="470">
        <v>43</v>
      </c>
      <c r="BP214" s="470">
        <v>44</v>
      </c>
      <c r="BQ214" s="470">
        <v>45</v>
      </c>
      <c r="BR214" s="470">
        <v>46</v>
      </c>
      <c r="BS214" s="470">
        <v>47</v>
      </c>
      <c r="BT214" s="470">
        <v>48</v>
      </c>
      <c r="BU214" s="470">
        <v>49</v>
      </c>
      <c r="BV214" s="470">
        <v>50</v>
      </c>
      <c r="BW214" s="470">
        <v>51</v>
      </c>
      <c r="BX214" s="470">
        <v>52</v>
      </c>
      <c r="BY214" s="470">
        <v>53</v>
      </c>
      <c r="BZ214" s="470">
        <v>54</v>
      </c>
      <c r="CA214" s="470">
        <v>55</v>
      </c>
      <c r="CB214" s="470">
        <v>56</v>
      </c>
      <c r="CC214" s="470">
        <v>57</v>
      </c>
      <c r="CD214" s="470">
        <v>58</v>
      </c>
      <c r="CE214" s="471">
        <v>59</v>
      </c>
      <c r="CF214" s="471">
        <v>60</v>
      </c>
      <c r="CG214" s="471">
        <v>61</v>
      </c>
      <c r="CH214" s="471">
        <v>62</v>
      </c>
      <c r="CI214" s="471">
        <v>63</v>
      </c>
      <c r="CJ214" s="471">
        <v>64</v>
      </c>
      <c r="CK214" s="471">
        <v>65</v>
      </c>
      <c r="CL214" s="471">
        <v>66</v>
      </c>
      <c r="CM214" s="471">
        <v>67</v>
      </c>
      <c r="CN214" s="471">
        <v>68</v>
      </c>
      <c r="CO214" s="471">
        <v>69</v>
      </c>
      <c r="CP214" s="471">
        <v>70</v>
      </c>
      <c r="CQ214" s="471">
        <v>71</v>
      </c>
      <c r="CR214" s="471">
        <v>72</v>
      </c>
      <c r="CS214" s="471">
        <v>73</v>
      </c>
      <c r="CT214" s="471">
        <v>74</v>
      </c>
      <c r="CU214" s="471">
        <v>75</v>
      </c>
      <c r="CV214" s="471">
        <v>76</v>
      </c>
      <c r="CW214" s="471">
        <v>77</v>
      </c>
      <c r="CX214" s="471">
        <v>78</v>
      </c>
      <c r="CY214" s="472">
        <v>79</v>
      </c>
      <c r="CZ214" s="576">
        <v>0</v>
      </c>
      <c r="DA214" s="577">
        <v>0</v>
      </c>
      <c r="DB214" s="577">
        <v>0</v>
      </c>
      <c r="DC214" s="577">
        <v>0</v>
      </c>
      <c r="DD214" s="577">
        <v>0</v>
      </c>
      <c r="DE214" s="577">
        <v>0</v>
      </c>
      <c r="DF214" s="577">
        <v>0</v>
      </c>
      <c r="DG214" s="577">
        <v>0</v>
      </c>
      <c r="DH214" s="577">
        <v>0</v>
      </c>
      <c r="DI214" s="577">
        <v>0</v>
      </c>
      <c r="DJ214" s="577">
        <v>0</v>
      </c>
      <c r="DK214" s="577">
        <v>0</v>
      </c>
      <c r="DL214" s="577">
        <v>0</v>
      </c>
      <c r="DM214" s="577">
        <v>0</v>
      </c>
      <c r="DN214" s="577">
        <v>0</v>
      </c>
      <c r="DO214" s="577">
        <v>0</v>
      </c>
      <c r="DP214" s="577">
        <v>0</v>
      </c>
      <c r="DQ214" s="577">
        <v>0</v>
      </c>
      <c r="DR214" s="577">
        <v>0</v>
      </c>
      <c r="DS214" s="577">
        <v>0</v>
      </c>
      <c r="DT214" s="577">
        <v>0</v>
      </c>
      <c r="DU214" s="577">
        <v>0</v>
      </c>
      <c r="DV214" s="577">
        <v>0</v>
      </c>
      <c r="DW214" s="578">
        <v>0</v>
      </c>
    </row>
    <row r="215" spans="2:127" x14ac:dyDescent="0.2">
      <c r="B215" s="602"/>
      <c r="C215" s="597"/>
      <c r="D215" s="384"/>
      <c r="E215" s="384"/>
      <c r="F215" s="384"/>
      <c r="G215" s="384"/>
      <c r="H215" s="384"/>
      <c r="I215" s="598"/>
      <c r="J215" s="598"/>
      <c r="K215" s="598"/>
      <c r="L215" s="598"/>
      <c r="M215" s="598"/>
      <c r="N215" s="598"/>
      <c r="O215" s="598"/>
      <c r="P215" s="598"/>
      <c r="Q215" s="598"/>
      <c r="R215" s="599"/>
      <c r="S215" s="598"/>
      <c r="T215" s="598"/>
      <c r="U215" s="497" t="s">
        <v>502</v>
      </c>
      <c r="V215" s="498" t="s">
        <v>124</v>
      </c>
      <c r="W215" s="595" t="s">
        <v>495</v>
      </c>
      <c r="X215" s="632">
        <v>264.7566287292957</v>
      </c>
      <c r="Y215" s="632">
        <v>365.49492036670921</v>
      </c>
      <c r="Z215" s="632">
        <v>412.97803134806929</v>
      </c>
      <c r="AA215" s="632">
        <v>490.6016266257011</v>
      </c>
      <c r="AB215" s="632">
        <v>624.53607297213046</v>
      </c>
      <c r="AC215" s="632">
        <v>755.93388211280353</v>
      </c>
      <c r="AD215" s="632">
        <v>771.63859283387751</v>
      </c>
      <c r="AE215" s="632">
        <v>848.78194361308726</v>
      </c>
      <c r="AF215" s="632">
        <v>871.08528151732435</v>
      </c>
      <c r="AG215" s="632">
        <v>882.93694537430065</v>
      </c>
      <c r="AH215" s="632">
        <v>1018.4774576229263</v>
      </c>
      <c r="AI215" s="632">
        <v>722.660779124996</v>
      </c>
      <c r="AJ215" s="632">
        <v>484.55545133505063</v>
      </c>
      <c r="AK215" s="632">
        <v>348.06876554641872</v>
      </c>
      <c r="AL215" s="632">
        <v>0</v>
      </c>
      <c r="AM215" s="632">
        <v>0</v>
      </c>
      <c r="AN215" s="632">
        <v>0</v>
      </c>
      <c r="AO215" s="632">
        <v>0</v>
      </c>
      <c r="AP215" s="632">
        <v>0</v>
      </c>
      <c r="AQ215" s="632">
        <v>0</v>
      </c>
      <c r="AR215" s="632">
        <v>167.13566756898001</v>
      </c>
      <c r="AS215" s="632">
        <v>230.72977549891937</v>
      </c>
      <c r="AT215" s="632">
        <v>260.7049322691621</v>
      </c>
      <c r="AU215" s="632">
        <v>309.70718568996853</v>
      </c>
      <c r="AV215" s="632">
        <v>394.25737507722016</v>
      </c>
      <c r="AW215" s="632">
        <v>477.20623514252344</v>
      </c>
      <c r="AX215" s="632">
        <v>487.12031103532462</v>
      </c>
      <c r="AY215" s="632">
        <v>535.81939552236224</v>
      </c>
      <c r="AZ215" s="632">
        <v>549.89905535007745</v>
      </c>
      <c r="BA215" s="632">
        <v>557.38077831975704</v>
      </c>
      <c r="BB215" s="632">
        <v>642.94484561447291</v>
      </c>
      <c r="BC215" s="632">
        <v>456.20157774584436</v>
      </c>
      <c r="BD215" s="632">
        <v>305.89035380065184</v>
      </c>
      <c r="BE215" s="632">
        <v>219.72898570555935</v>
      </c>
      <c r="BF215" s="632">
        <v>0</v>
      </c>
      <c r="BG215" s="632">
        <v>0</v>
      </c>
      <c r="BH215" s="632">
        <v>0</v>
      </c>
      <c r="BI215" s="632">
        <v>0</v>
      </c>
      <c r="BJ215" s="632">
        <v>0</v>
      </c>
      <c r="BK215" s="632">
        <v>0</v>
      </c>
      <c r="BL215" s="632">
        <v>167.13566756898001</v>
      </c>
      <c r="BM215" s="632">
        <v>230.72977549891937</v>
      </c>
      <c r="BN215" s="632">
        <v>260.7049322691621</v>
      </c>
      <c r="BO215" s="632">
        <v>309.70718568996853</v>
      </c>
      <c r="BP215" s="632">
        <v>394.25737507722016</v>
      </c>
      <c r="BQ215" s="632">
        <v>477.20623514252344</v>
      </c>
      <c r="BR215" s="632">
        <v>487.12031103532462</v>
      </c>
      <c r="BS215" s="632">
        <v>535.81939552236224</v>
      </c>
      <c r="BT215" s="632">
        <v>549.89905535007745</v>
      </c>
      <c r="BU215" s="632">
        <v>557.38077831975704</v>
      </c>
      <c r="BV215" s="632">
        <v>642.94484561447291</v>
      </c>
      <c r="BW215" s="632">
        <v>456.20157774584436</v>
      </c>
      <c r="BX215" s="632">
        <v>305.89035380065184</v>
      </c>
      <c r="BY215" s="632">
        <v>219.72898570555935</v>
      </c>
      <c r="BZ215" s="632">
        <v>0</v>
      </c>
      <c r="CA215" s="632">
        <v>0</v>
      </c>
      <c r="CB215" s="632">
        <v>0</v>
      </c>
      <c r="CC215" s="632">
        <v>0</v>
      </c>
      <c r="CD215" s="632">
        <v>0</v>
      </c>
      <c r="CE215" s="632">
        <v>0</v>
      </c>
      <c r="CF215" s="632">
        <v>167.13566756898001</v>
      </c>
      <c r="CG215" s="632">
        <v>230.72977549891937</v>
      </c>
      <c r="CH215" s="632">
        <v>260.7049322691621</v>
      </c>
      <c r="CI215" s="632">
        <v>309.70718568996853</v>
      </c>
      <c r="CJ215" s="632">
        <v>394.25737507722016</v>
      </c>
      <c r="CK215" s="632">
        <v>477.20623514252344</v>
      </c>
      <c r="CL215" s="632">
        <v>487.12031103532462</v>
      </c>
      <c r="CM215" s="632">
        <v>535.81939552236224</v>
      </c>
      <c r="CN215" s="632">
        <v>549.89905535007745</v>
      </c>
      <c r="CO215" s="632">
        <v>557.38077831975704</v>
      </c>
      <c r="CP215" s="632">
        <v>642.94484561447291</v>
      </c>
      <c r="CQ215" s="632">
        <v>456.20157774584436</v>
      </c>
      <c r="CR215" s="632">
        <v>305.89035380065184</v>
      </c>
      <c r="CS215" s="632">
        <v>219.72898570555935</v>
      </c>
      <c r="CT215" s="632">
        <v>0</v>
      </c>
      <c r="CU215" s="632">
        <v>0</v>
      </c>
      <c r="CV215" s="632">
        <v>0</v>
      </c>
      <c r="CW215" s="632">
        <v>0</v>
      </c>
      <c r="CX215" s="632">
        <v>0</v>
      </c>
      <c r="CY215" s="632">
        <v>0</v>
      </c>
      <c r="CZ215" s="576">
        <v>0</v>
      </c>
      <c r="DA215" s="577">
        <v>0</v>
      </c>
      <c r="DB215" s="577">
        <v>0</v>
      </c>
      <c r="DC215" s="577">
        <v>0</v>
      </c>
      <c r="DD215" s="577">
        <v>0</v>
      </c>
      <c r="DE215" s="577">
        <v>0</v>
      </c>
      <c r="DF215" s="577">
        <v>0</v>
      </c>
      <c r="DG215" s="577">
        <v>0</v>
      </c>
      <c r="DH215" s="577">
        <v>0</v>
      </c>
      <c r="DI215" s="577">
        <v>0</v>
      </c>
      <c r="DJ215" s="577">
        <v>0</v>
      </c>
      <c r="DK215" s="577">
        <v>0</v>
      </c>
      <c r="DL215" s="577">
        <v>0</v>
      </c>
      <c r="DM215" s="577">
        <v>0</v>
      </c>
      <c r="DN215" s="577">
        <v>0</v>
      </c>
      <c r="DO215" s="577">
        <v>0</v>
      </c>
      <c r="DP215" s="577">
        <v>0</v>
      </c>
      <c r="DQ215" s="577">
        <v>0</v>
      </c>
      <c r="DR215" s="577">
        <v>0</v>
      </c>
      <c r="DS215" s="577">
        <v>0</v>
      </c>
      <c r="DT215" s="577">
        <v>0</v>
      </c>
      <c r="DU215" s="577">
        <v>0</v>
      </c>
      <c r="DV215" s="577">
        <v>0</v>
      </c>
      <c r="DW215" s="578">
        <v>0</v>
      </c>
    </row>
    <row r="216" spans="2:127" x14ac:dyDescent="0.2">
      <c r="B216" s="602"/>
      <c r="C216" s="597"/>
      <c r="D216" s="384"/>
      <c r="E216" s="384"/>
      <c r="F216" s="384"/>
      <c r="G216" s="384"/>
      <c r="H216" s="384"/>
      <c r="I216" s="598"/>
      <c r="J216" s="598"/>
      <c r="K216" s="598"/>
      <c r="L216" s="598"/>
      <c r="M216" s="598"/>
      <c r="N216" s="598"/>
      <c r="O216" s="598"/>
      <c r="P216" s="598"/>
      <c r="Q216" s="598"/>
      <c r="R216" s="599"/>
      <c r="S216" s="598"/>
      <c r="T216" s="598"/>
      <c r="U216" s="497" t="s">
        <v>503</v>
      </c>
      <c r="V216" s="498" t="s">
        <v>124</v>
      </c>
      <c r="W216" s="595" t="s">
        <v>495</v>
      </c>
      <c r="X216" s="470">
        <v>0</v>
      </c>
      <c r="Y216" s="470">
        <v>0</v>
      </c>
      <c r="Z216" s="470">
        <v>0</v>
      </c>
      <c r="AA216" s="470">
        <v>0</v>
      </c>
      <c r="AB216" s="470">
        <v>0</v>
      </c>
      <c r="AC216" s="470">
        <v>0</v>
      </c>
      <c r="AD216" s="470">
        <v>0</v>
      </c>
      <c r="AE216" s="470">
        <v>0</v>
      </c>
      <c r="AF216" s="470">
        <v>0</v>
      </c>
      <c r="AG216" s="470">
        <v>0</v>
      </c>
      <c r="AH216" s="470">
        <v>0</v>
      </c>
      <c r="AI216" s="470">
        <v>0</v>
      </c>
      <c r="AJ216" s="470">
        <v>0</v>
      </c>
      <c r="AK216" s="470">
        <v>0</v>
      </c>
      <c r="AL216" s="470">
        <v>0</v>
      </c>
      <c r="AM216" s="470">
        <v>0</v>
      </c>
      <c r="AN216" s="470">
        <v>0</v>
      </c>
      <c r="AO216" s="470">
        <v>0</v>
      </c>
      <c r="AP216" s="470">
        <v>0</v>
      </c>
      <c r="AQ216" s="470">
        <v>0</v>
      </c>
      <c r="AR216" s="470">
        <v>0</v>
      </c>
      <c r="AS216" s="470">
        <v>0</v>
      </c>
      <c r="AT216" s="470">
        <v>0</v>
      </c>
      <c r="AU216" s="470">
        <v>0</v>
      </c>
      <c r="AV216" s="470">
        <v>0</v>
      </c>
      <c r="AW216" s="470">
        <v>0</v>
      </c>
      <c r="AX216" s="470">
        <v>0</v>
      </c>
      <c r="AY216" s="470">
        <v>0</v>
      </c>
      <c r="AZ216" s="470">
        <v>0</v>
      </c>
      <c r="BA216" s="470">
        <v>0</v>
      </c>
      <c r="BB216" s="470">
        <v>0</v>
      </c>
      <c r="BC216" s="470">
        <v>0</v>
      </c>
      <c r="BD216" s="470">
        <v>0</v>
      </c>
      <c r="BE216" s="470">
        <v>0</v>
      </c>
      <c r="BF216" s="470">
        <v>0</v>
      </c>
      <c r="BG216" s="470">
        <v>0</v>
      </c>
      <c r="BH216" s="470">
        <v>0</v>
      </c>
      <c r="BI216" s="470">
        <v>0</v>
      </c>
      <c r="BJ216" s="470">
        <v>0</v>
      </c>
      <c r="BK216" s="470">
        <v>0</v>
      </c>
      <c r="BL216" s="470">
        <v>0</v>
      </c>
      <c r="BM216" s="470">
        <v>0</v>
      </c>
      <c r="BN216" s="470">
        <v>0</v>
      </c>
      <c r="BO216" s="470">
        <v>0</v>
      </c>
      <c r="BP216" s="470">
        <v>0</v>
      </c>
      <c r="BQ216" s="470">
        <v>0</v>
      </c>
      <c r="BR216" s="470">
        <v>0</v>
      </c>
      <c r="BS216" s="470">
        <v>0</v>
      </c>
      <c r="BT216" s="470">
        <v>0</v>
      </c>
      <c r="BU216" s="470">
        <v>0</v>
      </c>
      <c r="BV216" s="470">
        <v>0</v>
      </c>
      <c r="BW216" s="470">
        <v>0</v>
      </c>
      <c r="BX216" s="470">
        <v>0</v>
      </c>
      <c r="BY216" s="470">
        <v>0</v>
      </c>
      <c r="BZ216" s="470">
        <v>0</v>
      </c>
      <c r="CA216" s="470">
        <v>0</v>
      </c>
      <c r="CB216" s="470">
        <v>0</v>
      </c>
      <c r="CC216" s="470">
        <v>0</v>
      </c>
      <c r="CD216" s="470">
        <v>0</v>
      </c>
      <c r="CE216" s="471">
        <v>0</v>
      </c>
      <c r="CF216" s="471">
        <v>0</v>
      </c>
      <c r="CG216" s="471">
        <v>0</v>
      </c>
      <c r="CH216" s="471">
        <v>0</v>
      </c>
      <c r="CI216" s="471">
        <v>0</v>
      </c>
      <c r="CJ216" s="471">
        <v>0</v>
      </c>
      <c r="CK216" s="471">
        <v>0</v>
      </c>
      <c r="CL216" s="471">
        <v>0</v>
      </c>
      <c r="CM216" s="471">
        <v>0</v>
      </c>
      <c r="CN216" s="471">
        <v>0</v>
      </c>
      <c r="CO216" s="471">
        <v>0</v>
      </c>
      <c r="CP216" s="471">
        <v>0</v>
      </c>
      <c r="CQ216" s="471">
        <v>0</v>
      </c>
      <c r="CR216" s="471">
        <v>0</v>
      </c>
      <c r="CS216" s="471">
        <v>0</v>
      </c>
      <c r="CT216" s="471">
        <v>0</v>
      </c>
      <c r="CU216" s="471">
        <v>0</v>
      </c>
      <c r="CV216" s="471">
        <v>0</v>
      </c>
      <c r="CW216" s="471">
        <v>0</v>
      </c>
      <c r="CX216" s="471">
        <v>0</v>
      </c>
      <c r="CY216" s="472">
        <v>0</v>
      </c>
      <c r="CZ216" s="576">
        <v>0</v>
      </c>
      <c r="DA216" s="577">
        <v>0</v>
      </c>
      <c r="DB216" s="577">
        <v>0</v>
      </c>
      <c r="DC216" s="577">
        <v>0</v>
      </c>
      <c r="DD216" s="577">
        <v>0</v>
      </c>
      <c r="DE216" s="577">
        <v>0</v>
      </c>
      <c r="DF216" s="577">
        <v>0</v>
      </c>
      <c r="DG216" s="577">
        <v>0</v>
      </c>
      <c r="DH216" s="577">
        <v>0</v>
      </c>
      <c r="DI216" s="577">
        <v>0</v>
      </c>
      <c r="DJ216" s="577">
        <v>0</v>
      </c>
      <c r="DK216" s="577">
        <v>0</v>
      </c>
      <c r="DL216" s="577">
        <v>0</v>
      </c>
      <c r="DM216" s="577">
        <v>0</v>
      </c>
      <c r="DN216" s="577">
        <v>0</v>
      </c>
      <c r="DO216" s="577">
        <v>0</v>
      </c>
      <c r="DP216" s="577">
        <v>0</v>
      </c>
      <c r="DQ216" s="577">
        <v>0</v>
      </c>
      <c r="DR216" s="577">
        <v>0</v>
      </c>
      <c r="DS216" s="577">
        <v>0</v>
      </c>
      <c r="DT216" s="577">
        <v>0</v>
      </c>
      <c r="DU216" s="577">
        <v>0</v>
      </c>
      <c r="DV216" s="577">
        <v>0</v>
      </c>
      <c r="DW216" s="578">
        <v>0</v>
      </c>
    </row>
    <row r="217" spans="2:127" x14ac:dyDescent="0.2">
      <c r="B217" s="602"/>
      <c r="C217" s="597"/>
      <c r="D217" s="384"/>
      <c r="E217" s="384"/>
      <c r="F217" s="384"/>
      <c r="G217" s="384"/>
      <c r="H217" s="384"/>
      <c r="I217" s="598"/>
      <c r="J217" s="598"/>
      <c r="K217" s="598"/>
      <c r="L217" s="598"/>
      <c r="M217" s="598"/>
      <c r="N217" s="598"/>
      <c r="O217" s="598"/>
      <c r="P217" s="598"/>
      <c r="Q217" s="598"/>
      <c r="R217" s="599"/>
      <c r="S217" s="598"/>
      <c r="T217" s="598"/>
      <c r="U217" s="603" t="s">
        <v>504</v>
      </c>
      <c r="V217" s="498" t="s">
        <v>124</v>
      </c>
      <c r="W217" s="595" t="s">
        <v>495</v>
      </c>
      <c r="X217" s="473">
        <v>0</v>
      </c>
      <c r="Y217" s="473">
        <v>0</v>
      </c>
      <c r="Z217" s="473">
        <v>0</v>
      </c>
      <c r="AA217" s="473">
        <v>0</v>
      </c>
      <c r="AB217" s="473">
        <v>0</v>
      </c>
      <c r="AC217" s="473">
        <v>0</v>
      </c>
      <c r="AD217" s="473">
        <v>0</v>
      </c>
      <c r="AE217" s="473">
        <v>0</v>
      </c>
      <c r="AF217" s="473">
        <v>0</v>
      </c>
      <c r="AG217" s="473">
        <v>0</v>
      </c>
      <c r="AH217" s="473">
        <v>0</v>
      </c>
      <c r="AI217" s="473">
        <v>0</v>
      </c>
      <c r="AJ217" s="473">
        <v>0</v>
      </c>
      <c r="AK217" s="473">
        <v>0</v>
      </c>
      <c r="AL217" s="473">
        <v>0</v>
      </c>
      <c r="AM217" s="473">
        <v>0</v>
      </c>
      <c r="AN217" s="473">
        <v>0</v>
      </c>
      <c r="AO217" s="473">
        <v>0</v>
      </c>
      <c r="AP217" s="473">
        <v>0</v>
      </c>
      <c r="AQ217" s="473">
        <v>0</v>
      </c>
      <c r="AR217" s="473">
        <v>0</v>
      </c>
      <c r="AS217" s="473">
        <v>0</v>
      </c>
      <c r="AT217" s="473">
        <v>0</v>
      </c>
      <c r="AU217" s="473">
        <v>0</v>
      </c>
      <c r="AV217" s="473">
        <v>0</v>
      </c>
      <c r="AW217" s="473">
        <v>0</v>
      </c>
      <c r="AX217" s="473">
        <v>0</v>
      </c>
      <c r="AY217" s="473">
        <v>0</v>
      </c>
      <c r="AZ217" s="473">
        <v>0</v>
      </c>
      <c r="BA217" s="473">
        <v>0</v>
      </c>
      <c r="BB217" s="473">
        <v>0</v>
      </c>
      <c r="BC217" s="473">
        <v>0</v>
      </c>
      <c r="BD217" s="473">
        <v>0</v>
      </c>
      <c r="BE217" s="473">
        <v>0</v>
      </c>
      <c r="BF217" s="473">
        <v>0</v>
      </c>
      <c r="BG217" s="473">
        <v>0</v>
      </c>
      <c r="BH217" s="473">
        <v>0</v>
      </c>
      <c r="BI217" s="473">
        <v>0</v>
      </c>
      <c r="BJ217" s="473">
        <v>0</v>
      </c>
      <c r="BK217" s="473">
        <v>0</v>
      </c>
      <c r="BL217" s="473">
        <v>0</v>
      </c>
      <c r="BM217" s="473">
        <v>0</v>
      </c>
      <c r="BN217" s="473">
        <v>0</v>
      </c>
      <c r="BO217" s="473">
        <v>0</v>
      </c>
      <c r="BP217" s="473">
        <v>0</v>
      </c>
      <c r="BQ217" s="473">
        <v>0</v>
      </c>
      <c r="BR217" s="473">
        <v>0</v>
      </c>
      <c r="BS217" s="473">
        <v>0</v>
      </c>
      <c r="BT217" s="473">
        <v>0</v>
      </c>
      <c r="BU217" s="473">
        <v>0</v>
      </c>
      <c r="BV217" s="473">
        <v>0</v>
      </c>
      <c r="BW217" s="473">
        <v>0</v>
      </c>
      <c r="BX217" s="473">
        <v>0</v>
      </c>
      <c r="BY217" s="473">
        <v>0</v>
      </c>
      <c r="BZ217" s="473">
        <v>0</v>
      </c>
      <c r="CA217" s="473">
        <v>0</v>
      </c>
      <c r="CB217" s="473">
        <v>0</v>
      </c>
      <c r="CC217" s="473">
        <v>0</v>
      </c>
      <c r="CD217" s="473">
        <v>0</v>
      </c>
      <c r="CE217" s="474">
        <v>0</v>
      </c>
      <c r="CF217" s="474">
        <v>0</v>
      </c>
      <c r="CG217" s="474">
        <v>0</v>
      </c>
      <c r="CH217" s="474">
        <v>0</v>
      </c>
      <c r="CI217" s="474">
        <v>0</v>
      </c>
      <c r="CJ217" s="474">
        <v>0</v>
      </c>
      <c r="CK217" s="474">
        <v>0</v>
      </c>
      <c r="CL217" s="474">
        <v>0</v>
      </c>
      <c r="CM217" s="474">
        <v>0</v>
      </c>
      <c r="CN217" s="474">
        <v>0</v>
      </c>
      <c r="CO217" s="474">
        <v>0</v>
      </c>
      <c r="CP217" s="474">
        <v>0</v>
      </c>
      <c r="CQ217" s="474">
        <v>0</v>
      </c>
      <c r="CR217" s="474">
        <v>0</v>
      </c>
      <c r="CS217" s="474">
        <v>0</v>
      </c>
      <c r="CT217" s="474">
        <v>0</v>
      </c>
      <c r="CU217" s="474">
        <v>0</v>
      </c>
      <c r="CV217" s="474">
        <v>0</v>
      </c>
      <c r="CW217" s="474">
        <v>0</v>
      </c>
      <c r="CX217" s="474">
        <v>0</v>
      </c>
      <c r="CY217" s="475">
        <v>0</v>
      </c>
      <c r="CZ217" s="576">
        <v>0</v>
      </c>
      <c r="DA217" s="577">
        <v>0</v>
      </c>
      <c r="DB217" s="577">
        <v>0</v>
      </c>
      <c r="DC217" s="577">
        <v>0</v>
      </c>
      <c r="DD217" s="577">
        <v>0</v>
      </c>
      <c r="DE217" s="577">
        <v>0</v>
      </c>
      <c r="DF217" s="577">
        <v>0</v>
      </c>
      <c r="DG217" s="577">
        <v>0</v>
      </c>
      <c r="DH217" s="577">
        <v>0</v>
      </c>
      <c r="DI217" s="577">
        <v>0</v>
      </c>
      <c r="DJ217" s="577">
        <v>0</v>
      </c>
      <c r="DK217" s="577">
        <v>0</v>
      </c>
      <c r="DL217" s="577">
        <v>0</v>
      </c>
      <c r="DM217" s="577">
        <v>0</v>
      </c>
      <c r="DN217" s="577">
        <v>0</v>
      </c>
      <c r="DO217" s="577">
        <v>0</v>
      </c>
      <c r="DP217" s="577">
        <v>0</v>
      </c>
      <c r="DQ217" s="577">
        <v>0</v>
      </c>
      <c r="DR217" s="577">
        <v>0</v>
      </c>
      <c r="DS217" s="577">
        <v>0</v>
      </c>
      <c r="DT217" s="577">
        <v>0</v>
      </c>
      <c r="DU217" s="577">
        <v>0</v>
      </c>
      <c r="DV217" s="577">
        <v>0</v>
      </c>
      <c r="DW217" s="578">
        <v>0</v>
      </c>
    </row>
    <row r="218" spans="2:127" ht="15.75" thickBot="1" x14ac:dyDescent="0.25">
      <c r="B218" s="604"/>
      <c r="C218" s="605"/>
      <c r="D218" s="606"/>
      <c r="E218" s="606"/>
      <c r="F218" s="606"/>
      <c r="G218" s="606"/>
      <c r="H218" s="606"/>
      <c r="I218" s="607"/>
      <c r="J218" s="607"/>
      <c r="K218" s="607"/>
      <c r="L218" s="607"/>
      <c r="M218" s="607"/>
      <c r="N218" s="607"/>
      <c r="O218" s="607"/>
      <c r="P218" s="607"/>
      <c r="Q218" s="607"/>
      <c r="R218" s="608"/>
      <c r="S218" s="607"/>
      <c r="T218" s="607"/>
      <c r="U218" s="609" t="s">
        <v>127</v>
      </c>
      <c r="V218" s="610" t="s">
        <v>505</v>
      </c>
      <c r="W218" s="611" t="s">
        <v>495</v>
      </c>
      <c r="X218" s="612">
        <f>SUM(X207:X217)</f>
        <v>14133.947417830461</v>
      </c>
      <c r="Y218" s="612">
        <f t="shared" ref="Y218:CJ218" si="91">SUM(Y207:Y217)</f>
        <v>19992.616999326372</v>
      </c>
      <c r="Z218" s="612">
        <f t="shared" si="91"/>
        <v>23188.541700395439</v>
      </c>
      <c r="AA218" s="612">
        <f t="shared" si="91"/>
        <v>28077.119211937272</v>
      </c>
      <c r="AB218" s="612">
        <f t="shared" si="91"/>
        <v>36126.186527214988</v>
      </c>
      <c r="AC218" s="612">
        <f t="shared" si="91"/>
        <v>44336.18484669894</v>
      </c>
      <c r="AD218" s="612">
        <f t="shared" si="91"/>
        <v>46679.806715402709</v>
      </c>
      <c r="AE218" s="612">
        <f t="shared" si="91"/>
        <v>52348.83593295348</v>
      </c>
      <c r="AF218" s="612">
        <f t="shared" si="91"/>
        <v>55201.114965570552</v>
      </c>
      <c r="AG218" s="612">
        <f t="shared" si="91"/>
        <v>57477.765919761754</v>
      </c>
      <c r="AH218" s="612">
        <f t="shared" si="91"/>
        <v>68541.082963126872</v>
      </c>
      <c r="AI218" s="612">
        <f t="shared" si="91"/>
        <v>55433.412274839291</v>
      </c>
      <c r="AJ218" s="612">
        <f t="shared" si="91"/>
        <v>44417.379780330077</v>
      </c>
      <c r="AK218" s="612">
        <f t="shared" si="91"/>
        <v>38586.239981013241</v>
      </c>
      <c r="AL218" s="612">
        <f t="shared" si="91"/>
        <v>21690.797979592877</v>
      </c>
      <c r="AM218" s="612">
        <f t="shared" si="91"/>
        <v>22712.827130072263</v>
      </c>
      <c r="AN218" s="612">
        <f t="shared" si="91"/>
        <v>22776.641454924411</v>
      </c>
      <c r="AO218" s="612">
        <f t="shared" si="91"/>
        <v>23353.3078989198</v>
      </c>
      <c r="AP218" s="612">
        <f t="shared" si="91"/>
        <v>23475.197165233061</v>
      </c>
      <c r="AQ218" s="612">
        <f t="shared" si="91"/>
        <v>23509.623697405292</v>
      </c>
      <c r="AR218" s="612">
        <f t="shared" si="91"/>
        <v>32483.175271081098</v>
      </c>
      <c r="AS218" s="612">
        <f t="shared" si="91"/>
        <v>32975.893149217889</v>
      </c>
      <c r="AT218" s="612">
        <f t="shared" si="91"/>
        <v>32356.581278571186</v>
      </c>
      <c r="AU218" s="612">
        <f t="shared" si="91"/>
        <v>33484.647770215262</v>
      </c>
      <c r="AV218" s="612">
        <f t="shared" si="91"/>
        <v>34543.131227037018</v>
      </c>
      <c r="AW218" s="612">
        <f t="shared" si="91"/>
        <v>38469.226009413236</v>
      </c>
      <c r="AX218" s="612">
        <f t="shared" si="91"/>
        <v>38939.354669267988</v>
      </c>
      <c r="AY218" s="612">
        <f t="shared" si="91"/>
        <v>41244.768765809931</v>
      </c>
      <c r="AZ218" s="612">
        <f t="shared" si="91"/>
        <v>41912.010583767275</v>
      </c>
      <c r="BA218" s="612">
        <f t="shared" si="91"/>
        <v>42267.041630949294</v>
      </c>
      <c r="BB218" s="612">
        <f t="shared" si="91"/>
        <v>48516.964145181548</v>
      </c>
      <c r="BC218" s="612">
        <f t="shared" si="91"/>
        <v>40518.490806391143</v>
      </c>
      <c r="BD218" s="612">
        <f t="shared" si="91"/>
        <v>33801.421412855496</v>
      </c>
      <c r="BE218" s="612">
        <f t="shared" si="91"/>
        <v>30370.349912080928</v>
      </c>
      <c r="BF218" s="612">
        <f t="shared" si="91"/>
        <v>21086.864182312991</v>
      </c>
      <c r="BG218" s="612">
        <f t="shared" si="91"/>
        <v>22179.755145797961</v>
      </c>
      <c r="BH218" s="612">
        <f t="shared" si="91"/>
        <v>22311.258324143408</v>
      </c>
      <c r="BI218" s="612">
        <f t="shared" si="91"/>
        <v>22953.304991204594</v>
      </c>
      <c r="BJ218" s="612">
        <f t="shared" si="91"/>
        <v>23139.641514487994</v>
      </c>
      <c r="BK218" s="612">
        <f t="shared" si="91"/>
        <v>23239.126601509801</v>
      </c>
      <c r="BL218" s="612">
        <f t="shared" si="91"/>
        <v>32275.211206796343</v>
      </c>
      <c r="BM218" s="612">
        <f t="shared" si="91"/>
        <v>32827.268985194743</v>
      </c>
      <c r="BN218" s="612">
        <f t="shared" si="91"/>
        <v>32268.06676349153</v>
      </c>
      <c r="BO218" s="612">
        <f t="shared" si="91"/>
        <v>33453.648081725361</v>
      </c>
      <c r="BP218" s="612">
        <f t="shared" si="91"/>
        <v>34563.131227037018</v>
      </c>
      <c r="BQ218" s="612">
        <f t="shared" si="91"/>
        <v>38489.226009413236</v>
      </c>
      <c r="BR218" s="612">
        <f t="shared" si="91"/>
        <v>38959.354669267988</v>
      </c>
      <c r="BS218" s="612">
        <f t="shared" si="91"/>
        <v>41264.768765809931</v>
      </c>
      <c r="BT218" s="612">
        <f t="shared" si="91"/>
        <v>41932.010583767275</v>
      </c>
      <c r="BU218" s="612">
        <f t="shared" si="91"/>
        <v>42287.041630949294</v>
      </c>
      <c r="BV218" s="612">
        <f t="shared" si="91"/>
        <v>48536.964145181548</v>
      </c>
      <c r="BW218" s="612">
        <f t="shared" si="91"/>
        <v>40538.490806391143</v>
      </c>
      <c r="BX218" s="612">
        <f t="shared" si="91"/>
        <v>33821.421412855496</v>
      </c>
      <c r="BY218" s="612">
        <f t="shared" si="91"/>
        <v>30390.349912080928</v>
      </c>
      <c r="BZ218" s="612">
        <f t="shared" si="91"/>
        <v>21106.864182312991</v>
      </c>
      <c r="CA218" s="612">
        <f t="shared" si="91"/>
        <v>22199.755145797961</v>
      </c>
      <c r="CB218" s="612">
        <f t="shared" si="91"/>
        <v>22331.258324143408</v>
      </c>
      <c r="CC218" s="612">
        <f t="shared" si="91"/>
        <v>22973.304991204594</v>
      </c>
      <c r="CD218" s="612">
        <f t="shared" si="91"/>
        <v>23159.641514487994</v>
      </c>
      <c r="CE218" s="612">
        <f t="shared" si="91"/>
        <v>23259.126601509801</v>
      </c>
      <c r="CF218" s="612">
        <f t="shared" si="91"/>
        <v>32295.211206796343</v>
      </c>
      <c r="CG218" s="612">
        <f t="shared" si="91"/>
        <v>32847.268985194743</v>
      </c>
      <c r="CH218" s="612">
        <f t="shared" si="91"/>
        <v>32288.06676349153</v>
      </c>
      <c r="CI218" s="612">
        <f t="shared" si="91"/>
        <v>33473.648081725361</v>
      </c>
      <c r="CJ218" s="612">
        <f t="shared" si="91"/>
        <v>34583.131227037018</v>
      </c>
      <c r="CK218" s="612">
        <f t="shared" ref="CK218:DW218" si="92">SUM(CK207:CK217)</f>
        <v>38509.226009413236</v>
      </c>
      <c r="CL218" s="612">
        <f t="shared" si="92"/>
        <v>38979.354669267988</v>
      </c>
      <c r="CM218" s="612">
        <f t="shared" si="92"/>
        <v>41284.768765809931</v>
      </c>
      <c r="CN218" s="612">
        <f t="shared" si="92"/>
        <v>41952.010583767275</v>
      </c>
      <c r="CO218" s="612">
        <f t="shared" si="92"/>
        <v>42307.041630949294</v>
      </c>
      <c r="CP218" s="612">
        <f t="shared" si="92"/>
        <v>48556.964145181548</v>
      </c>
      <c r="CQ218" s="612">
        <f t="shared" si="92"/>
        <v>40558.490806391143</v>
      </c>
      <c r="CR218" s="612">
        <f t="shared" si="92"/>
        <v>33841.421412855496</v>
      </c>
      <c r="CS218" s="612">
        <f t="shared" si="92"/>
        <v>30410.349912080928</v>
      </c>
      <c r="CT218" s="612">
        <f t="shared" si="92"/>
        <v>21126.864182312991</v>
      </c>
      <c r="CU218" s="612">
        <f t="shared" si="92"/>
        <v>22219.755145797961</v>
      </c>
      <c r="CV218" s="612">
        <f t="shared" si="92"/>
        <v>22351.258324143408</v>
      </c>
      <c r="CW218" s="612">
        <f t="shared" si="92"/>
        <v>22993.304991204594</v>
      </c>
      <c r="CX218" s="612">
        <f t="shared" si="92"/>
        <v>23179.641514487994</v>
      </c>
      <c r="CY218" s="613">
        <f t="shared" si="92"/>
        <v>23279.126601509801</v>
      </c>
      <c r="CZ218" s="614">
        <f t="shared" si="92"/>
        <v>0</v>
      </c>
      <c r="DA218" s="615">
        <f t="shared" si="92"/>
        <v>0</v>
      </c>
      <c r="DB218" s="615">
        <f t="shared" si="92"/>
        <v>0</v>
      </c>
      <c r="DC218" s="615">
        <f t="shared" si="92"/>
        <v>0</v>
      </c>
      <c r="DD218" s="615">
        <f t="shared" si="92"/>
        <v>0</v>
      </c>
      <c r="DE218" s="615">
        <f t="shared" si="92"/>
        <v>0</v>
      </c>
      <c r="DF218" s="615">
        <f t="shared" si="92"/>
        <v>0</v>
      </c>
      <c r="DG218" s="615">
        <f t="shared" si="92"/>
        <v>0</v>
      </c>
      <c r="DH218" s="615">
        <f t="shared" si="92"/>
        <v>0</v>
      </c>
      <c r="DI218" s="615">
        <f t="shared" si="92"/>
        <v>0</v>
      </c>
      <c r="DJ218" s="615">
        <f t="shared" si="92"/>
        <v>0</v>
      </c>
      <c r="DK218" s="615">
        <f t="shared" si="92"/>
        <v>0</v>
      </c>
      <c r="DL218" s="615">
        <f t="shared" si="92"/>
        <v>0</v>
      </c>
      <c r="DM218" s="615">
        <f t="shared" si="92"/>
        <v>0</v>
      </c>
      <c r="DN218" s="615">
        <f t="shared" si="92"/>
        <v>0</v>
      </c>
      <c r="DO218" s="615">
        <f t="shared" si="92"/>
        <v>0</v>
      </c>
      <c r="DP218" s="615">
        <f t="shared" si="92"/>
        <v>0</v>
      </c>
      <c r="DQ218" s="615">
        <f t="shared" si="92"/>
        <v>0</v>
      </c>
      <c r="DR218" s="615">
        <f t="shared" si="92"/>
        <v>0</v>
      </c>
      <c r="DS218" s="615">
        <f t="shared" si="92"/>
        <v>0</v>
      </c>
      <c r="DT218" s="615">
        <f t="shared" si="92"/>
        <v>0</v>
      </c>
      <c r="DU218" s="615">
        <f t="shared" si="92"/>
        <v>0</v>
      </c>
      <c r="DV218" s="615">
        <f t="shared" si="92"/>
        <v>0</v>
      </c>
      <c r="DW218" s="616">
        <f t="shared" si="92"/>
        <v>0</v>
      </c>
    </row>
    <row r="219" spans="2:127" x14ac:dyDescent="0.2">
      <c r="B219" s="629" t="s">
        <v>537</v>
      </c>
      <c r="C219" s="630" t="s">
        <v>538</v>
      </c>
      <c r="D219" s="549"/>
      <c r="E219" s="549"/>
      <c r="F219" s="549"/>
      <c r="G219" s="549"/>
      <c r="H219" s="549"/>
      <c r="I219" s="549"/>
      <c r="J219" s="549"/>
      <c r="K219" s="549"/>
      <c r="L219" s="549"/>
      <c r="M219" s="549"/>
      <c r="N219" s="549"/>
      <c r="O219" s="549"/>
      <c r="P219" s="549"/>
      <c r="Q219" s="549"/>
      <c r="R219" s="551"/>
      <c r="S219" s="617"/>
      <c r="T219" s="551"/>
      <c r="U219" s="617"/>
      <c r="V219" s="549"/>
      <c r="W219" s="549"/>
      <c r="X219" s="547">
        <f t="shared" ref="X219:BC219" si="93">SUMIF($C:$C,"61.5x",X:X)</f>
        <v>0</v>
      </c>
      <c r="Y219" s="547">
        <f t="shared" si="93"/>
        <v>0</v>
      </c>
      <c r="Z219" s="547">
        <f t="shared" si="93"/>
        <v>0</v>
      </c>
      <c r="AA219" s="547">
        <f t="shared" si="93"/>
        <v>0</v>
      </c>
      <c r="AB219" s="547">
        <f t="shared" si="93"/>
        <v>0</v>
      </c>
      <c r="AC219" s="547">
        <f t="shared" si="93"/>
        <v>0</v>
      </c>
      <c r="AD219" s="547">
        <f t="shared" si="93"/>
        <v>0</v>
      </c>
      <c r="AE219" s="547">
        <f t="shared" si="93"/>
        <v>0</v>
      </c>
      <c r="AF219" s="547">
        <f t="shared" si="93"/>
        <v>0</v>
      </c>
      <c r="AG219" s="547">
        <f t="shared" si="93"/>
        <v>0</v>
      </c>
      <c r="AH219" s="547">
        <f t="shared" si="93"/>
        <v>0</v>
      </c>
      <c r="AI219" s="547">
        <f t="shared" si="93"/>
        <v>0</v>
      </c>
      <c r="AJ219" s="547">
        <f t="shared" si="93"/>
        <v>0</v>
      </c>
      <c r="AK219" s="547">
        <f t="shared" si="93"/>
        <v>0</v>
      </c>
      <c r="AL219" s="547">
        <f t="shared" si="93"/>
        <v>0</v>
      </c>
      <c r="AM219" s="547">
        <f t="shared" si="93"/>
        <v>0</v>
      </c>
      <c r="AN219" s="547">
        <f t="shared" si="93"/>
        <v>0</v>
      </c>
      <c r="AO219" s="547">
        <f t="shared" si="93"/>
        <v>0</v>
      </c>
      <c r="AP219" s="547">
        <f t="shared" si="93"/>
        <v>0</v>
      </c>
      <c r="AQ219" s="547">
        <f t="shared" si="93"/>
        <v>0</v>
      </c>
      <c r="AR219" s="547">
        <f t="shared" si="93"/>
        <v>0</v>
      </c>
      <c r="AS219" s="547">
        <f t="shared" si="93"/>
        <v>0</v>
      </c>
      <c r="AT219" s="547">
        <f t="shared" si="93"/>
        <v>0</v>
      </c>
      <c r="AU219" s="547">
        <f t="shared" si="93"/>
        <v>0</v>
      </c>
      <c r="AV219" s="547">
        <f t="shared" si="93"/>
        <v>0</v>
      </c>
      <c r="AW219" s="547">
        <f t="shared" si="93"/>
        <v>0</v>
      </c>
      <c r="AX219" s="547">
        <f t="shared" si="93"/>
        <v>0</v>
      </c>
      <c r="AY219" s="547">
        <f t="shared" si="93"/>
        <v>0</v>
      </c>
      <c r="AZ219" s="547">
        <f t="shared" si="93"/>
        <v>0</v>
      </c>
      <c r="BA219" s="547">
        <f t="shared" si="93"/>
        <v>0</v>
      </c>
      <c r="BB219" s="547">
        <f t="shared" si="93"/>
        <v>0</v>
      </c>
      <c r="BC219" s="547">
        <f t="shared" si="93"/>
        <v>0</v>
      </c>
      <c r="BD219" s="547">
        <f t="shared" ref="BD219:CI219" si="94">SUMIF($C:$C,"61.5x",BD:BD)</f>
        <v>0</v>
      </c>
      <c r="BE219" s="547">
        <f t="shared" si="94"/>
        <v>0</v>
      </c>
      <c r="BF219" s="547">
        <f t="shared" si="94"/>
        <v>0</v>
      </c>
      <c r="BG219" s="547">
        <f t="shared" si="94"/>
        <v>0</v>
      </c>
      <c r="BH219" s="547">
        <f t="shared" si="94"/>
        <v>0</v>
      </c>
      <c r="BI219" s="547">
        <f t="shared" si="94"/>
        <v>0</v>
      </c>
      <c r="BJ219" s="547">
        <f t="shared" si="94"/>
        <v>0</v>
      </c>
      <c r="BK219" s="547">
        <f t="shared" si="94"/>
        <v>0</v>
      </c>
      <c r="BL219" s="547">
        <f t="shared" si="94"/>
        <v>0</v>
      </c>
      <c r="BM219" s="547">
        <f t="shared" si="94"/>
        <v>0</v>
      </c>
      <c r="BN219" s="547">
        <f t="shared" si="94"/>
        <v>0</v>
      </c>
      <c r="BO219" s="547">
        <f t="shared" si="94"/>
        <v>0</v>
      </c>
      <c r="BP219" s="547">
        <f t="shared" si="94"/>
        <v>0</v>
      </c>
      <c r="BQ219" s="547">
        <f t="shared" si="94"/>
        <v>0</v>
      </c>
      <c r="BR219" s="547">
        <f t="shared" si="94"/>
        <v>0</v>
      </c>
      <c r="BS219" s="547">
        <f t="shared" si="94"/>
        <v>0</v>
      </c>
      <c r="BT219" s="547">
        <f t="shared" si="94"/>
        <v>0</v>
      </c>
      <c r="BU219" s="547">
        <f t="shared" si="94"/>
        <v>0</v>
      </c>
      <c r="BV219" s="547">
        <f t="shared" si="94"/>
        <v>0</v>
      </c>
      <c r="BW219" s="547">
        <f t="shared" si="94"/>
        <v>0</v>
      </c>
      <c r="BX219" s="547">
        <f t="shared" si="94"/>
        <v>0</v>
      </c>
      <c r="BY219" s="547">
        <f t="shared" si="94"/>
        <v>0</v>
      </c>
      <c r="BZ219" s="547">
        <f t="shared" si="94"/>
        <v>0</v>
      </c>
      <c r="CA219" s="547">
        <f t="shared" si="94"/>
        <v>0</v>
      </c>
      <c r="CB219" s="547">
        <f t="shared" si="94"/>
        <v>0</v>
      </c>
      <c r="CC219" s="547">
        <f t="shared" si="94"/>
        <v>0</v>
      </c>
      <c r="CD219" s="547">
        <f t="shared" si="94"/>
        <v>0</v>
      </c>
      <c r="CE219" s="547">
        <f t="shared" si="94"/>
        <v>0</v>
      </c>
      <c r="CF219" s="547">
        <f t="shared" si="94"/>
        <v>0</v>
      </c>
      <c r="CG219" s="547">
        <f t="shared" si="94"/>
        <v>0</v>
      </c>
      <c r="CH219" s="547">
        <f t="shared" si="94"/>
        <v>0</v>
      </c>
      <c r="CI219" s="547">
        <f t="shared" si="94"/>
        <v>0</v>
      </c>
      <c r="CJ219" s="547">
        <f t="shared" ref="CJ219:DO219" si="95">SUMIF($C:$C,"61.5x",CJ:CJ)</f>
        <v>0</v>
      </c>
      <c r="CK219" s="547">
        <f t="shared" si="95"/>
        <v>0</v>
      </c>
      <c r="CL219" s="547">
        <f t="shared" si="95"/>
        <v>0</v>
      </c>
      <c r="CM219" s="547">
        <f t="shared" si="95"/>
        <v>0</v>
      </c>
      <c r="CN219" s="547">
        <f t="shared" si="95"/>
        <v>0</v>
      </c>
      <c r="CO219" s="547">
        <f t="shared" si="95"/>
        <v>0</v>
      </c>
      <c r="CP219" s="547">
        <f t="shared" si="95"/>
        <v>0</v>
      </c>
      <c r="CQ219" s="547">
        <f t="shared" si="95"/>
        <v>0</v>
      </c>
      <c r="CR219" s="547">
        <f t="shared" si="95"/>
        <v>0</v>
      </c>
      <c r="CS219" s="547">
        <f t="shared" si="95"/>
        <v>0</v>
      </c>
      <c r="CT219" s="547">
        <f t="shared" si="95"/>
        <v>0</v>
      </c>
      <c r="CU219" s="547">
        <f t="shared" si="95"/>
        <v>0</v>
      </c>
      <c r="CV219" s="547">
        <f t="shared" si="95"/>
        <v>0</v>
      </c>
      <c r="CW219" s="547">
        <f t="shared" si="95"/>
        <v>0</v>
      </c>
      <c r="CX219" s="547">
        <f t="shared" si="95"/>
        <v>0</v>
      </c>
      <c r="CY219" s="562">
        <f t="shared" si="95"/>
        <v>0</v>
      </c>
      <c r="CZ219" s="563">
        <f t="shared" si="95"/>
        <v>0</v>
      </c>
      <c r="DA219" s="563">
        <f t="shared" si="95"/>
        <v>0</v>
      </c>
      <c r="DB219" s="563">
        <f t="shared" si="95"/>
        <v>0</v>
      </c>
      <c r="DC219" s="563">
        <f t="shared" si="95"/>
        <v>0</v>
      </c>
      <c r="DD219" s="563">
        <f t="shared" si="95"/>
        <v>0</v>
      </c>
      <c r="DE219" s="563">
        <f t="shared" si="95"/>
        <v>0</v>
      </c>
      <c r="DF219" s="563">
        <f t="shared" si="95"/>
        <v>0</v>
      </c>
      <c r="DG219" s="563">
        <f t="shared" si="95"/>
        <v>0</v>
      </c>
      <c r="DH219" s="563">
        <f t="shared" si="95"/>
        <v>0</v>
      </c>
      <c r="DI219" s="563">
        <f t="shared" si="95"/>
        <v>0</v>
      </c>
      <c r="DJ219" s="563">
        <f t="shared" si="95"/>
        <v>0</v>
      </c>
      <c r="DK219" s="563">
        <f t="shared" si="95"/>
        <v>0</v>
      </c>
      <c r="DL219" s="563">
        <f t="shared" si="95"/>
        <v>0</v>
      </c>
      <c r="DM219" s="563">
        <f t="shared" si="95"/>
        <v>0</v>
      </c>
      <c r="DN219" s="563">
        <f t="shared" si="95"/>
        <v>0</v>
      </c>
      <c r="DO219" s="563">
        <f t="shared" si="95"/>
        <v>0</v>
      </c>
      <c r="DP219" s="563">
        <f t="shared" ref="DP219:DW219" si="96">SUMIF($C:$C,"61.5x",DP:DP)</f>
        <v>0</v>
      </c>
      <c r="DQ219" s="563">
        <f t="shared" si="96"/>
        <v>0</v>
      </c>
      <c r="DR219" s="563">
        <f t="shared" si="96"/>
        <v>0</v>
      </c>
      <c r="DS219" s="563">
        <f t="shared" si="96"/>
        <v>0</v>
      </c>
      <c r="DT219" s="563">
        <f t="shared" si="96"/>
        <v>0</v>
      </c>
      <c r="DU219" s="563">
        <f t="shared" si="96"/>
        <v>0</v>
      </c>
      <c r="DV219" s="563">
        <f t="shared" si="96"/>
        <v>0</v>
      </c>
      <c r="DW219" s="618">
        <f t="shared" si="96"/>
        <v>0</v>
      </c>
    </row>
    <row r="220" spans="2:127" x14ac:dyDescent="0.2">
      <c r="B220" s="629" t="s">
        <v>539</v>
      </c>
      <c r="C220" s="550" t="s">
        <v>540</v>
      </c>
      <c r="D220" s="549"/>
      <c r="E220" s="549"/>
      <c r="F220" s="549"/>
      <c r="G220" s="549"/>
      <c r="H220" s="549"/>
      <c r="I220" s="549"/>
      <c r="J220" s="549"/>
      <c r="K220" s="549"/>
      <c r="L220" s="549"/>
      <c r="M220" s="549"/>
      <c r="N220" s="549"/>
      <c r="O220" s="549"/>
      <c r="P220" s="549"/>
      <c r="Q220" s="549"/>
      <c r="R220" s="551"/>
      <c r="S220" s="617"/>
      <c r="T220" s="551"/>
      <c r="U220" s="617"/>
      <c r="V220" s="549"/>
      <c r="W220" s="549"/>
      <c r="X220" s="547">
        <f t="shared" ref="X220:BC220" si="97">SUMIF($C:$C,"61.6x",X:X)</f>
        <v>0</v>
      </c>
      <c r="Y220" s="547">
        <f t="shared" si="97"/>
        <v>0</v>
      </c>
      <c r="Z220" s="547">
        <f t="shared" si="97"/>
        <v>0</v>
      </c>
      <c r="AA220" s="547">
        <f t="shared" si="97"/>
        <v>0</v>
      </c>
      <c r="AB220" s="547">
        <f t="shared" si="97"/>
        <v>0</v>
      </c>
      <c r="AC220" s="547">
        <f t="shared" si="97"/>
        <v>0</v>
      </c>
      <c r="AD220" s="547">
        <f t="shared" si="97"/>
        <v>0</v>
      </c>
      <c r="AE220" s="547">
        <f t="shared" si="97"/>
        <v>0</v>
      </c>
      <c r="AF220" s="547">
        <f t="shared" si="97"/>
        <v>0</v>
      </c>
      <c r="AG220" s="547">
        <f t="shared" si="97"/>
        <v>0</v>
      </c>
      <c r="AH220" s="547">
        <f t="shared" si="97"/>
        <v>0</v>
      </c>
      <c r="AI220" s="547">
        <f t="shared" si="97"/>
        <v>0</v>
      </c>
      <c r="AJ220" s="547">
        <f t="shared" si="97"/>
        <v>0</v>
      </c>
      <c r="AK220" s="547">
        <f t="shared" si="97"/>
        <v>0</v>
      </c>
      <c r="AL220" s="547">
        <f t="shared" si="97"/>
        <v>0</v>
      </c>
      <c r="AM220" s="547">
        <f t="shared" si="97"/>
        <v>0</v>
      </c>
      <c r="AN220" s="547">
        <f t="shared" si="97"/>
        <v>0</v>
      </c>
      <c r="AO220" s="547">
        <f t="shared" si="97"/>
        <v>0</v>
      </c>
      <c r="AP220" s="547">
        <f t="shared" si="97"/>
        <v>0</v>
      </c>
      <c r="AQ220" s="547">
        <f t="shared" si="97"/>
        <v>0</v>
      </c>
      <c r="AR220" s="547">
        <f t="shared" si="97"/>
        <v>0</v>
      </c>
      <c r="AS220" s="547">
        <f t="shared" si="97"/>
        <v>0</v>
      </c>
      <c r="AT220" s="547">
        <f t="shared" si="97"/>
        <v>0</v>
      </c>
      <c r="AU220" s="547">
        <f t="shared" si="97"/>
        <v>0</v>
      </c>
      <c r="AV220" s="547">
        <f t="shared" si="97"/>
        <v>0</v>
      </c>
      <c r="AW220" s="547">
        <f t="shared" si="97"/>
        <v>0</v>
      </c>
      <c r="AX220" s="547">
        <f t="shared" si="97"/>
        <v>0</v>
      </c>
      <c r="AY220" s="547">
        <f t="shared" si="97"/>
        <v>0</v>
      </c>
      <c r="AZ220" s="547">
        <f t="shared" si="97"/>
        <v>0</v>
      </c>
      <c r="BA220" s="547">
        <f t="shared" si="97"/>
        <v>0</v>
      </c>
      <c r="BB220" s="547">
        <f t="shared" si="97"/>
        <v>0</v>
      </c>
      <c r="BC220" s="547">
        <f t="shared" si="97"/>
        <v>0</v>
      </c>
      <c r="BD220" s="547">
        <f t="shared" ref="BD220:CI220" si="98">SUMIF($C:$C,"61.6x",BD:BD)</f>
        <v>0</v>
      </c>
      <c r="BE220" s="547">
        <f t="shared" si="98"/>
        <v>0</v>
      </c>
      <c r="BF220" s="547">
        <f t="shared" si="98"/>
        <v>0</v>
      </c>
      <c r="BG220" s="547">
        <f t="shared" si="98"/>
        <v>0</v>
      </c>
      <c r="BH220" s="547">
        <f t="shared" si="98"/>
        <v>0</v>
      </c>
      <c r="BI220" s="547">
        <f t="shared" si="98"/>
        <v>0</v>
      </c>
      <c r="BJ220" s="547">
        <f t="shared" si="98"/>
        <v>0</v>
      </c>
      <c r="BK220" s="547">
        <f t="shared" si="98"/>
        <v>0</v>
      </c>
      <c r="BL220" s="547">
        <f t="shared" si="98"/>
        <v>0</v>
      </c>
      <c r="BM220" s="547">
        <f t="shared" si="98"/>
        <v>0</v>
      </c>
      <c r="BN220" s="547">
        <f t="shared" si="98"/>
        <v>0</v>
      </c>
      <c r="BO220" s="547">
        <f t="shared" si="98"/>
        <v>0</v>
      </c>
      <c r="BP220" s="547">
        <f t="shared" si="98"/>
        <v>0</v>
      </c>
      <c r="BQ220" s="547">
        <f t="shared" si="98"/>
        <v>0</v>
      </c>
      <c r="BR220" s="547">
        <f t="shared" si="98"/>
        <v>0</v>
      </c>
      <c r="BS220" s="547">
        <f t="shared" si="98"/>
        <v>0</v>
      </c>
      <c r="BT220" s="547">
        <f t="shared" si="98"/>
        <v>0</v>
      </c>
      <c r="BU220" s="547">
        <f t="shared" si="98"/>
        <v>0</v>
      </c>
      <c r="BV220" s="547">
        <f t="shared" si="98"/>
        <v>0</v>
      </c>
      <c r="BW220" s="547">
        <f t="shared" si="98"/>
        <v>0</v>
      </c>
      <c r="BX220" s="547">
        <f t="shared" si="98"/>
        <v>0</v>
      </c>
      <c r="BY220" s="547">
        <f t="shared" si="98"/>
        <v>0</v>
      </c>
      <c r="BZ220" s="547">
        <f t="shared" si="98"/>
        <v>0</v>
      </c>
      <c r="CA220" s="547">
        <f t="shared" si="98"/>
        <v>0</v>
      </c>
      <c r="CB220" s="547">
        <f t="shared" si="98"/>
        <v>0</v>
      </c>
      <c r="CC220" s="547">
        <f t="shared" si="98"/>
        <v>0</v>
      </c>
      <c r="CD220" s="547">
        <f t="shared" si="98"/>
        <v>0</v>
      </c>
      <c r="CE220" s="547">
        <f t="shared" si="98"/>
        <v>0</v>
      </c>
      <c r="CF220" s="547">
        <f t="shared" si="98"/>
        <v>0</v>
      </c>
      <c r="CG220" s="547">
        <f t="shared" si="98"/>
        <v>0</v>
      </c>
      <c r="CH220" s="547">
        <f t="shared" si="98"/>
        <v>0</v>
      </c>
      <c r="CI220" s="547">
        <f t="shared" si="98"/>
        <v>0</v>
      </c>
      <c r="CJ220" s="547">
        <f t="shared" ref="CJ220:DO220" si="99">SUMIF($C:$C,"61.6x",CJ:CJ)</f>
        <v>0</v>
      </c>
      <c r="CK220" s="547">
        <f t="shared" si="99"/>
        <v>0</v>
      </c>
      <c r="CL220" s="547">
        <f t="shared" si="99"/>
        <v>0</v>
      </c>
      <c r="CM220" s="547">
        <f t="shared" si="99"/>
        <v>0</v>
      </c>
      <c r="CN220" s="547">
        <f t="shared" si="99"/>
        <v>0</v>
      </c>
      <c r="CO220" s="547">
        <f t="shared" si="99"/>
        <v>0</v>
      </c>
      <c r="CP220" s="547">
        <f t="shared" si="99"/>
        <v>0</v>
      </c>
      <c r="CQ220" s="547">
        <f t="shared" si="99"/>
        <v>0</v>
      </c>
      <c r="CR220" s="547">
        <f t="shared" si="99"/>
        <v>0</v>
      </c>
      <c r="CS220" s="547">
        <f t="shared" si="99"/>
        <v>0</v>
      </c>
      <c r="CT220" s="547">
        <f t="shared" si="99"/>
        <v>0</v>
      </c>
      <c r="CU220" s="547">
        <f t="shared" si="99"/>
        <v>0</v>
      </c>
      <c r="CV220" s="547">
        <f t="shared" si="99"/>
        <v>0</v>
      </c>
      <c r="CW220" s="547">
        <f t="shared" si="99"/>
        <v>0</v>
      </c>
      <c r="CX220" s="547">
        <f t="shared" si="99"/>
        <v>0</v>
      </c>
      <c r="CY220" s="562">
        <f t="shared" si="99"/>
        <v>0</v>
      </c>
      <c r="CZ220" s="563">
        <f t="shared" si="99"/>
        <v>0</v>
      </c>
      <c r="DA220" s="563">
        <f t="shared" si="99"/>
        <v>0</v>
      </c>
      <c r="DB220" s="563">
        <f t="shared" si="99"/>
        <v>0</v>
      </c>
      <c r="DC220" s="563">
        <f t="shared" si="99"/>
        <v>0</v>
      </c>
      <c r="DD220" s="563">
        <f t="shared" si="99"/>
        <v>0</v>
      </c>
      <c r="DE220" s="563">
        <f t="shared" si="99"/>
        <v>0</v>
      </c>
      <c r="DF220" s="563">
        <f t="shared" si="99"/>
        <v>0</v>
      </c>
      <c r="DG220" s="563">
        <f t="shared" si="99"/>
        <v>0</v>
      </c>
      <c r="DH220" s="563">
        <f t="shared" si="99"/>
        <v>0</v>
      </c>
      <c r="DI220" s="563">
        <f t="shared" si="99"/>
        <v>0</v>
      </c>
      <c r="DJ220" s="563">
        <f t="shared" si="99"/>
        <v>0</v>
      </c>
      <c r="DK220" s="563">
        <f t="shared" si="99"/>
        <v>0</v>
      </c>
      <c r="DL220" s="563">
        <f t="shared" si="99"/>
        <v>0</v>
      </c>
      <c r="DM220" s="563">
        <f t="shared" si="99"/>
        <v>0</v>
      </c>
      <c r="DN220" s="563">
        <f t="shared" si="99"/>
        <v>0</v>
      </c>
      <c r="DO220" s="563">
        <f t="shared" si="99"/>
        <v>0</v>
      </c>
      <c r="DP220" s="563">
        <f t="shared" ref="DP220:DW220" si="100">SUMIF($C:$C,"61.6x",DP:DP)</f>
        <v>0</v>
      </c>
      <c r="DQ220" s="563">
        <f t="shared" si="100"/>
        <v>0</v>
      </c>
      <c r="DR220" s="563">
        <f t="shared" si="100"/>
        <v>0</v>
      </c>
      <c r="DS220" s="563">
        <f t="shared" si="100"/>
        <v>0</v>
      </c>
      <c r="DT220" s="563">
        <f t="shared" si="100"/>
        <v>0</v>
      </c>
      <c r="DU220" s="563">
        <f t="shared" si="100"/>
        <v>0</v>
      </c>
      <c r="DV220" s="563">
        <f t="shared" si="100"/>
        <v>0</v>
      </c>
      <c r="DW220" s="618">
        <f t="shared" si="100"/>
        <v>0</v>
      </c>
    </row>
    <row r="221" spans="2:127" x14ac:dyDescent="0.2">
      <c r="B221" s="629" t="s">
        <v>541</v>
      </c>
      <c r="C221" s="550" t="s">
        <v>542</v>
      </c>
      <c r="D221" s="549"/>
      <c r="E221" s="549"/>
      <c r="F221" s="549"/>
      <c r="G221" s="549"/>
      <c r="H221" s="549"/>
      <c r="I221" s="549"/>
      <c r="J221" s="549"/>
      <c r="K221" s="549"/>
      <c r="L221" s="549"/>
      <c r="M221" s="549"/>
      <c r="N221" s="549"/>
      <c r="O221" s="549"/>
      <c r="P221" s="549"/>
      <c r="Q221" s="549"/>
      <c r="R221" s="551"/>
      <c r="S221" s="617"/>
      <c r="T221" s="551"/>
      <c r="U221" s="617"/>
      <c r="V221" s="549"/>
      <c r="W221" s="549"/>
      <c r="X221" s="547">
        <f t="shared" ref="X221:BC221" si="101">SUMIF($C:$C,"61.7x",X:X)</f>
        <v>0</v>
      </c>
      <c r="Y221" s="547">
        <f t="shared" si="101"/>
        <v>0</v>
      </c>
      <c r="Z221" s="547">
        <f t="shared" si="101"/>
        <v>0</v>
      </c>
      <c r="AA221" s="547">
        <f t="shared" si="101"/>
        <v>0</v>
      </c>
      <c r="AB221" s="547">
        <f t="shared" si="101"/>
        <v>0</v>
      </c>
      <c r="AC221" s="547">
        <f t="shared" si="101"/>
        <v>0</v>
      </c>
      <c r="AD221" s="547">
        <f t="shared" si="101"/>
        <v>0</v>
      </c>
      <c r="AE221" s="547">
        <f t="shared" si="101"/>
        <v>0</v>
      </c>
      <c r="AF221" s="547">
        <f t="shared" si="101"/>
        <v>0</v>
      </c>
      <c r="AG221" s="547">
        <f t="shared" si="101"/>
        <v>0</v>
      </c>
      <c r="AH221" s="547">
        <f t="shared" si="101"/>
        <v>0</v>
      </c>
      <c r="AI221" s="547">
        <f t="shared" si="101"/>
        <v>0</v>
      </c>
      <c r="AJ221" s="547">
        <f t="shared" si="101"/>
        <v>0</v>
      </c>
      <c r="AK221" s="547">
        <f t="shared" si="101"/>
        <v>0</v>
      </c>
      <c r="AL221" s="547">
        <f t="shared" si="101"/>
        <v>0</v>
      </c>
      <c r="AM221" s="547">
        <f t="shared" si="101"/>
        <v>0</v>
      </c>
      <c r="AN221" s="547">
        <f t="shared" si="101"/>
        <v>0</v>
      </c>
      <c r="AO221" s="547">
        <f t="shared" si="101"/>
        <v>0</v>
      </c>
      <c r="AP221" s="547">
        <f t="shared" si="101"/>
        <v>0</v>
      </c>
      <c r="AQ221" s="547">
        <f t="shared" si="101"/>
        <v>0</v>
      </c>
      <c r="AR221" s="547">
        <f t="shared" si="101"/>
        <v>0</v>
      </c>
      <c r="AS221" s="547">
        <f t="shared" si="101"/>
        <v>0</v>
      </c>
      <c r="AT221" s="547">
        <f t="shared" si="101"/>
        <v>0</v>
      </c>
      <c r="AU221" s="547">
        <f t="shared" si="101"/>
        <v>0</v>
      </c>
      <c r="AV221" s="547">
        <f t="shared" si="101"/>
        <v>0</v>
      </c>
      <c r="AW221" s="547">
        <f t="shared" si="101"/>
        <v>0</v>
      </c>
      <c r="AX221" s="547">
        <f t="shared" si="101"/>
        <v>0</v>
      </c>
      <c r="AY221" s="547">
        <f t="shared" si="101"/>
        <v>0</v>
      </c>
      <c r="AZ221" s="547">
        <f t="shared" si="101"/>
        <v>0</v>
      </c>
      <c r="BA221" s="547">
        <f t="shared" si="101"/>
        <v>0</v>
      </c>
      <c r="BB221" s="547">
        <f t="shared" si="101"/>
        <v>0</v>
      </c>
      <c r="BC221" s="547">
        <f t="shared" si="101"/>
        <v>0</v>
      </c>
      <c r="BD221" s="547">
        <f t="shared" ref="BD221:CI221" si="102">SUMIF($C:$C,"61.7x",BD:BD)</f>
        <v>0</v>
      </c>
      <c r="BE221" s="547">
        <f t="shared" si="102"/>
        <v>0</v>
      </c>
      <c r="BF221" s="547">
        <f t="shared" si="102"/>
        <v>0</v>
      </c>
      <c r="BG221" s="547">
        <f t="shared" si="102"/>
        <v>0</v>
      </c>
      <c r="BH221" s="547">
        <f t="shared" si="102"/>
        <v>0</v>
      </c>
      <c r="BI221" s="547">
        <f t="shared" si="102"/>
        <v>0</v>
      </c>
      <c r="BJ221" s="547">
        <f t="shared" si="102"/>
        <v>0</v>
      </c>
      <c r="BK221" s="547">
        <f t="shared" si="102"/>
        <v>0</v>
      </c>
      <c r="BL221" s="547">
        <f t="shared" si="102"/>
        <v>0</v>
      </c>
      <c r="BM221" s="547">
        <f t="shared" si="102"/>
        <v>0</v>
      </c>
      <c r="BN221" s="547">
        <f t="shared" si="102"/>
        <v>0</v>
      </c>
      <c r="BO221" s="547">
        <f t="shared" si="102"/>
        <v>0</v>
      </c>
      <c r="BP221" s="547">
        <f t="shared" si="102"/>
        <v>0</v>
      </c>
      <c r="BQ221" s="547">
        <f t="shared" si="102"/>
        <v>0</v>
      </c>
      <c r="BR221" s="547">
        <f t="shared" si="102"/>
        <v>0</v>
      </c>
      <c r="BS221" s="547">
        <f t="shared" si="102"/>
        <v>0</v>
      </c>
      <c r="BT221" s="547">
        <f t="shared" si="102"/>
        <v>0</v>
      </c>
      <c r="BU221" s="547">
        <f t="shared" si="102"/>
        <v>0</v>
      </c>
      <c r="BV221" s="547">
        <f t="shared" si="102"/>
        <v>0</v>
      </c>
      <c r="BW221" s="547">
        <f t="shared" si="102"/>
        <v>0</v>
      </c>
      <c r="BX221" s="547">
        <f t="shared" si="102"/>
        <v>0</v>
      </c>
      <c r="BY221" s="547">
        <f t="shared" si="102"/>
        <v>0</v>
      </c>
      <c r="BZ221" s="547">
        <f t="shared" si="102"/>
        <v>0</v>
      </c>
      <c r="CA221" s="547">
        <f t="shared" si="102"/>
        <v>0</v>
      </c>
      <c r="CB221" s="547">
        <f t="shared" si="102"/>
        <v>0</v>
      </c>
      <c r="CC221" s="547">
        <f t="shared" si="102"/>
        <v>0</v>
      </c>
      <c r="CD221" s="547">
        <f t="shared" si="102"/>
        <v>0</v>
      </c>
      <c r="CE221" s="547">
        <f t="shared" si="102"/>
        <v>0</v>
      </c>
      <c r="CF221" s="547">
        <f t="shared" si="102"/>
        <v>0</v>
      </c>
      <c r="CG221" s="547">
        <f t="shared" si="102"/>
        <v>0</v>
      </c>
      <c r="CH221" s="547">
        <f t="shared" si="102"/>
        <v>0</v>
      </c>
      <c r="CI221" s="547">
        <f t="shared" si="102"/>
        <v>0</v>
      </c>
      <c r="CJ221" s="547">
        <f t="shared" ref="CJ221:DO221" si="103">SUMIF($C:$C,"61.7x",CJ:CJ)</f>
        <v>0</v>
      </c>
      <c r="CK221" s="547">
        <f t="shared" si="103"/>
        <v>0</v>
      </c>
      <c r="CL221" s="547">
        <f t="shared" si="103"/>
        <v>0</v>
      </c>
      <c r="CM221" s="547">
        <f t="shared" si="103"/>
        <v>0</v>
      </c>
      <c r="CN221" s="547">
        <f t="shared" si="103"/>
        <v>0</v>
      </c>
      <c r="CO221" s="547">
        <f t="shared" si="103"/>
        <v>0</v>
      </c>
      <c r="CP221" s="547">
        <f t="shared" si="103"/>
        <v>0</v>
      </c>
      <c r="CQ221" s="547">
        <f t="shared" si="103"/>
        <v>0</v>
      </c>
      <c r="CR221" s="547">
        <f t="shared" si="103"/>
        <v>0</v>
      </c>
      <c r="CS221" s="547">
        <f t="shared" si="103"/>
        <v>0</v>
      </c>
      <c r="CT221" s="547">
        <f t="shared" si="103"/>
        <v>0</v>
      </c>
      <c r="CU221" s="547">
        <f t="shared" si="103"/>
        <v>0</v>
      </c>
      <c r="CV221" s="547">
        <f t="shared" si="103"/>
        <v>0</v>
      </c>
      <c r="CW221" s="547">
        <f t="shared" si="103"/>
        <v>0</v>
      </c>
      <c r="CX221" s="547">
        <f t="shared" si="103"/>
        <v>0</v>
      </c>
      <c r="CY221" s="562">
        <f t="shared" si="103"/>
        <v>0</v>
      </c>
      <c r="CZ221" s="563">
        <f t="shared" si="103"/>
        <v>0</v>
      </c>
      <c r="DA221" s="563">
        <f t="shared" si="103"/>
        <v>0</v>
      </c>
      <c r="DB221" s="563">
        <f t="shared" si="103"/>
        <v>0</v>
      </c>
      <c r="DC221" s="563">
        <f t="shared" si="103"/>
        <v>0</v>
      </c>
      <c r="DD221" s="563">
        <f t="shared" si="103"/>
        <v>0</v>
      </c>
      <c r="DE221" s="563">
        <f t="shared" si="103"/>
        <v>0</v>
      </c>
      <c r="DF221" s="563">
        <f t="shared" si="103"/>
        <v>0</v>
      </c>
      <c r="DG221" s="563">
        <f t="shared" si="103"/>
        <v>0</v>
      </c>
      <c r="DH221" s="563">
        <f t="shared" si="103"/>
        <v>0</v>
      </c>
      <c r="DI221" s="563">
        <f t="shared" si="103"/>
        <v>0</v>
      </c>
      <c r="DJ221" s="563">
        <f t="shared" si="103"/>
        <v>0</v>
      </c>
      <c r="DK221" s="563">
        <f t="shared" si="103"/>
        <v>0</v>
      </c>
      <c r="DL221" s="563">
        <f t="shared" si="103"/>
        <v>0</v>
      </c>
      <c r="DM221" s="563">
        <f t="shared" si="103"/>
        <v>0</v>
      </c>
      <c r="DN221" s="563">
        <f t="shared" si="103"/>
        <v>0</v>
      </c>
      <c r="DO221" s="563">
        <f t="shared" si="103"/>
        <v>0</v>
      </c>
      <c r="DP221" s="563">
        <f t="shared" ref="DP221:DW221" si="104">SUMIF($C:$C,"61.7x",DP:DP)</f>
        <v>0</v>
      </c>
      <c r="DQ221" s="563">
        <f t="shared" si="104"/>
        <v>0</v>
      </c>
      <c r="DR221" s="563">
        <f t="shared" si="104"/>
        <v>0</v>
      </c>
      <c r="DS221" s="563">
        <f t="shared" si="104"/>
        <v>0</v>
      </c>
      <c r="DT221" s="563">
        <f t="shared" si="104"/>
        <v>0</v>
      </c>
      <c r="DU221" s="563">
        <f t="shared" si="104"/>
        <v>0</v>
      </c>
      <c r="DV221" s="563">
        <f t="shared" si="104"/>
        <v>0</v>
      </c>
      <c r="DW221" s="618">
        <f t="shared" si="104"/>
        <v>0</v>
      </c>
    </row>
    <row r="222" spans="2:127" x14ac:dyDescent="0.2">
      <c r="B222" s="629" t="s">
        <v>543</v>
      </c>
      <c r="C222" s="550" t="s">
        <v>544</v>
      </c>
      <c r="D222" s="549"/>
      <c r="E222" s="549"/>
      <c r="F222" s="549"/>
      <c r="G222" s="549"/>
      <c r="H222" s="549"/>
      <c r="I222" s="549"/>
      <c r="J222" s="549"/>
      <c r="K222" s="549"/>
      <c r="L222" s="549"/>
      <c r="M222" s="549"/>
      <c r="N222" s="549"/>
      <c r="O222" s="549"/>
      <c r="P222" s="549"/>
      <c r="Q222" s="549"/>
      <c r="R222" s="551"/>
      <c r="S222" s="617"/>
      <c r="T222" s="551"/>
      <c r="U222" s="617"/>
      <c r="V222" s="549"/>
      <c r="W222" s="549"/>
      <c r="X222" s="547">
        <f t="shared" ref="X222:BC222" si="105">SUMIF($C:$C,"61.8x",X:X)</f>
        <v>0</v>
      </c>
      <c r="Y222" s="547">
        <f t="shared" si="105"/>
        <v>0</v>
      </c>
      <c r="Z222" s="547">
        <f t="shared" si="105"/>
        <v>0</v>
      </c>
      <c r="AA222" s="547">
        <f t="shared" si="105"/>
        <v>0</v>
      </c>
      <c r="AB222" s="547">
        <f t="shared" si="105"/>
        <v>0</v>
      </c>
      <c r="AC222" s="547">
        <f t="shared" si="105"/>
        <v>0</v>
      </c>
      <c r="AD222" s="547">
        <f t="shared" si="105"/>
        <v>0</v>
      </c>
      <c r="AE222" s="547">
        <f t="shared" si="105"/>
        <v>0</v>
      </c>
      <c r="AF222" s="547">
        <f t="shared" si="105"/>
        <v>0</v>
      </c>
      <c r="AG222" s="547">
        <f t="shared" si="105"/>
        <v>0</v>
      </c>
      <c r="AH222" s="547">
        <f t="shared" si="105"/>
        <v>0</v>
      </c>
      <c r="AI222" s="547">
        <f t="shared" si="105"/>
        <v>0</v>
      </c>
      <c r="AJ222" s="547">
        <f t="shared" si="105"/>
        <v>0</v>
      </c>
      <c r="AK222" s="547">
        <f t="shared" si="105"/>
        <v>0</v>
      </c>
      <c r="AL222" s="547">
        <f t="shared" si="105"/>
        <v>0</v>
      </c>
      <c r="AM222" s="547">
        <f t="shared" si="105"/>
        <v>0</v>
      </c>
      <c r="AN222" s="547">
        <f t="shared" si="105"/>
        <v>0</v>
      </c>
      <c r="AO222" s="547">
        <f t="shared" si="105"/>
        <v>0</v>
      </c>
      <c r="AP222" s="547">
        <f t="shared" si="105"/>
        <v>0</v>
      </c>
      <c r="AQ222" s="547">
        <f t="shared" si="105"/>
        <v>0</v>
      </c>
      <c r="AR222" s="547">
        <f t="shared" si="105"/>
        <v>0</v>
      </c>
      <c r="AS222" s="547">
        <f t="shared" si="105"/>
        <v>0</v>
      </c>
      <c r="AT222" s="547">
        <f t="shared" si="105"/>
        <v>0</v>
      </c>
      <c r="AU222" s="547">
        <f t="shared" si="105"/>
        <v>0</v>
      </c>
      <c r="AV222" s="547">
        <f t="shared" si="105"/>
        <v>0</v>
      </c>
      <c r="AW222" s="547">
        <f t="shared" si="105"/>
        <v>0</v>
      </c>
      <c r="AX222" s="547">
        <f t="shared" si="105"/>
        <v>0</v>
      </c>
      <c r="AY222" s="547">
        <f t="shared" si="105"/>
        <v>0</v>
      </c>
      <c r="AZ222" s="547">
        <f t="shared" si="105"/>
        <v>0</v>
      </c>
      <c r="BA222" s="547">
        <f t="shared" si="105"/>
        <v>0</v>
      </c>
      <c r="BB222" s="547">
        <f t="shared" si="105"/>
        <v>0</v>
      </c>
      <c r="BC222" s="547">
        <f t="shared" si="105"/>
        <v>0</v>
      </c>
      <c r="BD222" s="547">
        <f t="shared" ref="BD222:CI222" si="106">SUMIF($C:$C,"61.8x",BD:BD)</f>
        <v>0</v>
      </c>
      <c r="BE222" s="547">
        <f t="shared" si="106"/>
        <v>0</v>
      </c>
      <c r="BF222" s="547">
        <f t="shared" si="106"/>
        <v>0</v>
      </c>
      <c r="BG222" s="547">
        <f t="shared" si="106"/>
        <v>0</v>
      </c>
      <c r="BH222" s="547">
        <f t="shared" si="106"/>
        <v>0</v>
      </c>
      <c r="BI222" s="547">
        <f t="shared" si="106"/>
        <v>0</v>
      </c>
      <c r="BJ222" s="547">
        <f t="shared" si="106"/>
        <v>0</v>
      </c>
      <c r="BK222" s="547">
        <f t="shared" si="106"/>
        <v>0</v>
      </c>
      <c r="BL222" s="547">
        <f t="shared" si="106"/>
        <v>0</v>
      </c>
      <c r="BM222" s="547">
        <f t="shared" si="106"/>
        <v>0</v>
      </c>
      <c r="BN222" s="547">
        <f t="shared" si="106"/>
        <v>0</v>
      </c>
      <c r="BO222" s="547">
        <f t="shared" si="106"/>
        <v>0</v>
      </c>
      <c r="BP222" s="547">
        <f t="shared" si="106"/>
        <v>0</v>
      </c>
      <c r="BQ222" s="547">
        <f t="shared" si="106"/>
        <v>0</v>
      </c>
      <c r="BR222" s="547">
        <f t="shared" si="106"/>
        <v>0</v>
      </c>
      <c r="BS222" s="547">
        <f t="shared" si="106"/>
        <v>0</v>
      </c>
      <c r="BT222" s="547">
        <f t="shared" si="106"/>
        <v>0</v>
      </c>
      <c r="BU222" s="547">
        <f t="shared" si="106"/>
        <v>0</v>
      </c>
      <c r="BV222" s="547">
        <f t="shared" si="106"/>
        <v>0</v>
      </c>
      <c r="BW222" s="547">
        <f t="shared" si="106"/>
        <v>0</v>
      </c>
      <c r="BX222" s="547">
        <f t="shared" si="106"/>
        <v>0</v>
      </c>
      <c r="BY222" s="547">
        <f t="shared" si="106"/>
        <v>0</v>
      </c>
      <c r="BZ222" s="547">
        <f t="shared" si="106"/>
        <v>0</v>
      </c>
      <c r="CA222" s="547">
        <f t="shared" si="106"/>
        <v>0</v>
      </c>
      <c r="CB222" s="547">
        <f t="shared" si="106"/>
        <v>0</v>
      </c>
      <c r="CC222" s="547">
        <f t="shared" si="106"/>
        <v>0</v>
      </c>
      <c r="CD222" s="547">
        <f t="shared" si="106"/>
        <v>0</v>
      </c>
      <c r="CE222" s="547">
        <f t="shared" si="106"/>
        <v>0</v>
      </c>
      <c r="CF222" s="547">
        <f t="shared" si="106"/>
        <v>0</v>
      </c>
      <c r="CG222" s="547">
        <f t="shared" si="106"/>
        <v>0</v>
      </c>
      <c r="CH222" s="547">
        <f t="shared" si="106"/>
        <v>0</v>
      </c>
      <c r="CI222" s="547">
        <f t="shared" si="106"/>
        <v>0</v>
      </c>
      <c r="CJ222" s="547">
        <f t="shared" ref="CJ222:DO222" si="107">SUMIF($C:$C,"61.8x",CJ:CJ)</f>
        <v>0</v>
      </c>
      <c r="CK222" s="547">
        <f t="shared" si="107"/>
        <v>0</v>
      </c>
      <c r="CL222" s="547">
        <f t="shared" si="107"/>
        <v>0</v>
      </c>
      <c r="CM222" s="547">
        <f t="shared" si="107"/>
        <v>0</v>
      </c>
      <c r="CN222" s="547">
        <f t="shared" si="107"/>
        <v>0</v>
      </c>
      <c r="CO222" s="547">
        <f t="shared" si="107"/>
        <v>0</v>
      </c>
      <c r="CP222" s="547">
        <f t="shared" si="107"/>
        <v>0</v>
      </c>
      <c r="CQ222" s="547">
        <f t="shared" si="107"/>
        <v>0</v>
      </c>
      <c r="CR222" s="547">
        <f t="shared" si="107"/>
        <v>0</v>
      </c>
      <c r="CS222" s="547">
        <f t="shared" si="107"/>
        <v>0</v>
      </c>
      <c r="CT222" s="547">
        <f t="shared" si="107"/>
        <v>0</v>
      </c>
      <c r="CU222" s="547">
        <f t="shared" si="107"/>
        <v>0</v>
      </c>
      <c r="CV222" s="547">
        <f t="shared" si="107"/>
        <v>0</v>
      </c>
      <c r="CW222" s="547">
        <f t="shared" si="107"/>
        <v>0</v>
      </c>
      <c r="CX222" s="547">
        <f t="shared" si="107"/>
        <v>0</v>
      </c>
      <c r="CY222" s="562">
        <f t="shared" si="107"/>
        <v>0</v>
      </c>
      <c r="CZ222" s="563">
        <f t="shared" si="107"/>
        <v>0</v>
      </c>
      <c r="DA222" s="563">
        <f t="shared" si="107"/>
        <v>0</v>
      </c>
      <c r="DB222" s="563">
        <f t="shared" si="107"/>
        <v>0</v>
      </c>
      <c r="DC222" s="563">
        <f t="shared" si="107"/>
        <v>0</v>
      </c>
      <c r="DD222" s="563">
        <f t="shared" si="107"/>
        <v>0</v>
      </c>
      <c r="DE222" s="563">
        <f t="shared" si="107"/>
        <v>0</v>
      </c>
      <c r="DF222" s="563">
        <f t="shared" si="107"/>
        <v>0</v>
      </c>
      <c r="DG222" s="563">
        <f t="shared" si="107"/>
        <v>0</v>
      </c>
      <c r="DH222" s="563">
        <f t="shared" si="107"/>
        <v>0</v>
      </c>
      <c r="DI222" s="563">
        <f t="shared" si="107"/>
        <v>0</v>
      </c>
      <c r="DJ222" s="563">
        <f t="shared" si="107"/>
        <v>0</v>
      </c>
      <c r="DK222" s="563">
        <f t="shared" si="107"/>
        <v>0</v>
      </c>
      <c r="DL222" s="563">
        <f t="shared" si="107"/>
        <v>0</v>
      </c>
      <c r="DM222" s="563">
        <f t="shared" si="107"/>
        <v>0</v>
      </c>
      <c r="DN222" s="563">
        <f t="shared" si="107"/>
        <v>0</v>
      </c>
      <c r="DO222" s="563">
        <f t="shared" si="107"/>
        <v>0</v>
      </c>
      <c r="DP222" s="563">
        <f t="shared" ref="DP222:DW222" si="108">SUMIF($C:$C,"61.8x",DP:DP)</f>
        <v>0</v>
      </c>
      <c r="DQ222" s="563">
        <f t="shared" si="108"/>
        <v>0</v>
      </c>
      <c r="DR222" s="563">
        <f t="shared" si="108"/>
        <v>0</v>
      </c>
      <c r="DS222" s="563">
        <f t="shared" si="108"/>
        <v>0</v>
      </c>
      <c r="DT222" s="563">
        <f t="shared" si="108"/>
        <v>0</v>
      </c>
      <c r="DU222" s="563">
        <f t="shared" si="108"/>
        <v>0</v>
      </c>
      <c r="DV222" s="563">
        <f t="shared" si="108"/>
        <v>0</v>
      </c>
      <c r="DW222" s="618">
        <f t="shared" si="108"/>
        <v>0</v>
      </c>
    </row>
    <row r="223" spans="2:127" x14ac:dyDescent="0.2">
      <c r="B223" s="629" t="s">
        <v>545</v>
      </c>
      <c r="C223" s="550" t="s">
        <v>546</v>
      </c>
      <c r="D223" s="549"/>
      <c r="E223" s="549"/>
      <c r="F223" s="549"/>
      <c r="G223" s="549"/>
      <c r="H223" s="549"/>
      <c r="I223" s="549"/>
      <c r="J223" s="549"/>
      <c r="K223" s="549"/>
      <c r="L223" s="549"/>
      <c r="M223" s="549"/>
      <c r="N223" s="549"/>
      <c r="O223" s="549"/>
      <c r="P223" s="549"/>
      <c r="Q223" s="549"/>
      <c r="R223" s="551"/>
      <c r="S223" s="617"/>
      <c r="T223" s="551"/>
      <c r="U223" s="617"/>
      <c r="V223" s="549"/>
      <c r="W223" s="549"/>
      <c r="X223" s="547">
        <f t="shared" ref="X223:BC223" si="109">SUMIF($C:$C,"61.9x",X:X)</f>
        <v>0</v>
      </c>
      <c r="Y223" s="547">
        <f t="shared" si="109"/>
        <v>0</v>
      </c>
      <c r="Z223" s="547">
        <f t="shared" si="109"/>
        <v>0</v>
      </c>
      <c r="AA223" s="547">
        <f t="shared" si="109"/>
        <v>0</v>
      </c>
      <c r="AB223" s="547">
        <f t="shared" si="109"/>
        <v>0</v>
      </c>
      <c r="AC223" s="547">
        <f t="shared" si="109"/>
        <v>0</v>
      </c>
      <c r="AD223" s="547">
        <f t="shared" si="109"/>
        <v>0</v>
      </c>
      <c r="AE223" s="547">
        <f t="shared" si="109"/>
        <v>0</v>
      </c>
      <c r="AF223" s="547">
        <f t="shared" si="109"/>
        <v>0</v>
      </c>
      <c r="AG223" s="547">
        <f t="shared" si="109"/>
        <v>0</v>
      </c>
      <c r="AH223" s="547">
        <f t="shared" si="109"/>
        <v>0</v>
      </c>
      <c r="AI223" s="547">
        <f t="shared" si="109"/>
        <v>0</v>
      </c>
      <c r="AJ223" s="547">
        <f t="shared" si="109"/>
        <v>0</v>
      </c>
      <c r="AK223" s="547">
        <f t="shared" si="109"/>
        <v>0</v>
      </c>
      <c r="AL223" s="547">
        <f t="shared" si="109"/>
        <v>0</v>
      </c>
      <c r="AM223" s="547">
        <f t="shared" si="109"/>
        <v>0</v>
      </c>
      <c r="AN223" s="547">
        <f t="shared" si="109"/>
        <v>0</v>
      </c>
      <c r="AO223" s="547">
        <f t="shared" si="109"/>
        <v>0</v>
      </c>
      <c r="AP223" s="547">
        <f t="shared" si="109"/>
        <v>0</v>
      </c>
      <c r="AQ223" s="547">
        <f t="shared" si="109"/>
        <v>0</v>
      </c>
      <c r="AR223" s="547">
        <f t="shared" si="109"/>
        <v>0</v>
      </c>
      <c r="AS223" s="547">
        <f t="shared" si="109"/>
        <v>0</v>
      </c>
      <c r="AT223" s="547">
        <f t="shared" si="109"/>
        <v>0</v>
      </c>
      <c r="AU223" s="547">
        <f t="shared" si="109"/>
        <v>0</v>
      </c>
      <c r="AV223" s="547">
        <f t="shared" si="109"/>
        <v>0</v>
      </c>
      <c r="AW223" s="547">
        <f t="shared" si="109"/>
        <v>0</v>
      </c>
      <c r="AX223" s="547">
        <f t="shared" si="109"/>
        <v>0</v>
      </c>
      <c r="AY223" s="547">
        <f t="shared" si="109"/>
        <v>0</v>
      </c>
      <c r="AZ223" s="547">
        <f t="shared" si="109"/>
        <v>0</v>
      </c>
      <c r="BA223" s="547">
        <f t="shared" si="109"/>
        <v>0</v>
      </c>
      <c r="BB223" s="547">
        <f t="shared" si="109"/>
        <v>0</v>
      </c>
      <c r="BC223" s="547">
        <f t="shared" si="109"/>
        <v>0</v>
      </c>
      <c r="BD223" s="547">
        <f t="shared" ref="BD223:CI223" si="110">SUMIF($C:$C,"61.9x",BD:BD)</f>
        <v>0</v>
      </c>
      <c r="BE223" s="547">
        <f t="shared" si="110"/>
        <v>0</v>
      </c>
      <c r="BF223" s="547">
        <f t="shared" si="110"/>
        <v>0</v>
      </c>
      <c r="BG223" s="547">
        <f t="shared" si="110"/>
        <v>0</v>
      </c>
      <c r="BH223" s="547">
        <f t="shared" si="110"/>
        <v>0</v>
      </c>
      <c r="BI223" s="547">
        <f t="shared" si="110"/>
        <v>0</v>
      </c>
      <c r="BJ223" s="547">
        <f t="shared" si="110"/>
        <v>0</v>
      </c>
      <c r="BK223" s="547">
        <f t="shared" si="110"/>
        <v>0</v>
      </c>
      <c r="BL223" s="547">
        <f t="shared" si="110"/>
        <v>0</v>
      </c>
      <c r="BM223" s="547">
        <f t="shared" si="110"/>
        <v>0</v>
      </c>
      <c r="BN223" s="547">
        <f t="shared" si="110"/>
        <v>0</v>
      </c>
      <c r="BO223" s="547">
        <f t="shared" si="110"/>
        <v>0</v>
      </c>
      <c r="BP223" s="547">
        <f t="shared" si="110"/>
        <v>0</v>
      </c>
      <c r="BQ223" s="547">
        <f t="shared" si="110"/>
        <v>0</v>
      </c>
      <c r="BR223" s="547">
        <f t="shared" si="110"/>
        <v>0</v>
      </c>
      <c r="BS223" s="547">
        <f t="shared" si="110"/>
        <v>0</v>
      </c>
      <c r="BT223" s="547">
        <f t="shared" si="110"/>
        <v>0</v>
      </c>
      <c r="BU223" s="547">
        <f t="shared" si="110"/>
        <v>0</v>
      </c>
      <c r="BV223" s="547">
        <f t="shared" si="110"/>
        <v>0</v>
      </c>
      <c r="BW223" s="547">
        <f t="shared" si="110"/>
        <v>0</v>
      </c>
      <c r="BX223" s="547">
        <f t="shared" si="110"/>
        <v>0</v>
      </c>
      <c r="BY223" s="547">
        <f t="shared" si="110"/>
        <v>0</v>
      </c>
      <c r="BZ223" s="547">
        <f t="shared" si="110"/>
        <v>0</v>
      </c>
      <c r="CA223" s="547">
        <f t="shared" si="110"/>
        <v>0</v>
      </c>
      <c r="CB223" s="547">
        <f t="shared" si="110"/>
        <v>0</v>
      </c>
      <c r="CC223" s="547">
        <f t="shared" si="110"/>
        <v>0</v>
      </c>
      <c r="CD223" s="547">
        <f t="shared" si="110"/>
        <v>0</v>
      </c>
      <c r="CE223" s="547">
        <f t="shared" si="110"/>
        <v>0</v>
      </c>
      <c r="CF223" s="547">
        <f t="shared" si="110"/>
        <v>0</v>
      </c>
      <c r="CG223" s="547">
        <f t="shared" si="110"/>
        <v>0</v>
      </c>
      <c r="CH223" s="547">
        <f t="shared" si="110"/>
        <v>0</v>
      </c>
      <c r="CI223" s="547">
        <f t="shared" si="110"/>
        <v>0</v>
      </c>
      <c r="CJ223" s="547">
        <f t="shared" ref="CJ223:DO223" si="111">SUMIF($C:$C,"61.9x",CJ:CJ)</f>
        <v>0</v>
      </c>
      <c r="CK223" s="547">
        <f t="shared" si="111"/>
        <v>0</v>
      </c>
      <c r="CL223" s="547">
        <f t="shared" si="111"/>
        <v>0</v>
      </c>
      <c r="CM223" s="547">
        <f t="shared" si="111"/>
        <v>0</v>
      </c>
      <c r="CN223" s="547">
        <f t="shared" si="111"/>
        <v>0</v>
      </c>
      <c r="CO223" s="547">
        <f t="shared" si="111"/>
        <v>0</v>
      </c>
      <c r="CP223" s="547">
        <f t="shared" si="111"/>
        <v>0</v>
      </c>
      <c r="CQ223" s="547">
        <f t="shared" si="111"/>
        <v>0</v>
      </c>
      <c r="CR223" s="547">
        <f t="shared" si="111"/>
        <v>0</v>
      </c>
      <c r="CS223" s="547">
        <f t="shared" si="111"/>
        <v>0</v>
      </c>
      <c r="CT223" s="547">
        <f t="shared" si="111"/>
        <v>0</v>
      </c>
      <c r="CU223" s="547">
        <f t="shared" si="111"/>
        <v>0</v>
      </c>
      <c r="CV223" s="547">
        <f t="shared" si="111"/>
        <v>0</v>
      </c>
      <c r="CW223" s="547">
        <f t="shared" si="111"/>
        <v>0</v>
      </c>
      <c r="CX223" s="547">
        <f t="shared" si="111"/>
        <v>0</v>
      </c>
      <c r="CY223" s="562">
        <f t="shared" si="111"/>
        <v>0</v>
      </c>
      <c r="CZ223" s="563">
        <f t="shared" si="111"/>
        <v>0</v>
      </c>
      <c r="DA223" s="563">
        <f t="shared" si="111"/>
        <v>0</v>
      </c>
      <c r="DB223" s="563">
        <f t="shared" si="111"/>
        <v>0</v>
      </c>
      <c r="DC223" s="563">
        <f t="shared" si="111"/>
        <v>0</v>
      </c>
      <c r="DD223" s="563">
        <f t="shared" si="111"/>
        <v>0</v>
      </c>
      <c r="DE223" s="563">
        <f t="shared" si="111"/>
        <v>0</v>
      </c>
      <c r="DF223" s="563">
        <f t="shared" si="111"/>
        <v>0</v>
      </c>
      <c r="DG223" s="563">
        <f t="shared" si="111"/>
        <v>0</v>
      </c>
      <c r="DH223" s="563">
        <f t="shared" si="111"/>
        <v>0</v>
      </c>
      <c r="DI223" s="563">
        <f t="shared" si="111"/>
        <v>0</v>
      </c>
      <c r="DJ223" s="563">
        <f t="shared" si="111"/>
        <v>0</v>
      </c>
      <c r="DK223" s="563">
        <f t="shared" si="111"/>
        <v>0</v>
      </c>
      <c r="DL223" s="563">
        <f t="shared" si="111"/>
        <v>0</v>
      </c>
      <c r="DM223" s="563">
        <f t="shared" si="111"/>
        <v>0</v>
      </c>
      <c r="DN223" s="563">
        <f t="shared" si="111"/>
        <v>0</v>
      </c>
      <c r="DO223" s="563">
        <f t="shared" si="111"/>
        <v>0</v>
      </c>
      <c r="DP223" s="563">
        <f t="shared" ref="DP223:DW223" si="112">SUMIF($C:$C,"61.9x",DP:DP)</f>
        <v>0</v>
      </c>
      <c r="DQ223" s="563">
        <f t="shared" si="112"/>
        <v>0</v>
      </c>
      <c r="DR223" s="563">
        <f t="shared" si="112"/>
        <v>0</v>
      </c>
      <c r="DS223" s="563">
        <f t="shared" si="112"/>
        <v>0</v>
      </c>
      <c r="DT223" s="563">
        <f t="shared" si="112"/>
        <v>0</v>
      </c>
      <c r="DU223" s="563">
        <f t="shared" si="112"/>
        <v>0</v>
      </c>
      <c r="DV223" s="563">
        <f t="shared" si="112"/>
        <v>0</v>
      </c>
      <c r="DW223" s="618">
        <f t="shared" si="112"/>
        <v>0</v>
      </c>
    </row>
    <row r="224" spans="2:127" ht="25.5" x14ac:dyDescent="0.2">
      <c r="B224" s="565" t="s">
        <v>490</v>
      </c>
      <c r="C224" s="566" t="s">
        <v>845</v>
      </c>
      <c r="D224" s="567" t="s">
        <v>859</v>
      </c>
      <c r="E224" s="568" t="s">
        <v>583</v>
      </c>
      <c r="F224" s="569" t="s">
        <v>759</v>
      </c>
      <c r="G224" s="570" t="s">
        <v>54</v>
      </c>
      <c r="H224" s="569" t="s">
        <v>492</v>
      </c>
      <c r="I224" s="385">
        <f>MAX(X224:AV224)</f>
        <v>3.1036157140844089</v>
      </c>
      <c r="J224" s="385">
        <f>SUMPRODUCT($X$2:$CY$2,$X224:$CY224)*365</f>
        <v>24424.322807446915</v>
      </c>
      <c r="K224" s="385">
        <f>SUMPRODUCT($X$2:$CY$2,$X225:$CY225)+SUMPRODUCT($X$2:$CY$2,$X226:$CY226)+SUMPRODUCT($X$2:$CY$2,$X227:$CY227)</f>
        <v>32540.736797393558</v>
      </c>
      <c r="L224" s="385">
        <f>SUMPRODUCT($X$2:$CY$2,$X228:$CY228) +SUMPRODUCT($X$2:$CY$2,$X229:$CY229)</f>
        <v>27932.60924250184</v>
      </c>
      <c r="M224" s="385">
        <f>SUMPRODUCT($X$2:$CY$2,$X230:$CY230)*-1</f>
        <v>-3181.6271304286624</v>
      </c>
      <c r="N224" s="385">
        <f>SUMPRODUCT($X$2:$CY$2,$X233:$CY233) +SUMPRODUCT($X$2:$CY$2,$X234:$CY234)</f>
        <v>441.8786031162312</v>
      </c>
      <c r="O224" s="385">
        <f>SUMPRODUCT($X$2:$CY$2,$X231:$CY231) +SUMPRODUCT($X$2:$CY$2,$X232:$CY232) +SUMPRODUCT($X$2:$CY$2,$X235:$CY235)</f>
        <v>19235.433158416829</v>
      </c>
      <c r="P224" s="385">
        <f>SUM(K224:O224)</f>
        <v>76969.030670999797</v>
      </c>
      <c r="Q224" s="385">
        <f>(SUM(K224:M224)*100000)/(J224*1000)</f>
        <v>234.56830046480809</v>
      </c>
      <c r="R224" s="386">
        <f>(P224*100000)/(J224*1000)</f>
        <v>315.13271126408517</v>
      </c>
      <c r="S224" s="623">
        <v>3</v>
      </c>
      <c r="T224" s="624">
        <v>3</v>
      </c>
      <c r="U224" s="573" t="s">
        <v>493</v>
      </c>
      <c r="V224" s="498" t="s">
        <v>124</v>
      </c>
      <c r="W224" s="499" t="s">
        <v>75</v>
      </c>
      <c r="X224" s="904">
        <v>0.11209117324143381</v>
      </c>
      <c r="Y224" s="904">
        <v>0.26496495717034207</v>
      </c>
      <c r="Z224" s="904">
        <v>0.43538817666309543</v>
      </c>
      <c r="AA224" s="904">
        <v>0.63585692459800414</v>
      </c>
      <c r="AB224" s="904">
        <v>0.87185672463677821</v>
      </c>
      <c r="AC224" s="904">
        <v>0.74607995979967634</v>
      </c>
      <c r="AD224" s="904">
        <v>1.0157627980615473</v>
      </c>
      <c r="AE224" s="904">
        <v>1.3619438573966967</v>
      </c>
      <c r="AF224" s="904">
        <v>1.6759857967550604</v>
      </c>
      <c r="AG224" s="904">
        <v>1.9983798046543098</v>
      </c>
      <c r="AH224" s="904">
        <v>2.6189855182129769</v>
      </c>
      <c r="AI224" s="904">
        <v>2.8846243021077305</v>
      </c>
      <c r="AJ224" s="904">
        <v>3.044632036172878</v>
      </c>
      <c r="AK224" s="905">
        <v>3.1036157140844089</v>
      </c>
      <c r="AL224" s="905">
        <v>3.0862192674109057</v>
      </c>
      <c r="AM224" s="905">
        <v>3.0744620886183922</v>
      </c>
      <c r="AN224" s="905">
        <v>3.063081139547239</v>
      </c>
      <c r="AO224" s="905">
        <v>3.0520652614799362</v>
      </c>
      <c r="AP224" s="905">
        <v>3.0414018915107865</v>
      </c>
      <c r="AQ224" s="905">
        <v>3.0311137914191288</v>
      </c>
      <c r="AR224" s="905">
        <v>3.0211557911639777</v>
      </c>
      <c r="AS224" s="905">
        <v>3.0115164469169913</v>
      </c>
      <c r="AT224" s="905">
        <v>3.0021855616859083</v>
      </c>
      <c r="AU224" s="905">
        <v>2.9931541454157946</v>
      </c>
      <c r="AV224" s="905">
        <v>2.9844457765048018</v>
      </c>
      <c r="AW224" s="905">
        <v>2.9844457765048018</v>
      </c>
      <c r="AX224" s="905">
        <v>2.9844457765048018</v>
      </c>
      <c r="AY224" s="905">
        <v>2.9844457765048018</v>
      </c>
      <c r="AZ224" s="905">
        <v>2.9844457765048018</v>
      </c>
      <c r="BA224" s="905">
        <v>2.9844457765048018</v>
      </c>
      <c r="BB224" s="905">
        <v>2.9844457765048018</v>
      </c>
      <c r="BC224" s="905">
        <v>2.9844457765048018</v>
      </c>
      <c r="BD224" s="905">
        <v>2.9844457765048018</v>
      </c>
      <c r="BE224" s="905">
        <v>2.9844457765048018</v>
      </c>
      <c r="BF224" s="905">
        <v>2.9844457765048018</v>
      </c>
      <c r="BG224" s="905">
        <v>2.9844457765048018</v>
      </c>
      <c r="BH224" s="905">
        <v>2.9844457765048018</v>
      </c>
      <c r="BI224" s="905">
        <v>2.9844457765048018</v>
      </c>
      <c r="BJ224" s="905">
        <v>2.9844457765048018</v>
      </c>
      <c r="BK224" s="905">
        <v>2.9844457765048018</v>
      </c>
      <c r="BL224" s="905">
        <v>2.9844457765048018</v>
      </c>
      <c r="BM224" s="905">
        <v>2.9844457765048018</v>
      </c>
      <c r="BN224" s="905">
        <v>2.9844457765048018</v>
      </c>
      <c r="BO224" s="905">
        <v>2.9844457765048018</v>
      </c>
      <c r="BP224" s="905">
        <v>2.9844457765048018</v>
      </c>
      <c r="BQ224" s="905">
        <v>2.9844457765048018</v>
      </c>
      <c r="BR224" s="905">
        <v>2.9844457765048018</v>
      </c>
      <c r="BS224" s="905">
        <v>2.9844457765048018</v>
      </c>
      <c r="BT224" s="905">
        <v>2.9844457765048018</v>
      </c>
      <c r="BU224" s="905">
        <v>2.9844457765048018</v>
      </c>
      <c r="BV224" s="905">
        <v>2.9844457765048018</v>
      </c>
      <c r="BW224" s="905">
        <v>2.9844457765048018</v>
      </c>
      <c r="BX224" s="905">
        <v>2.9844457765048018</v>
      </c>
      <c r="BY224" s="905">
        <v>2.9844457765048018</v>
      </c>
      <c r="BZ224" s="905">
        <v>2.9844457765048018</v>
      </c>
      <c r="CA224" s="905">
        <v>2.9844457765048018</v>
      </c>
      <c r="CB224" s="905">
        <v>2.9844457765048018</v>
      </c>
      <c r="CC224" s="905">
        <v>2.9844457765048018</v>
      </c>
      <c r="CD224" s="905">
        <v>2.9844457765048018</v>
      </c>
      <c r="CE224" s="906">
        <v>2.9844457765048018</v>
      </c>
      <c r="CF224" s="906">
        <v>2.9844457765048018</v>
      </c>
      <c r="CG224" s="906">
        <v>2.9844457765048018</v>
      </c>
      <c r="CH224" s="906">
        <v>2.9844457765048018</v>
      </c>
      <c r="CI224" s="906">
        <v>2.9844457765048018</v>
      </c>
      <c r="CJ224" s="906">
        <v>2.9844457765048018</v>
      </c>
      <c r="CK224" s="906">
        <v>2.9844457765048018</v>
      </c>
      <c r="CL224" s="906">
        <v>2.9844457765048018</v>
      </c>
      <c r="CM224" s="906">
        <v>2.9844457765048018</v>
      </c>
      <c r="CN224" s="906">
        <v>2.9844457765048018</v>
      </c>
      <c r="CO224" s="906">
        <v>2.9844457765048018</v>
      </c>
      <c r="CP224" s="906">
        <v>2.9844457765048018</v>
      </c>
      <c r="CQ224" s="906">
        <v>2.9844457765048018</v>
      </c>
      <c r="CR224" s="906">
        <v>2.9844457765048018</v>
      </c>
      <c r="CS224" s="906">
        <v>2.9844457765048018</v>
      </c>
      <c r="CT224" s="906">
        <v>2.9844457765048018</v>
      </c>
      <c r="CU224" s="906">
        <v>2.9844457765048018</v>
      </c>
      <c r="CV224" s="906">
        <v>2.9844457765048018</v>
      </c>
      <c r="CW224" s="906">
        <v>2.9844457765048018</v>
      </c>
      <c r="CX224" s="906">
        <v>2.9844457765048018</v>
      </c>
      <c r="CY224" s="907">
        <v>2.9844457765048018</v>
      </c>
      <c r="CZ224" s="576">
        <v>0</v>
      </c>
      <c r="DA224" s="577">
        <v>0</v>
      </c>
      <c r="DB224" s="577">
        <v>0</v>
      </c>
      <c r="DC224" s="577">
        <v>0</v>
      </c>
      <c r="DD224" s="577">
        <v>0</v>
      </c>
      <c r="DE224" s="577">
        <v>0</v>
      </c>
      <c r="DF224" s="577">
        <v>0</v>
      </c>
      <c r="DG224" s="577">
        <v>0</v>
      </c>
      <c r="DH224" s="577">
        <v>0</v>
      </c>
      <c r="DI224" s="577">
        <v>0</v>
      </c>
      <c r="DJ224" s="577">
        <v>0</v>
      </c>
      <c r="DK224" s="577">
        <v>0</v>
      </c>
      <c r="DL224" s="577">
        <v>0</v>
      </c>
      <c r="DM224" s="577">
        <v>0</v>
      </c>
      <c r="DN224" s="577">
        <v>0</v>
      </c>
      <c r="DO224" s="577">
        <v>0</v>
      </c>
      <c r="DP224" s="577">
        <v>0</v>
      </c>
      <c r="DQ224" s="577">
        <v>0</v>
      </c>
      <c r="DR224" s="577">
        <v>0</v>
      </c>
      <c r="DS224" s="577">
        <v>0</v>
      </c>
      <c r="DT224" s="577">
        <v>0</v>
      </c>
      <c r="DU224" s="577">
        <v>0</v>
      </c>
      <c r="DV224" s="577">
        <v>0</v>
      </c>
      <c r="DW224" s="578">
        <v>0</v>
      </c>
    </row>
    <row r="225" spans="2:127" x14ac:dyDescent="0.2">
      <c r="B225" s="579"/>
      <c r="C225" s="631" t="s">
        <v>840</v>
      </c>
      <c r="D225" s="581"/>
      <c r="E225" s="582"/>
      <c r="F225" s="582"/>
      <c r="G225" s="581"/>
      <c r="H225" s="582"/>
      <c r="I225" s="582"/>
      <c r="J225" s="582"/>
      <c r="K225" s="582"/>
      <c r="L225" s="582"/>
      <c r="M225" s="582"/>
      <c r="N225" s="582"/>
      <c r="O225" s="582"/>
      <c r="P225" s="582"/>
      <c r="Q225" s="582"/>
      <c r="R225" s="583"/>
      <c r="S225" s="582"/>
      <c r="T225" s="582"/>
      <c r="U225" s="497" t="s">
        <v>494</v>
      </c>
      <c r="V225" s="498" t="s">
        <v>124</v>
      </c>
      <c r="W225" s="499" t="s">
        <v>495</v>
      </c>
      <c r="X225" s="904">
        <v>456.05064998015058</v>
      </c>
      <c r="Y225" s="904">
        <v>629.57515661717309</v>
      </c>
      <c r="Z225" s="904">
        <v>636.6517665778324</v>
      </c>
      <c r="AA225" s="904">
        <v>646.00025908057341</v>
      </c>
      <c r="AB225" s="904">
        <v>1008.2385836317967</v>
      </c>
      <c r="AC225" s="904">
        <v>2426.7119119891781</v>
      </c>
      <c r="AD225" s="904">
        <v>1954.7484747666815</v>
      </c>
      <c r="AE225" s="904">
        <v>2216.6715399242134</v>
      </c>
      <c r="AF225" s="904">
        <v>2370.8476318450121</v>
      </c>
      <c r="AG225" s="904">
        <v>2622.4959845470676</v>
      </c>
      <c r="AH225" s="904">
        <v>3396.6618409856505</v>
      </c>
      <c r="AI225" s="904">
        <v>1972.977764533714</v>
      </c>
      <c r="AJ225" s="904">
        <v>1322.9127119991301</v>
      </c>
      <c r="AK225" s="905">
        <v>950.28255965860444</v>
      </c>
      <c r="AL225" s="905">
        <v>0</v>
      </c>
      <c r="AM225" s="905">
        <v>118.92377389862916</v>
      </c>
      <c r="AN225" s="905">
        <v>164.17354866393347</v>
      </c>
      <c r="AO225" s="905">
        <v>166.0189076453687</v>
      </c>
      <c r="AP225" s="905">
        <v>168.45670267698944</v>
      </c>
      <c r="AQ225" s="905">
        <v>262.91715045449592</v>
      </c>
      <c r="AR225" s="905">
        <v>879.4674330944199</v>
      </c>
      <c r="AS225" s="905">
        <v>850.24548569888043</v>
      </c>
      <c r="AT225" s="905">
        <v>922.37425638702314</v>
      </c>
      <c r="AU225" s="905">
        <v>967.63473602788724</v>
      </c>
      <c r="AV225" s="905">
        <v>1229.1747369726811</v>
      </c>
      <c r="AW225" s="905">
        <v>2198.2396830018015</v>
      </c>
      <c r="AX225" s="905">
        <v>1571.7241088404905</v>
      </c>
      <c r="AY225" s="905">
        <v>1543.8695138085036</v>
      </c>
      <c r="AZ225" s="905">
        <v>1530.0859232577072</v>
      </c>
      <c r="BA225" s="905">
        <v>1418.3868566219408</v>
      </c>
      <c r="BB225" s="905">
        <v>1956.0211574720927</v>
      </c>
      <c r="BC225" s="905">
        <v>1231.2660232040917</v>
      </c>
      <c r="BD225" s="905">
        <v>881.52124366962289</v>
      </c>
      <c r="BE225" s="905">
        <v>682.42061363779544</v>
      </c>
      <c r="BF225" s="905">
        <v>262.91715045449592</v>
      </c>
      <c r="BG225" s="905">
        <v>632.81071686022608</v>
      </c>
      <c r="BH225" s="905">
        <v>509.73738476627761</v>
      </c>
      <c r="BI225" s="905">
        <v>578.03874423366574</v>
      </c>
      <c r="BJ225" s="905">
        <v>618.24305640153887</v>
      </c>
      <c r="BK225" s="905">
        <v>683.86509158557863</v>
      </c>
      <c r="BL225" s="905">
        <v>1132.4000975999709</v>
      </c>
      <c r="BM225" s="905">
        <v>854.99911544303609</v>
      </c>
      <c r="BN225" s="905">
        <v>689.30985273647991</v>
      </c>
      <c r="BO225" s="905">
        <v>597.19570812530833</v>
      </c>
      <c r="BP225" s="905">
        <v>545.30964538710259</v>
      </c>
      <c r="BQ225" s="905">
        <v>1431.4200755346537</v>
      </c>
      <c r="BR225" s="905">
        <v>1221.4066429939908</v>
      </c>
      <c r="BS225" s="905">
        <v>1364.9140808707496</v>
      </c>
      <c r="BT225" s="905">
        <v>1450.7385974357369</v>
      </c>
      <c r="BU225" s="905">
        <v>1681.3040070764364</v>
      </c>
      <c r="BV225" s="905">
        <v>2469.9081004336895</v>
      </c>
      <c r="BW225" s="905">
        <v>1576.8298593064358</v>
      </c>
      <c r="BX225" s="905">
        <v>1293.5410802579202</v>
      </c>
      <c r="BY225" s="905">
        <v>1132.2069673623448</v>
      </c>
      <c r="BZ225" s="905">
        <v>683.86509158557863</v>
      </c>
      <c r="CA225" s="905">
        <v>885.74338136577705</v>
      </c>
      <c r="CB225" s="905">
        <v>514.49101451043339</v>
      </c>
      <c r="CC225" s="905">
        <v>344.97434058312257</v>
      </c>
      <c r="CD225" s="905">
        <v>247.80402849895998</v>
      </c>
      <c r="CE225" s="906">
        <v>0</v>
      </c>
      <c r="CF225" s="906">
        <v>365.580490132823</v>
      </c>
      <c r="CG225" s="906">
        <v>504.68164959653626</v>
      </c>
      <c r="CH225" s="906">
        <v>510.3544197987261</v>
      </c>
      <c r="CI225" s="906">
        <v>517.84838230333787</v>
      </c>
      <c r="CJ225" s="906">
        <v>808.22679584159869</v>
      </c>
      <c r="CK225" s="906">
        <v>1945.3070184962503</v>
      </c>
      <c r="CL225" s="906">
        <v>1566.9704790963349</v>
      </c>
      <c r="CM225" s="906">
        <v>1776.9339174590464</v>
      </c>
      <c r="CN225" s="906">
        <v>1900.5249511602863</v>
      </c>
      <c r="CO225" s="906">
        <v>2102.2519482075195</v>
      </c>
      <c r="CP225" s="906">
        <v>2722.8407649392411</v>
      </c>
      <c r="CQ225" s="906">
        <v>1581.5834890505917</v>
      </c>
      <c r="CR225" s="906">
        <v>1060.4766766073769</v>
      </c>
      <c r="CS225" s="906">
        <v>761.7679394597659</v>
      </c>
      <c r="CT225" s="906">
        <v>0</v>
      </c>
      <c r="CU225" s="906">
        <v>118.92377389862916</v>
      </c>
      <c r="CV225" s="906">
        <v>164.17354866393347</v>
      </c>
      <c r="CW225" s="906">
        <v>166.0189076453687</v>
      </c>
      <c r="CX225" s="906">
        <v>168.45670267698944</v>
      </c>
      <c r="CY225" s="907">
        <v>262.91715045449592</v>
      </c>
      <c r="CZ225" s="576">
        <v>0</v>
      </c>
      <c r="DA225" s="577">
        <v>0</v>
      </c>
      <c r="DB225" s="577">
        <v>0</v>
      </c>
      <c r="DC225" s="577">
        <v>0</v>
      </c>
      <c r="DD225" s="577">
        <v>0</v>
      </c>
      <c r="DE225" s="577">
        <v>0</v>
      </c>
      <c r="DF225" s="577">
        <v>0</v>
      </c>
      <c r="DG225" s="577">
        <v>0</v>
      </c>
      <c r="DH225" s="577">
        <v>0</v>
      </c>
      <c r="DI225" s="577">
        <v>0</v>
      </c>
      <c r="DJ225" s="577">
        <v>0</v>
      </c>
      <c r="DK225" s="577">
        <v>0</v>
      </c>
      <c r="DL225" s="577">
        <v>0</v>
      </c>
      <c r="DM225" s="577">
        <v>0</v>
      </c>
      <c r="DN225" s="577">
        <v>0</v>
      </c>
      <c r="DO225" s="577">
        <v>0</v>
      </c>
      <c r="DP225" s="577">
        <v>0</v>
      </c>
      <c r="DQ225" s="577">
        <v>0</v>
      </c>
      <c r="DR225" s="577">
        <v>0</v>
      </c>
      <c r="DS225" s="577">
        <v>0</v>
      </c>
      <c r="DT225" s="577">
        <v>0</v>
      </c>
      <c r="DU225" s="577">
        <v>0</v>
      </c>
      <c r="DV225" s="577">
        <v>0</v>
      </c>
      <c r="DW225" s="578">
        <v>0</v>
      </c>
    </row>
    <row r="226" spans="2:127" x14ac:dyDescent="0.2">
      <c r="B226" s="584"/>
      <c r="C226" s="585"/>
      <c r="D226" s="586"/>
      <c r="E226" s="586"/>
      <c r="F226" s="586"/>
      <c r="G226" s="586"/>
      <c r="H226" s="586"/>
      <c r="I226" s="587"/>
      <c r="J226" s="587"/>
      <c r="K226" s="587"/>
      <c r="L226" s="587"/>
      <c r="M226" s="587"/>
      <c r="N226" s="587"/>
      <c r="O226" s="587"/>
      <c r="P226" s="587"/>
      <c r="Q226" s="587"/>
      <c r="R226" s="588"/>
      <c r="S226" s="587"/>
      <c r="T226" s="587"/>
      <c r="U226" s="497" t="s">
        <v>496</v>
      </c>
      <c r="V226" s="498" t="s">
        <v>124</v>
      </c>
      <c r="W226" s="499" t="s">
        <v>495</v>
      </c>
      <c r="X226" s="904">
        <v>0</v>
      </c>
      <c r="Y226" s="904">
        <v>0</v>
      </c>
      <c r="Z226" s="904">
        <v>0</v>
      </c>
      <c r="AA226" s="904">
        <v>0</v>
      </c>
      <c r="AB226" s="904">
        <v>0</v>
      </c>
      <c r="AC226" s="904">
        <v>0</v>
      </c>
      <c r="AD226" s="904">
        <v>0</v>
      </c>
      <c r="AE226" s="904">
        <v>0</v>
      </c>
      <c r="AF226" s="904">
        <v>0</v>
      </c>
      <c r="AG226" s="904">
        <v>0</v>
      </c>
      <c r="AH226" s="904">
        <v>0</v>
      </c>
      <c r="AI226" s="904">
        <v>0</v>
      </c>
      <c r="AJ226" s="904">
        <v>0</v>
      </c>
      <c r="AK226" s="905">
        <v>0</v>
      </c>
      <c r="AL226" s="905">
        <v>0</v>
      </c>
      <c r="AM226" s="905">
        <v>0</v>
      </c>
      <c r="AN226" s="905">
        <v>0</v>
      </c>
      <c r="AO226" s="905">
        <v>0</v>
      </c>
      <c r="AP226" s="905">
        <v>0</v>
      </c>
      <c r="AQ226" s="905">
        <v>0</v>
      </c>
      <c r="AR226" s="905">
        <v>0</v>
      </c>
      <c r="AS226" s="905">
        <v>0</v>
      </c>
      <c r="AT226" s="905">
        <v>0</v>
      </c>
      <c r="AU226" s="905">
        <v>0</v>
      </c>
      <c r="AV226" s="905">
        <v>0</v>
      </c>
      <c r="AW226" s="905">
        <v>0</v>
      </c>
      <c r="AX226" s="905">
        <v>0</v>
      </c>
      <c r="AY226" s="905">
        <v>0</v>
      </c>
      <c r="AZ226" s="905">
        <v>0</v>
      </c>
      <c r="BA226" s="905">
        <v>0</v>
      </c>
      <c r="BB226" s="905">
        <v>0</v>
      </c>
      <c r="BC226" s="905">
        <v>0</v>
      </c>
      <c r="BD226" s="905">
        <v>0</v>
      </c>
      <c r="BE226" s="905">
        <v>0</v>
      </c>
      <c r="BF226" s="905">
        <v>0</v>
      </c>
      <c r="BG226" s="905">
        <v>0</v>
      </c>
      <c r="BH226" s="905">
        <v>0</v>
      </c>
      <c r="BI226" s="905">
        <v>0</v>
      </c>
      <c r="BJ226" s="905">
        <v>0</v>
      </c>
      <c r="BK226" s="905">
        <v>0</v>
      </c>
      <c r="BL226" s="905">
        <v>0</v>
      </c>
      <c r="BM226" s="905">
        <v>0</v>
      </c>
      <c r="BN226" s="905">
        <v>0</v>
      </c>
      <c r="BO226" s="905">
        <v>0</v>
      </c>
      <c r="BP226" s="905">
        <v>0</v>
      </c>
      <c r="BQ226" s="905">
        <v>0</v>
      </c>
      <c r="BR226" s="905">
        <v>0</v>
      </c>
      <c r="BS226" s="905">
        <v>0</v>
      </c>
      <c r="BT226" s="905">
        <v>0</v>
      </c>
      <c r="BU226" s="905">
        <v>0</v>
      </c>
      <c r="BV226" s="905">
        <v>0</v>
      </c>
      <c r="BW226" s="905">
        <v>0</v>
      </c>
      <c r="BX226" s="905">
        <v>0</v>
      </c>
      <c r="BY226" s="905">
        <v>0</v>
      </c>
      <c r="BZ226" s="905">
        <v>0</v>
      </c>
      <c r="CA226" s="905">
        <v>0</v>
      </c>
      <c r="CB226" s="905">
        <v>0</v>
      </c>
      <c r="CC226" s="905">
        <v>0</v>
      </c>
      <c r="CD226" s="905">
        <v>0</v>
      </c>
      <c r="CE226" s="906">
        <v>0</v>
      </c>
      <c r="CF226" s="906">
        <v>0</v>
      </c>
      <c r="CG226" s="906">
        <v>0</v>
      </c>
      <c r="CH226" s="906">
        <v>0</v>
      </c>
      <c r="CI226" s="906">
        <v>0</v>
      </c>
      <c r="CJ226" s="906">
        <v>0</v>
      </c>
      <c r="CK226" s="906">
        <v>0</v>
      </c>
      <c r="CL226" s="906">
        <v>0</v>
      </c>
      <c r="CM226" s="906">
        <v>0</v>
      </c>
      <c r="CN226" s="906">
        <v>0</v>
      </c>
      <c r="CO226" s="906">
        <v>0</v>
      </c>
      <c r="CP226" s="906">
        <v>0</v>
      </c>
      <c r="CQ226" s="906">
        <v>0</v>
      </c>
      <c r="CR226" s="906">
        <v>0</v>
      </c>
      <c r="CS226" s="906">
        <v>0</v>
      </c>
      <c r="CT226" s="906">
        <v>0</v>
      </c>
      <c r="CU226" s="906">
        <v>0</v>
      </c>
      <c r="CV226" s="906">
        <v>0</v>
      </c>
      <c r="CW226" s="906">
        <v>0</v>
      </c>
      <c r="CX226" s="906">
        <v>0</v>
      </c>
      <c r="CY226" s="907">
        <v>0</v>
      </c>
      <c r="CZ226" s="576">
        <v>0</v>
      </c>
      <c r="DA226" s="577">
        <v>0</v>
      </c>
      <c r="DB226" s="577">
        <v>0</v>
      </c>
      <c r="DC226" s="577">
        <v>0</v>
      </c>
      <c r="DD226" s="577">
        <v>0</v>
      </c>
      <c r="DE226" s="577">
        <v>0</v>
      </c>
      <c r="DF226" s="577">
        <v>0</v>
      </c>
      <c r="DG226" s="577">
        <v>0</v>
      </c>
      <c r="DH226" s="577">
        <v>0</v>
      </c>
      <c r="DI226" s="577">
        <v>0</v>
      </c>
      <c r="DJ226" s="577">
        <v>0</v>
      </c>
      <c r="DK226" s="577">
        <v>0</v>
      </c>
      <c r="DL226" s="577">
        <v>0</v>
      </c>
      <c r="DM226" s="577">
        <v>0</v>
      </c>
      <c r="DN226" s="577">
        <v>0</v>
      </c>
      <c r="DO226" s="577">
        <v>0</v>
      </c>
      <c r="DP226" s="577">
        <v>0</v>
      </c>
      <c r="DQ226" s="577">
        <v>0</v>
      </c>
      <c r="DR226" s="577">
        <v>0</v>
      </c>
      <c r="DS226" s="577">
        <v>0</v>
      </c>
      <c r="DT226" s="577">
        <v>0</v>
      </c>
      <c r="DU226" s="577">
        <v>0</v>
      </c>
      <c r="DV226" s="577">
        <v>0</v>
      </c>
      <c r="DW226" s="578">
        <v>0</v>
      </c>
    </row>
    <row r="227" spans="2:127" x14ac:dyDescent="0.2">
      <c r="B227" s="584"/>
      <c r="C227" s="585"/>
      <c r="D227" s="586"/>
      <c r="E227" s="586"/>
      <c r="F227" s="586"/>
      <c r="G227" s="586"/>
      <c r="H227" s="586"/>
      <c r="I227" s="587"/>
      <c r="J227" s="587"/>
      <c r="K227" s="587"/>
      <c r="L227" s="587"/>
      <c r="M227" s="587"/>
      <c r="N227" s="587"/>
      <c r="O227" s="587"/>
      <c r="P227" s="587"/>
      <c r="Q227" s="587"/>
      <c r="R227" s="588"/>
      <c r="S227" s="587"/>
      <c r="T227" s="587"/>
      <c r="U227" s="497" t="s">
        <v>812</v>
      </c>
      <c r="V227" s="498" t="s">
        <v>124</v>
      </c>
      <c r="W227" s="499" t="s">
        <v>495</v>
      </c>
      <c r="X227" s="904">
        <v>0</v>
      </c>
      <c r="Y227" s="904">
        <v>0</v>
      </c>
      <c r="Z227" s="904">
        <v>0</v>
      </c>
      <c r="AA227" s="904">
        <v>0</v>
      </c>
      <c r="AB227" s="904">
        <v>0</v>
      </c>
      <c r="AC227" s="904">
        <v>0</v>
      </c>
      <c r="AD227" s="904">
        <v>0</v>
      </c>
      <c r="AE227" s="904">
        <v>0</v>
      </c>
      <c r="AF227" s="904">
        <v>0</v>
      </c>
      <c r="AG227" s="904">
        <v>0</v>
      </c>
      <c r="AH227" s="904">
        <v>0</v>
      </c>
      <c r="AI227" s="904">
        <v>0</v>
      </c>
      <c r="AJ227" s="904">
        <v>0</v>
      </c>
      <c r="AK227" s="905">
        <v>0</v>
      </c>
      <c r="AL227" s="905">
        <v>0</v>
      </c>
      <c r="AM227" s="905">
        <v>0</v>
      </c>
      <c r="AN227" s="905">
        <v>0</v>
      </c>
      <c r="AO227" s="905">
        <v>0</v>
      </c>
      <c r="AP227" s="905">
        <v>0</v>
      </c>
      <c r="AQ227" s="905">
        <v>0</v>
      </c>
      <c r="AR227" s="905">
        <v>0</v>
      </c>
      <c r="AS227" s="905">
        <v>0</v>
      </c>
      <c r="AT227" s="905">
        <v>0</v>
      </c>
      <c r="AU227" s="905">
        <v>0</v>
      </c>
      <c r="AV227" s="905">
        <v>0</v>
      </c>
      <c r="AW227" s="905">
        <v>0</v>
      </c>
      <c r="AX227" s="905">
        <v>0</v>
      </c>
      <c r="AY227" s="905">
        <v>0</v>
      </c>
      <c r="AZ227" s="905">
        <v>0</v>
      </c>
      <c r="BA227" s="905">
        <v>0</v>
      </c>
      <c r="BB227" s="905">
        <v>0</v>
      </c>
      <c r="BC227" s="905">
        <v>0</v>
      </c>
      <c r="BD227" s="905">
        <v>0</v>
      </c>
      <c r="BE227" s="905">
        <v>0</v>
      </c>
      <c r="BF227" s="905">
        <v>0</v>
      </c>
      <c r="BG227" s="905">
        <v>0</v>
      </c>
      <c r="BH227" s="905">
        <v>0</v>
      </c>
      <c r="BI227" s="905">
        <v>0</v>
      </c>
      <c r="BJ227" s="905">
        <v>0</v>
      </c>
      <c r="BK227" s="905">
        <v>0</v>
      </c>
      <c r="BL227" s="905">
        <v>0</v>
      </c>
      <c r="BM227" s="905">
        <v>0</v>
      </c>
      <c r="BN227" s="905">
        <v>0</v>
      </c>
      <c r="BO227" s="905">
        <v>0</v>
      </c>
      <c r="BP227" s="905">
        <v>0</v>
      </c>
      <c r="BQ227" s="905">
        <v>0</v>
      </c>
      <c r="BR227" s="905">
        <v>0</v>
      </c>
      <c r="BS227" s="905">
        <v>0</v>
      </c>
      <c r="BT227" s="905">
        <v>0</v>
      </c>
      <c r="BU227" s="905">
        <v>0</v>
      </c>
      <c r="BV227" s="905">
        <v>0</v>
      </c>
      <c r="BW227" s="905">
        <v>0</v>
      </c>
      <c r="BX227" s="905">
        <v>0</v>
      </c>
      <c r="BY227" s="905">
        <v>0</v>
      </c>
      <c r="BZ227" s="905">
        <v>0</v>
      </c>
      <c r="CA227" s="905">
        <v>0</v>
      </c>
      <c r="CB227" s="905">
        <v>0</v>
      </c>
      <c r="CC227" s="905">
        <v>0</v>
      </c>
      <c r="CD227" s="905">
        <v>0</v>
      </c>
      <c r="CE227" s="906">
        <v>0</v>
      </c>
      <c r="CF227" s="906">
        <v>0</v>
      </c>
      <c r="CG227" s="906">
        <v>0</v>
      </c>
      <c r="CH227" s="906">
        <v>0</v>
      </c>
      <c r="CI227" s="906">
        <v>0</v>
      </c>
      <c r="CJ227" s="906">
        <v>0</v>
      </c>
      <c r="CK227" s="906">
        <v>0</v>
      </c>
      <c r="CL227" s="906">
        <v>0</v>
      </c>
      <c r="CM227" s="906">
        <v>0</v>
      </c>
      <c r="CN227" s="906">
        <v>0</v>
      </c>
      <c r="CO227" s="906">
        <v>0</v>
      </c>
      <c r="CP227" s="906">
        <v>0</v>
      </c>
      <c r="CQ227" s="906">
        <v>0</v>
      </c>
      <c r="CR227" s="906">
        <v>0</v>
      </c>
      <c r="CS227" s="906">
        <v>0</v>
      </c>
      <c r="CT227" s="906">
        <v>0</v>
      </c>
      <c r="CU227" s="906">
        <v>0</v>
      </c>
      <c r="CV227" s="906">
        <v>0</v>
      </c>
      <c r="CW227" s="906">
        <v>0</v>
      </c>
      <c r="CX227" s="906">
        <v>0</v>
      </c>
      <c r="CY227" s="907">
        <v>0</v>
      </c>
      <c r="CZ227" s="576">
        <v>0</v>
      </c>
      <c r="DA227" s="577">
        <v>0</v>
      </c>
      <c r="DB227" s="577">
        <v>0</v>
      </c>
      <c r="DC227" s="577">
        <v>0</v>
      </c>
      <c r="DD227" s="577">
        <v>0</v>
      </c>
      <c r="DE227" s="577">
        <v>0</v>
      </c>
      <c r="DF227" s="577">
        <v>0</v>
      </c>
      <c r="DG227" s="577">
        <v>0</v>
      </c>
      <c r="DH227" s="577">
        <v>0</v>
      </c>
      <c r="DI227" s="577">
        <v>0</v>
      </c>
      <c r="DJ227" s="577">
        <v>0</v>
      </c>
      <c r="DK227" s="577">
        <v>0</v>
      </c>
      <c r="DL227" s="577">
        <v>0</v>
      </c>
      <c r="DM227" s="577">
        <v>0</v>
      </c>
      <c r="DN227" s="577">
        <v>0</v>
      </c>
      <c r="DO227" s="577">
        <v>0</v>
      </c>
      <c r="DP227" s="577">
        <v>0</v>
      </c>
      <c r="DQ227" s="577">
        <v>0</v>
      </c>
      <c r="DR227" s="577">
        <v>0</v>
      </c>
      <c r="DS227" s="577">
        <v>0</v>
      </c>
      <c r="DT227" s="577">
        <v>0</v>
      </c>
      <c r="DU227" s="577">
        <v>0</v>
      </c>
      <c r="DV227" s="577">
        <v>0</v>
      </c>
      <c r="DW227" s="578">
        <v>0</v>
      </c>
    </row>
    <row r="228" spans="2:127" x14ac:dyDescent="0.2">
      <c r="B228" s="590"/>
      <c r="C228" s="591"/>
      <c r="D228" s="592"/>
      <c r="E228" s="592"/>
      <c r="F228" s="592"/>
      <c r="G228" s="592"/>
      <c r="H228" s="592"/>
      <c r="I228" s="593"/>
      <c r="J228" s="593"/>
      <c r="K228" s="593"/>
      <c r="L228" s="593"/>
      <c r="M228" s="593"/>
      <c r="N228" s="593"/>
      <c r="O228" s="593"/>
      <c r="P228" s="593"/>
      <c r="Q228" s="593"/>
      <c r="R228" s="594"/>
      <c r="S228" s="593"/>
      <c r="T228" s="593"/>
      <c r="U228" s="497" t="s">
        <v>497</v>
      </c>
      <c r="V228" s="498" t="s">
        <v>124</v>
      </c>
      <c r="W228" s="595" t="s">
        <v>495</v>
      </c>
      <c r="X228" s="904">
        <v>10.642418652133703</v>
      </c>
      <c r="Y228" s="904">
        <v>45.858459799656266</v>
      </c>
      <c r="Z228" s="904">
        <v>90.617532571810571</v>
      </c>
      <c r="AA228" s="904">
        <v>138.55048634633619</v>
      </c>
      <c r="AB228" s="904">
        <v>190.2812681172249</v>
      </c>
      <c r="AC228" s="904">
        <v>224.10653999240145</v>
      </c>
      <c r="AD228" s="904">
        <v>359.86732951288002</v>
      </c>
      <c r="AE228" s="904">
        <v>481.4673132159304</v>
      </c>
      <c r="AF228" s="904">
        <v>611.90536638462015</v>
      </c>
      <c r="AG228" s="904">
        <v>750.13492931899623</v>
      </c>
      <c r="AH228" s="904">
        <v>928.10109070180033</v>
      </c>
      <c r="AI228" s="904">
        <v>1107.5069396638587</v>
      </c>
      <c r="AJ228" s="904">
        <v>1212.2583098996415</v>
      </c>
      <c r="AK228" s="905">
        <v>1277.9095631806006</v>
      </c>
      <c r="AL228" s="905">
        <v>1319.3941264371008</v>
      </c>
      <c r="AM228" s="905">
        <v>1318.2778492561276</v>
      </c>
      <c r="AN228" s="905">
        <v>1317.1972929449455</v>
      </c>
      <c r="AO228" s="905">
        <v>1316.1513980468649</v>
      </c>
      <c r="AP228" s="905">
        <v>1315.1389717855229</v>
      </c>
      <c r="AQ228" s="905">
        <v>1314.1621752622618</v>
      </c>
      <c r="AR228" s="905">
        <v>1313.2167198388886</v>
      </c>
      <c r="AS228" s="905">
        <v>1312.3015189890634</v>
      </c>
      <c r="AT228" s="905">
        <v>1311.4156045664326</v>
      </c>
      <c r="AU228" s="905">
        <v>1310.5581230164696</v>
      </c>
      <c r="AV228" s="905">
        <v>1309.7313129738234</v>
      </c>
      <c r="AW228" s="905">
        <v>1309.7313129738234</v>
      </c>
      <c r="AX228" s="905">
        <v>1309.7313129738234</v>
      </c>
      <c r="AY228" s="905">
        <v>1309.7313129738234</v>
      </c>
      <c r="AZ228" s="905">
        <v>1309.7313129738234</v>
      </c>
      <c r="BA228" s="905">
        <v>1309.7313129738234</v>
      </c>
      <c r="BB228" s="905">
        <v>1309.7313129738234</v>
      </c>
      <c r="BC228" s="905">
        <v>1309.7313129738234</v>
      </c>
      <c r="BD228" s="905">
        <v>1309.7313129738234</v>
      </c>
      <c r="BE228" s="905">
        <v>1309.7313129738234</v>
      </c>
      <c r="BF228" s="905">
        <v>1309.7313129738234</v>
      </c>
      <c r="BG228" s="905">
        <v>1309.7313129738234</v>
      </c>
      <c r="BH228" s="905">
        <v>1309.7313129738234</v>
      </c>
      <c r="BI228" s="905">
        <v>1309.7313129738234</v>
      </c>
      <c r="BJ228" s="905">
        <v>1309.7313129738234</v>
      </c>
      <c r="BK228" s="905">
        <v>1309.7313129738234</v>
      </c>
      <c r="BL228" s="905">
        <v>1309.7313129738234</v>
      </c>
      <c r="BM228" s="905">
        <v>1309.7313129738234</v>
      </c>
      <c r="BN228" s="905">
        <v>1309.7313129738234</v>
      </c>
      <c r="BO228" s="905">
        <v>1309.7313129738234</v>
      </c>
      <c r="BP228" s="905">
        <v>1309.7313129738234</v>
      </c>
      <c r="BQ228" s="905">
        <v>1309.7313129738234</v>
      </c>
      <c r="BR228" s="905">
        <v>1309.7313129738234</v>
      </c>
      <c r="BS228" s="905">
        <v>1309.7313129738234</v>
      </c>
      <c r="BT228" s="905">
        <v>1309.7313129738234</v>
      </c>
      <c r="BU228" s="905">
        <v>1309.7313129738234</v>
      </c>
      <c r="BV228" s="905">
        <v>1309.7313129738234</v>
      </c>
      <c r="BW228" s="905">
        <v>1309.7313129738234</v>
      </c>
      <c r="BX228" s="905">
        <v>1309.7313129738234</v>
      </c>
      <c r="BY228" s="905">
        <v>1309.7313129738234</v>
      </c>
      <c r="BZ228" s="905">
        <v>1309.7313129738234</v>
      </c>
      <c r="CA228" s="905">
        <v>1309.7313129738234</v>
      </c>
      <c r="CB228" s="905">
        <v>1309.7313129738234</v>
      </c>
      <c r="CC228" s="905">
        <v>1309.7313129738234</v>
      </c>
      <c r="CD228" s="905">
        <v>1309.7313129738234</v>
      </c>
      <c r="CE228" s="906">
        <v>1309.7313129738234</v>
      </c>
      <c r="CF228" s="906">
        <v>1309.7313129738234</v>
      </c>
      <c r="CG228" s="906">
        <v>1309.7313129738234</v>
      </c>
      <c r="CH228" s="906">
        <v>1309.7313129738234</v>
      </c>
      <c r="CI228" s="906">
        <v>1309.7313129738234</v>
      </c>
      <c r="CJ228" s="906">
        <v>1309.7313129738234</v>
      </c>
      <c r="CK228" s="906">
        <v>1309.7313129738234</v>
      </c>
      <c r="CL228" s="906">
        <v>1309.7313129738234</v>
      </c>
      <c r="CM228" s="906">
        <v>1309.7313129738234</v>
      </c>
      <c r="CN228" s="906">
        <v>1309.7313129738234</v>
      </c>
      <c r="CO228" s="906">
        <v>1309.7313129738234</v>
      </c>
      <c r="CP228" s="906">
        <v>1309.7313129738234</v>
      </c>
      <c r="CQ228" s="906">
        <v>1309.7313129738234</v>
      </c>
      <c r="CR228" s="906">
        <v>1309.7313129738234</v>
      </c>
      <c r="CS228" s="906">
        <v>1309.7313129738234</v>
      </c>
      <c r="CT228" s="906">
        <v>1309.7313129738234</v>
      </c>
      <c r="CU228" s="906">
        <v>1309.7313129738234</v>
      </c>
      <c r="CV228" s="906">
        <v>1309.7313129738234</v>
      </c>
      <c r="CW228" s="906">
        <v>1309.7313129738234</v>
      </c>
      <c r="CX228" s="906">
        <v>1309.7313129738234</v>
      </c>
      <c r="CY228" s="907">
        <v>1309.7313129738234</v>
      </c>
      <c r="CZ228" s="576">
        <v>0</v>
      </c>
      <c r="DA228" s="577">
        <v>0</v>
      </c>
      <c r="DB228" s="577">
        <v>0</v>
      </c>
      <c r="DC228" s="577">
        <v>0</v>
      </c>
      <c r="DD228" s="577">
        <v>0</v>
      </c>
      <c r="DE228" s="577">
        <v>0</v>
      </c>
      <c r="DF228" s="577">
        <v>0</v>
      </c>
      <c r="DG228" s="577">
        <v>0</v>
      </c>
      <c r="DH228" s="577">
        <v>0</v>
      </c>
      <c r="DI228" s="577">
        <v>0</v>
      </c>
      <c r="DJ228" s="577">
        <v>0</v>
      </c>
      <c r="DK228" s="577">
        <v>0</v>
      </c>
      <c r="DL228" s="577">
        <v>0</v>
      </c>
      <c r="DM228" s="577">
        <v>0</v>
      </c>
      <c r="DN228" s="577">
        <v>0</v>
      </c>
      <c r="DO228" s="577">
        <v>0</v>
      </c>
      <c r="DP228" s="577">
        <v>0</v>
      </c>
      <c r="DQ228" s="577">
        <v>0</v>
      </c>
      <c r="DR228" s="577">
        <v>0</v>
      </c>
      <c r="DS228" s="577">
        <v>0</v>
      </c>
      <c r="DT228" s="577">
        <v>0</v>
      </c>
      <c r="DU228" s="577">
        <v>0</v>
      </c>
      <c r="DV228" s="577">
        <v>0</v>
      </c>
      <c r="DW228" s="578">
        <v>0</v>
      </c>
    </row>
    <row r="229" spans="2:127" x14ac:dyDescent="0.2">
      <c r="B229" s="596"/>
      <c r="C229" s="597"/>
      <c r="D229" s="384"/>
      <c r="E229" s="384"/>
      <c r="F229" s="384"/>
      <c r="G229" s="384"/>
      <c r="H229" s="384"/>
      <c r="I229" s="598"/>
      <c r="J229" s="598"/>
      <c r="K229" s="598"/>
      <c r="L229" s="598"/>
      <c r="M229" s="598"/>
      <c r="N229" s="598"/>
      <c r="O229" s="598"/>
      <c r="P229" s="598"/>
      <c r="Q229" s="598"/>
      <c r="R229" s="599"/>
      <c r="S229" s="598"/>
      <c r="T229" s="598"/>
      <c r="U229" s="497" t="s">
        <v>498</v>
      </c>
      <c r="V229" s="498" t="s">
        <v>124</v>
      </c>
      <c r="W229" s="595" t="s">
        <v>495</v>
      </c>
      <c r="X229" s="905">
        <v>0</v>
      </c>
      <c r="Y229" s="905">
        <v>0</v>
      </c>
      <c r="Z229" s="905">
        <v>0</v>
      </c>
      <c r="AA229" s="905">
        <v>0</v>
      </c>
      <c r="AB229" s="905">
        <v>0</v>
      </c>
      <c r="AC229" s="905">
        <v>0</v>
      </c>
      <c r="AD229" s="905">
        <v>0</v>
      </c>
      <c r="AE229" s="905">
        <v>0</v>
      </c>
      <c r="AF229" s="905">
        <v>0</v>
      </c>
      <c r="AG229" s="905">
        <v>0</v>
      </c>
      <c r="AH229" s="905">
        <v>0</v>
      </c>
      <c r="AI229" s="905">
        <v>0</v>
      </c>
      <c r="AJ229" s="905">
        <v>0</v>
      </c>
      <c r="AK229" s="905">
        <v>0</v>
      </c>
      <c r="AL229" s="905">
        <v>0</v>
      </c>
      <c r="AM229" s="905">
        <v>0</v>
      </c>
      <c r="AN229" s="905">
        <v>0</v>
      </c>
      <c r="AO229" s="905">
        <v>0</v>
      </c>
      <c r="AP229" s="905">
        <v>0</v>
      </c>
      <c r="AQ229" s="905">
        <v>0</v>
      </c>
      <c r="AR229" s="905">
        <v>0</v>
      </c>
      <c r="AS229" s="905">
        <v>0</v>
      </c>
      <c r="AT229" s="905">
        <v>0</v>
      </c>
      <c r="AU229" s="905">
        <v>0</v>
      </c>
      <c r="AV229" s="905">
        <v>0</v>
      </c>
      <c r="AW229" s="905">
        <v>0</v>
      </c>
      <c r="AX229" s="905">
        <v>0</v>
      </c>
      <c r="AY229" s="905">
        <v>0</v>
      </c>
      <c r="AZ229" s="905">
        <v>0</v>
      </c>
      <c r="BA229" s="905">
        <v>0</v>
      </c>
      <c r="BB229" s="905">
        <v>0</v>
      </c>
      <c r="BC229" s="905">
        <v>0</v>
      </c>
      <c r="BD229" s="905">
        <v>0</v>
      </c>
      <c r="BE229" s="905">
        <v>0</v>
      </c>
      <c r="BF229" s="905">
        <v>0</v>
      </c>
      <c r="BG229" s="905">
        <v>0</v>
      </c>
      <c r="BH229" s="905">
        <v>0</v>
      </c>
      <c r="BI229" s="905">
        <v>0</v>
      </c>
      <c r="BJ229" s="905">
        <v>0</v>
      </c>
      <c r="BK229" s="905">
        <v>0</v>
      </c>
      <c r="BL229" s="905">
        <v>0</v>
      </c>
      <c r="BM229" s="905">
        <v>0</v>
      </c>
      <c r="BN229" s="905">
        <v>0</v>
      </c>
      <c r="BO229" s="905">
        <v>0</v>
      </c>
      <c r="BP229" s="905">
        <v>0</v>
      </c>
      <c r="BQ229" s="905">
        <v>0</v>
      </c>
      <c r="BR229" s="905">
        <v>0</v>
      </c>
      <c r="BS229" s="905">
        <v>0</v>
      </c>
      <c r="BT229" s="905">
        <v>0</v>
      </c>
      <c r="BU229" s="905">
        <v>0</v>
      </c>
      <c r="BV229" s="905">
        <v>0</v>
      </c>
      <c r="BW229" s="905">
        <v>0</v>
      </c>
      <c r="BX229" s="905">
        <v>0</v>
      </c>
      <c r="BY229" s="905">
        <v>0</v>
      </c>
      <c r="BZ229" s="905">
        <v>0</v>
      </c>
      <c r="CA229" s="905">
        <v>0</v>
      </c>
      <c r="CB229" s="905">
        <v>0</v>
      </c>
      <c r="CC229" s="905">
        <v>0</v>
      </c>
      <c r="CD229" s="905">
        <v>0</v>
      </c>
      <c r="CE229" s="906">
        <v>0</v>
      </c>
      <c r="CF229" s="906">
        <v>0</v>
      </c>
      <c r="CG229" s="906">
        <v>0</v>
      </c>
      <c r="CH229" s="906">
        <v>0</v>
      </c>
      <c r="CI229" s="906">
        <v>0</v>
      </c>
      <c r="CJ229" s="906">
        <v>0</v>
      </c>
      <c r="CK229" s="906">
        <v>0</v>
      </c>
      <c r="CL229" s="906">
        <v>0</v>
      </c>
      <c r="CM229" s="906">
        <v>0</v>
      </c>
      <c r="CN229" s="906">
        <v>0</v>
      </c>
      <c r="CO229" s="906">
        <v>0</v>
      </c>
      <c r="CP229" s="906">
        <v>0</v>
      </c>
      <c r="CQ229" s="906">
        <v>0</v>
      </c>
      <c r="CR229" s="906">
        <v>0</v>
      </c>
      <c r="CS229" s="906">
        <v>0</v>
      </c>
      <c r="CT229" s="906">
        <v>0</v>
      </c>
      <c r="CU229" s="906">
        <v>0</v>
      </c>
      <c r="CV229" s="906">
        <v>0</v>
      </c>
      <c r="CW229" s="906">
        <v>0</v>
      </c>
      <c r="CX229" s="906">
        <v>0</v>
      </c>
      <c r="CY229" s="907">
        <v>0</v>
      </c>
      <c r="CZ229" s="576">
        <v>0</v>
      </c>
      <c r="DA229" s="577">
        <v>0</v>
      </c>
      <c r="DB229" s="577">
        <v>0</v>
      </c>
      <c r="DC229" s="577">
        <v>0</v>
      </c>
      <c r="DD229" s="577">
        <v>0</v>
      </c>
      <c r="DE229" s="577">
        <v>0</v>
      </c>
      <c r="DF229" s="577">
        <v>0</v>
      </c>
      <c r="DG229" s="577">
        <v>0</v>
      </c>
      <c r="DH229" s="577">
        <v>0</v>
      </c>
      <c r="DI229" s="577">
        <v>0</v>
      </c>
      <c r="DJ229" s="577">
        <v>0</v>
      </c>
      <c r="DK229" s="577">
        <v>0</v>
      </c>
      <c r="DL229" s="577">
        <v>0</v>
      </c>
      <c r="DM229" s="577">
        <v>0</v>
      </c>
      <c r="DN229" s="577">
        <v>0</v>
      </c>
      <c r="DO229" s="577">
        <v>0</v>
      </c>
      <c r="DP229" s="577">
        <v>0</v>
      </c>
      <c r="DQ229" s="577">
        <v>0</v>
      </c>
      <c r="DR229" s="577">
        <v>0</v>
      </c>
      <c r="DS229" s="577">
        <v>0</v>
      </c>
      <c r="DT229" s="577">
        <v>0</v>
      </c>
      <c r="DU229" s="577">
        <v>0</v>
      </c>
      <c r="DV229" s="577">
        <v>0</v>
      </c>
      <c r="DW229" s="578">
        <v>0</v>
      </c>
    </row>
    <row r="230" spans="2:127" x14ac:dyDescent="0.2">
      <c r="B230" s="596"/>
      <c r="C230" s="597"/>
      <c r="D230" s="384"/>
      <c r="E230" s="384"/>
      <c r="F230" s="384"/>
      <c r="G230" s="384"/>
      <c r="H230" s="384"/>
      <c r="I230" s="598"/>
      <c r="J230" s="598"/>
      <c r="K230" s="598"/>
      <c r="L230" s="598"/>
      <c r="M230" s="598"/>
      <c r="N230" s="598"/>
      <c r="O230" s="598"/>
      <c r="P230" s="598"/>
      <c r="Q230" s="598"/>
      <c r="R230" s="599"/>
      <c r="S230" s="598"/>
      <c r="T230" s="598"/>
      <c r="U230" s="600" t="s">
        <v>499</v>
      </c>
      <c r="V230" s="601" t="s">
        <v>124</v>
      </c>
      <c r="W230" s="595" t="s">
        <v>495</v>
      </c>
      <c r="X230" s="905">
        <v>3.0630844339541041</v>
      </c>
      <c r="Y230" s="905">
        <v>7.2406239704856992</v>
      </c>
      <c r="Z230" s="905">
        <v>14.156100613246998</v>
      </c>
      <c r="AA230" s="905">
        <v>25.615424399527264</v>
      </c>
      <c r="AB230" s="905">
        <v>38.135761973003014</v>
      </c>
      <c r="AC230" s="905">
        <v>28.17901486133362</v>
      </c>
      <c r="AD230" s="905">
        <v>45.654146665336491</v>
      </c>
      <c r="AE230" s="905">
        <v>66.417252092985009</v>
      </c>
      <c r="AF230" s="905">
        <v>84.469048367457333</v>
      </c>
      <c r="AG230" s="905">
        <v>98.784051656877807</v>
      </c>
      <c r="AH230" s="905">
        <v>135.35925601322853</v>
      </c>
      <c r="AI230" s="905">
        <v>144.88531917894355</v>
      </c>
      <c r="AJ230" s="905">
        <v>150.35890738754227</v>
      </c>
      <c r="AK230" s="905">
        <v>151.95698727730684</v>
      </c>
      <c r="AL230" s="905">
        <v>150.62975101744541</v>
      </c>
      <c r="AM230" s="905">
        <v>149.5429260385344</v>
      </c>
      <c r="AN230" s="905">
        <v>148.4908794589486</v>
      </c>
      <c r="AO230" s="905">
        <v>147.47257977503071</v>
      </c>
      <c r="AP230" s="905">
        <v>146.48686568099822</v>
      </c>
      <c r="AQ230" s="905">
        <v>145.53584125902805</v>
      </c>
      <c r="AR230" s="905">
        <v>144.61533102368213</v>
      </c>
      <c r="AS230" s="905">
        <v>143.72427711586735</v>
      </c>
      <c r="AT230" s="905">
        <v>142.86173693310261</v>
      </c>
      <c r="AU230" s="905">
        <v>142.02687944130759</v>
      </c>
      <c r="AV230" s="905">
        <v>141.22188421030327</v>
      </c>
      <c r="AW230" s="905">
        <v>141.22188421030327</v>
      </c>
      <c r="AX230" s="905">
        <v>141.22188421030327</v>
      </c>
      <c r="AY230" s="905">
        <v>141.22188421030327</v>
      </c>
      <c r="AZ230" s="905">
        <v>141.22188421030327</v>
      </c>
      <c r="BA230" s="905">
        <v>141.22188421030327</v>
      </c>
      <c r="BB230" s="905">
        <v>141.22188421030327</v>
      </c>
      <c r="BC230" s="905">
        <v>141.22188421030327</v>
      </c>
      <c r="BD230" s="905">
        <v>141.22188421030327</v>
      </c>
      <c r="BE230" s="905">
        <v>141.22188421030327</v>
      </c>
      <c r="BF230" s="905">
        <v>141.22188421030327</v>
      </c>
      <c r="BG230" s="905">
        <v>141.22188421030327</v>
      </c>
      <c r="BH230" s="905">
        <v>141.22188421030327</v>
      </c>
      <c r="BI230" s="905">
        <v>141.22188421030327</v>
      </c>
      <c r="BJ230" s="905">
        <v>141.22188421030327</v>
      </c>
      <c r="BK230" s="905">
        <v>141.22188421030327</v>
      </c>
      <c r="BL230" s="905">
        <v>141.22188421030327</v>
      </c>
      <c r="BM230" s="905">
        <v>141.22188421030327</v>
      </c>
      <c r="BN230" s="905">
        <v>141.22188421030327</v>
      </c>
      <c r="BO230" s="905">
        <v>141.22188421030327</v>
      </c>
      <c r="BP230" s="905">
        <v>141.22188421030327</v>
      </c>
      <c r="BQ230" s="905">
        <v>141.22188421030327</v>
      </c>
      <c r="BR230" s="905">
        <v>141.22188421030327</v>
      </c>
      <c r="BS230" s="905">
        <v>141.22188421030327</v>
      </c>
      <c r="BT230" s="905">
        <v>141.22188421030327</v>
      </c>
      <c r="BU230" s="905">
        <v>141.22188421030327</v>
      </c>
      <c r="BV230" s="905">
        <v>141.22188421030327</v>
      </c>
      <c r="BW230" s="905">
        <v>141.22188421030327</v>
      </c>
      <c r="BX230" s="905">
        <v>141.22188421030327</v>
      </c>
      <c r="BY230" s="905">
        <v>141.22188421030327</v>
      </c>
      <c r="BZ230" s="905">
        <v>141.22188421030327</v>
      </c>
      <c r="CA230" s="905">
        <v>141.22188421030327</v>
      </c>
      <c r="CB230" s="905">
        <v>141.22188421030327</v>
      </c>
      <c r="CC230" s="905">
        <v>141.22188421030327</v>
      </c>
      <c r="CD230" s="905">
        <v>141.22188421030327</v>
      </c>
      <c r="CE230" s="906">
        <v>141.22188421030327</v>
      </c>
      <c r="CF230" s="906">
        <v>141.22188421030327</v>
      </c>
      <c r="CG230" s="906">
        <v>141.22188421030327</v>
      </c>
      <c r="CH230" s="906">
        <v>141.22188421030327</v>
      </c>
      <c r="CI230" s="906">
        <v>141.22188421030327</v>
      </c>
      <c r="CJ230" s="906">
        <v>141.22188421030327</v>
      </c>
      <c r="CK230" s="906">
        <v>141.22188421030327</v>
      </c>
      <c r="CL230" s="906">
        <v>141.22188421030327</v>
      </c>
      <c r="CM230" s="906">
        <v>141.22188421030327</v>
      </c>
      <c r="CN230" s="906">
        <v>141.22188421030327</v>
      </c>
      <c r="CO230" s="906">
        <v>141.22188421030327</v>
      </c>
      <c r="CP230" s="906">
        <v>141.22188421030327</v>
      </c>
      <c r="CQ230" s="906">
        <v>141.22188421030327</v>
      </c>
      <c r="CR230" s="906">
        <v>141.22188421030327</v>
      </c>
      <c r="CS230" s="906">
        <v>141.22188421030327</v>
      </c>
      <c r="CT230" s="906">
        <v>141.22188421030327</v>
      </c>
      <c r="CU230" s="906">
        <v>141.22188421030327</v>
      </c>
      <c r="CV230" s="906">
        <v>141.22188421030327</v>
      </c>
      <c r="CW230" s="906">
        <v>141.22188421030327</v>
      </c>
      <c r="CX230" s="906">
        <v>141.22188421030327</v>
      </c>
      <c r="CY230" s="907">
        <v>141.22188421030327</v>
      </c>
      <c r="CZ230" s="576">
        <v>0</v>
      </c>
      <c r="DA230" s="577">
        <v>0</v>
      </c>
      <c r="DB230" s="577">
        <v>0</v>
      </c>
      <c r="DC230" s="577">
        <v>0</v>
      </c>
      <c r="DD230" s="577">
        <v>0</v>
      </c>
      <c r="DE230" s="577">
        <v>0</v>
      </c>
      <c r="DF230" s="577">
        <v>0</v>
      </c>
      <c r="DG230" s="577">
        <v>0</v>
      </c>
      <c r="DH230" s="577">
        <v>0</v>
      </c>
      <c r="DI230" s="577">
        <v>0</v>
      </c>
      <c r="DJ230" s="577">
        <v>0</v>
      </c>
      <c r="DK230" s="577">
        <v>0</v>
      </c>
      <c r="DL230" s="577">
        <v>0</v>
      </c>
      <c r="DM230" s="577">
        <v>0</v>
      </c>
      <c r="DN230" s="577">
        <v>0</v>
      </c>
      <c r="DO230" s="577">
        <v>0</v>
      </c>
      <c r="DP230" s="577">
        <v>0</v>
      </c>
      <c r="DQ230" s="577">
        <v>0</v>
      </c>
      <c r="DR230" s="577">
        <v>0</v>
      </c>
      <c r="DS230" s="577">
        <v>0</v>
      </c>
      <c r="DT230" s="577">
        <v>0</v>
      </c>
      <c r="DU230" s="577">
        <v>0</v>
      </c>
      <c r="DV230" s="577">
        <v>0</v>
      </c>
      <c r="DW230" s="578">
        <v>0</v>
      </c>
    </row>
    <row r="231" spans="2:127" x14ac:dyDescent="0.2">
      <c r="B231" s="596"/>
      <c r="C231" s="597"/>
      <c r="D231" s="384"/>
      <c r="E231" s="384"/>
      <c r="F231" s="384"/>
      <c r="G231" s="384"/>
      <c r="H231" s="384"/>
      <c r="I231" s="598"/>
      <c r="J231" s="598"/>
      <c r="K231" s="598"/>
      <c r="L231" s="598"/>
      <c r="M231" s="598"/>
      <c r="N231" s="598"/>
      <c r="O231" s="598"/>
      <c r="P231" s="598"/>
      <c r="Q231" s="598"/>
      <c r="R231" s="599"/>
      <c r="S231" s="598"/>
      <c r="T231" s="598"/>
      <c r="U231" s="497" t="s">
        <v>500</v>
      </c>
      <c r="V231" s="498" t="s">
        <v>124</v>
      </c>
      <c r="W231" s="595" t="s">
        <v>495</v>
      </c>
      <c r="X231" s="905">
        <v>0</v>
      </c>
      <c r="Y231" s="905">
        <v>0</v>
      </c>
      <c r="Z231" s="905">
        <v>0</v>
      </c>
      <c r="AA231" s="905">
        <v>0</v>
      </c>
      <c r="AB231" s="905">
        <v>0</v>
      </c>
      <c r="AC231" s="905">
        <v>0</v>
      </c>
      <c r="AD231" s="905">
        <v>0</v>
      </c>
      <c r="AE231" s="905">
        <v>0</v>
      </c>
      <c r="AF231" s="905">
        <v>0</v>
      </c>
      <c r="AG231" s="905">
        <v>0</v>
      </c>
      <c r="AH231" s="905">
        <v>0</v>
      </c>
      <c r="AI231" s="905">
        <v>0</v>
      </c>
      <c r="AJ231" s="905">
        <v>0</v>
      </c>
      <c r="AK231" s="905">
        <v>0</v>
      </c>
      <c r="AL231" s="905">
        <v>0</v>
      </c>
      <c r="AM231" s="905">
        <v>0</v>
      </c>
      <c r="AN231" s="905">
        <v>0</v>
      </c>
      <c r="AO231" s="905">
        <v>0</v>
      </c>
      <c r="AP231" s="905">
        <v>0</v>
      </c>
      <c r="AQ231" s="905">
        <v>0</v>
      </c>
      <c r="AR231" s="905">
        <v>0</v>
      </c>
      <c r="AS231" s="905">
        <v>0</v>
      </c>
      <c r="AT231" s="905">
        <v>0</v>
      </c>
      <c r="AU231" s="905">
        <v>0</v>
      </c>
      <c r="AV231" s="905">
        <v>0</v>
      </c>
      <c r="AW231" s="905">
        <v>0</v>
      </c>
      <c r="AX231" s="905">
        <v>0</v>
      </c>
      <c r="AY231" s="905">
        <v>0</v>
      </c>
      <c r="AZ231" s="905">
        <v>0</v>
      </c>
      <c r="BA231" s="905">
        <v>0</v>
      </c>
      <c r="BB231" s="905">
        <v>0</v>
      </c>
      <c r="BC231" s="905">
        <v>0</v>
      </c>
      <c r="BD231" s="905">
        <v>0</v>
      </c>
      <c r="BE231" s="905">
        <v>0</v>
      </c>
      <c r="BF231" s="905">
        <v>0</v>
      </c>
      <c r="BG231" s="905">
        <v>0</v>
      </c>
      <c r="BH231" s="905">
        <v>0</v>
      </c>
      <c r="BI231" s="905">
        <v>0</v>
      </c>
      <c r="BJ231" s="905">
        <v>0</v>
      </c>
      <c r="BK231" s="905">
        <v>0</v>
      </c>
      <c r="BL231" s="905">
        <v>0</v>
      </c>
      <c r="BM231" s="905">
        <v>0</v>
      </c>
      <c r="BN231" s="905">
        <v>0</v>
      </c>
      <c r="BO231" s="905">
        <v>0</v>
      </c>
      <c r="BP231" s="905">
        <v>0</v>
      </c>
      <c r="BQ231" s="905">
        <v>0</v>
      </c>
      <c r="BR231" s="905">
        <v>0</v>
      </c>
      <c r="BS231" s="905">
        <v>0</v>
      </c>
      <c r="BT231" s="905">
        <v>0</v>
      </c>
      <c r="BU231" s="905">
        <v>0</v>
      </c>
      <c r="BV231" s="905">
        <v>0</v>
      </c>
      <c r="BW231" s="905">
        <v>0</v>
      </c>
      <c r="BX231" s="905">
        <v>0</v>
      </c>
      <c r="BY231" s="905">
        <v>0</v>
      </c>
      <c r="BZ231" s="905">
        <v>0</v>
      </c>
      <c r="CA231" s="905">
        <v>0</v>
      </c>
      <c r="CB231" s="905">
        <v>0</v>
      </c>
      <c r="CC231" s="905">
        <v>0</v>
      </c>
      <c r="CD231" s="905">
        <v>0</v>
      </c>
      <c r="CE231" s="906">
        <v>0</v>
      </c>
      <c r="CF231" s="906">
        <v>0</v>
      </c>
      <c r="CG231" s="906">
        <v>0</v>
      </c>
      <c r="CH231" s="906">
        <v>0</v>
      </c>
      <c r="CI231" s="906">
        <v>0</v>
      </c>
      <c r="CJ231" s="906">
        <v>0</v>
      </c>
      <c r="CK231" s="906">
        <v>0</v>
      </c>
      <c r="CL231" s="906">
        <v>0</v>
      </c>
      <c r="CM231" s="906">
        <v>0</v>
      </c>
      <c r="CN231" s="906">
        <v>0</v>
      </c>
      <c r="CO231" s="906">
        <v>0</v>
      </c>
      <c r="CP231" s="906">
        <v>0</v>
      </c>
      <c r="CQ231" s="906">
        <v>0</v>
      </c>
      <c r="CR231" s="906">
        <v>0</v>
      </c>
      <c r="CS231" s="906">
        <v>0</v>
      </c>
      <c r="CT231" s="906">
        <v>0</v>
      </c>
      <c r="CU231" s="906">
        <v>0</v>
      </c>
      <c r="CV231" s="906">
        <v>0</v>
      </c>
      <c r="CW231" s="906">
        <v>0</v>
      </c>
      <c r="CX231" s="906">
        <v>0</v>
      </c>
      <c r="CY231" s="907">
        <v>0</v>
      </c>
      <c r="CZ231" s="576">
        <v>0</v>
      </c>
      <c r="DA231" s="577">
        <v>0</v>
      </c>
      <c r="DB231" s="577">
        <v>0</v>
      </c>
      <c r="DC231" s="577">
        <v>0</v>
      </c>
      <c r="DD231" s="577">
        <v>0</v>
      </c>
      <c r="DE231" s="577">
        <v>0</v>
      </c>
      <c r="DF231" s="577">
        <v>0</v>
      </c>
      <c r="DG231" s="577">
        <v>0</v>
      </c>
      <c r="DH231" s="577">
        <v>0</v>
      </c>
      <c r="DI231" s="577">
        <v>0</v>
      </c>
      <c r="DJ231" s="577">
        <v>0</v>
      </c>
      <c r="DK231" s="577">
        <v>0</v>
      </c>
      <c r="DL231" s="577">
        <v>0</v>
      </c>
      <c r="DM231" s="577">
        <v>0</v>
      </c>
      <c r="DN231" s="577">
        <v>0</v>
      </c>
      <c r="DO231" s="577">
        <v>0</v>
      </c>
      <c r="DP231" s="577">
        <v>0</v>
      </c>
      <c r="DQ231" s="577">
        <v>0</v>
      </c>
      <c r="DR231" s="577">
        <v>0</v>
      </c>
      <c r="DS231" s="577">
        <v>0</v>
      </c>
      <c r="DT231" s="577">
        <v>0</v>
      </c>
      <c r="DU231" s="577">
        <v>0</v>
      </c>
      <c r="DV231" s="577">
        <v>0</v>
      </c>
      <c r="DW231" s="578">
        <v>0</v>
      </c>
    </row>
    <row r="232" spans="2:127" x14ac:dyDescent="0.2">
      <c r="B232" s="602"/>
      <c r="C232" s="597"/>
      <c r="D232" s="384"/>
      <c r="E232" s="384"/>
      <c r="F232" s="384"/>
      <c r="G232" s="384"/>
      <c r="H232" s="384"/>
      <c r="I232" s="598"/>
      <c r="J232" s="598"/>
      <c r="K232" s="598"/>
      <c r="L232" s="598"/>
      <c r="M232" s="598"/>
      <c r="N232" s="598"/>
      <c r="O232" s="598"/>
      <c r="P232" s="598"/>
      <c r="Q232" s="598"/>
      <c r="R232" s="599"/>
      <c r="S232" s="598"/>
      <c r="T232" s="598"/>
      <c r="U232" s="497" t="s">
        <v>501</v>
      </c>
      <c r="V232" s="498" t="s">
        <v>124</v>
      </c>
      <c r="W232" s="595" t="s">
        <v>495</v>
      </c>
      <c r="X232" s="905">
        <v>365.37094591783301</v>
      </c>
      <c r="Y232" s="905">
        <v>505.83217982753638</v>
      </c>
      <c r="Z232" s="905">
        <v>501.20135526043606</v>
      </c>
      <c r="AA232" s="905">
        <v>490.41145920602082</v>
      </c>
      <c r="AB232" s="905">
        <v>766.00157911152132</v>
      </c>
      <c r="AC232" s="905">
        <v>1837.1892943010857</v>
      </c>
      <c r="AD232" s="905">
        <v>1521.1239539351791</v>
      </c>
      <c r="AE232" s="905">
        <v>1730.486523353833</v>
      </c>
      <c r="AF232" s="905">
        <v>1851.3684509027926</v>
      </c>
      <c r="AG232" s="905">
        <v>2070.9453209545809</v>
      </c>
      <c r="AH232" s="905">
        <v>2663.6210439983229</v>
      </c>
      <c r="AI232" s="905">
        <v>1550.8500000267384</v>
      </c>
      <c r="AJ232" s="905">
        <v>1054.3669674550565</v>
      </c>
      <c r="AK232" s="905">
        <v>769.34637386897646</v>
      </c>
      <c r="AL232" s="905">
        <v>40.300124071192378</v>
      </c>
      <c r="AM232" s="905">
        <v>40.146545206027263</v>
      </c>
      <c r="AN232" s="905">
        <v>39.997880864547433</v>
      </c>
      <c r="AO232" s="905">
        <v>39.853985285324733</v>
      </c>
      <c r="AP232" s="905">
        <v>39.714694364637154</v>
      </c>
      <c r="AQ232" s="905">
        <v>39.58030542961577</v>
      </c>
      <c r="AR232" s="905">
        <v>182.15875712219983</v>
      </c>
      <c r="AS232" s="905">
        <v>236.33257231833872</v>
      </c>
      <c r="AT232" s="905">
        <v>233.54575885322518</v>
      </c>
      <c r="AU232" s="905">
        <v>228.2315612725441</v>
      </c>
      <c r="AV232" s="905">
        <v>335.03350380307478</v>
      </c>
      <c r="AW232" s="905">
        <v>755.61846100276182</v>
      </c>
      <c r="AX232" s="905">
        <v>630.28289303864426</v>
      </c>
      <c r="AY232" s="905">
        <v>710.58955250843928</v>
      </c>
      <c r="AZ232" s="905">
        <v>756.3814585417731</v>
      </c>
      <c r="BA232" s="905">
        <v>840.83797331024425</v>
      </c>
      <c r="BB232" s="905">
        <v>1070.0809870255216</v>
      </c>
      <c r="BC232" s="905">
        <v>632.35033837341484</v>
      </c>
      <c r="BD232" s="905">
        <v>436.84110777724987</v>
      </c>
      <c r="BE232" s="905">
        <v>324.77134784018239</v>
      </c>
      <c r="BF232" s="905">
        <v>38.97070163804846</v>
      </c>
      <c r="BG232" s="905">
        <v>38.97070163804846</v>
      </c>
      <c r="BH232" s="905">
        <v>38.97070163804846</v>
      </c>
      <c r="BI232" s="905">
        <v>38.97070163804846</v>
      </c>
      <c r="BJ232" s="905">
        <v>38.97070163804846</v>
      </c>
      <c r="BK232" s="905">
        <v>38.97070163804846</v>
      </c>
      <c r="BL232" s="905">
        <v>181.67923031640342</v>
      </c>
      <c r="BM232" s="905">
        <v>235.97896003476862</v>
      </c>
      <c r="BN232" s="905">
        <v>233.31403182717006</v>
      </c>
      <c r="BO232" s="905">
        <v>228.11780767243371</v>
      </c>
      <c r="BP232" s="905">
        <v>335.03350380307478</v>
      </c>
      <c r="BQ232" s="905">
        <v>755.61846100276182</v>
      </c>
      <c r="BR232" s="905">
        <v>630.28289303864426</v>
      </c>
      <c r="BS232" s="905">
        <v>710.58955250843928</v>
      </c>
      <c r="BT232" s="905">
        <v>756.3814585417731</v>
      </c>
      <c r="BU232" s="905">
        <v>840.83797331024425</v>
      </c>
      <c r="BV232" s="905">
        <v>1070.0809870255216</v>
      </c>
      <c r="BW232" s="905">
        <v>632.35033837341484</v>
      </c>
      <c r="BX232" s="905">
        <v>436.84110777724987</v>
      </c>
      <c r="BY232" s="905">
        <v>324.77134784018239</v>
      </c>
      <c r="BZ232" s="905">
        <v>38.97070163804846</v>
      </c>
      <c r="CA232" s="905">
        <v>38.97070163804846</v>
      </c>
      <c r="CB232" s="905">
        <v>38.97070163804846</v>
      </c>
      <c r="CC232" s="905">
        <v>38.97070163804846</v>
      </c>
      <c r="CD232" s="905">
        <v>38.97070163804846</v>
      </c>
      <c r="CE232" s="906">
        <v>38.97070163804846</v>
      </c>
      <c r="CF232" s="906">
        <v>181.67923031640342</v>
      </c>
      <c r="CG232" s="906">
        <v>235.97896003476862</v>
      </c>
      <c r="CH232" s="906">
        <v>233.31403182717006</v>
      </c>
      <c r="CI232" s="906">
        <v>228.11780767243371</v>
      </c>
      <c r="CJ232" s="906">
        <v>335.03350380307478</v>
      </c>
      <c r="CK232" s="906">
        <v>755.61846100276182</v>
      </c>
      <c r="CL232" s="906">
        <v>630.28289303864426</v>
      </c>
      <c r="CM232" s="906">
        <v>710.58955250843928</v>
      </c>
      <c r="CN232" s="906">
        <v>756.3814585417731</v>
      </c>
      <c r="CO232" s="906">
        <v>840.83797331024425</v>
      </c>
      <c r="CP232" s="906">
        <v>1070.0809870255216</v>
      </c>
      <c r="CQ232" s="906">
        <v>632.35033837341484</v>
      </c>
      <c r="CR232" s="906">
        <v>436.84110777724987</v>
      </c>
      <c r="CS232" s="906">
        <v>324.77134784018239</v>
      </c>
      <c r="CT232" s="906">
        <v>38.97070163804846</v>
      </c>
      <c r="CU232" s="906">
        <v>38.97070163804846</v>
      </c>
      <c r="CV232" s="906">
        <v>38.97070163804846</v>
      </c>
      <c r="CW232" s="906">
        <v>38.97070163804846</v>
      </c>
      <c r="CX232" s="906">
        <v>38.97070163804846</v>
      </c>
      <c r="CY232" s="907">
        <v>38.97070163804846</v>
      </c>
      <c r="CZ232" s="576">
        <v>0</v>
      </c>
      <c r="DA232" s="577">
        <v>0</v>
      </c>
      <c r="DB232" s="577">
        <v>0</v>
      </c>
      <c r="DC232" s="577">
        <v>0</v>
      </c>
      <c r="DD232" s="577">
        <v>0</v>
      </c>
      <c r="DE232" s="577">
        <v>0</v>
      </c>
      <c r="DF232" s="577">
        <v>0</v>
      </c>
      <c r="DG232" s="577">
        <v>0</v>
      </c>
      <c r="DH232" s="577">
        <v>0</v>
      </c>
      <c r="DI232" s="577">
        <v>0</v>
      </c>
      <c r="DJ232" s="577">
        <v>0</v>
      </c>
      <c r="DK232" s="577">
        <v>0</v>
      </c>
      <c r="DL232" s="577">
        <v>0</v>
      </c>
      <c r="DM232" s="577">
        <v>0</v>
      </c>
      <c r="DN232" s="577">
        <v>0</v>
      </c>
      <c r="DO232" s="577">
        <v>0</v>
      </c>
      <c r="DP232" s="577">
        <v>0</v>
      </c>
      <c r="DQ232" s="577">
        <v>0</v>
      </c>
      <c r="DR232" s="577">
        <v>0</v>
      </c>
      <c r="DS232" s="577">
        <v>0</v>
      </c>
      <c r="DT232" s="577">
        <v>0</v>
      </c>
      <c r="DU232" s="577">
        <v>0</v>
      </c>
      <c r="DV232" s="577">
        <v>0</v>
      </c>
      <c r="DW232" s="578">
        <v>0</v>
      </c>
    </row>
    <row r="233" spans="2:127" x14ac:dyDescent="0.2">
      <c r="B233" s="602"/>
      <c r="C233" s="597"/>
      <c r="D233" s="384"/>
      <c r="E233" s="384"/>
      <c r="F233" s="384"/>
      <c r="G233" s="384"/>
      <c r="H233" s="384"/>
      <c r="I233" s="598"/>
      <c r="J233" s="598"/>
      <c r="K233" s="598"/>
      <c r="L233" s="598"/>
      <c r="M233" s="598"/>
      <c r="N233" s="598"/>
      <c r="O233" s="598"/>
      <c r="P233" s="598"/>
      <c r="Q233" s="598"/>
      <c r="R233" s="599"/>
      <c r="S233" s="598"/>
      <c r="T233" s="598"/>
      <c r="U233" s="497" t="s">
        <v>502</v>
      </c>
      <c r="V233" s="498" t="s">
        <v>124</v>
      </c>
      <c r="W233" s="595" t="s">
        <v>495</v>
      </c>
      <c r="X233" s="905">
        <v>8.6436104675604977</v>
      </c>
      <c r="Y233" s="905">
        <v>11.579207523749332</v>
      </c>
      <c r="Z233" s="905">
        <v>11.828532156619048</v>
      </c>
      <c r="AA233" s="905">
        <v>12.384392670607287</v>
      </c>
      <c r="AB233" s="905">
        <v>20.883602821867182</v>
      </c>
      <c r="AC233" s="905">
        <v>67.813524697592044</v>
      </c>
      <c r="AD233" s="905">
        <v>46.441583907466381</v>
      </c>
      <c r="AE233" s="905">
        <v>51.217351961286923</v>
      </c>
      <c r="AF233" s="905">
        <v>52.435497696026943</v>
      </c>
      <c r="AG233" s="905">
        <v>66.749817207204075</v>
      </c>
      <c r="AH233" s="905">
        <v>63.759849057036668</v>
      </c>
      <c r="AI233" s="905">
        <v>39.208821070567964</v>
      </c>
      <c r="AJ233" s="905">
        <v>25.782280290952595</v>
      </c>
      <c r="AK233" s="905">
        <v>18.197991360434372</v>
      </c>
      <c r="AL233" s="905">
        <v>0.98936121217696371</v>
      </c>
      <c r="AM233" s="905">
        <v>0.95259202632290929</v>
      </c>
      <c r="AN233" s="905">
        <v>0.91728067697197746</v>
      </c>
      <c r="AO233" s="905">
        <v>0.88336421568225498</v>
      </c>
      <c r="AP233" s="905">
        <v>0.85078224306751404</v>
      </c>
      <c r="AQ233" s="905">
        <v>0.81948584839138805</v>
      </c>
      <c r="AR233" s="905">
        <v>1.8687598313853757</v>
      </c>
      <c r="AS233" s="905">
        <v>2.2001532938284503</v>
      </c>
      <c r="AT233" s="905">
        <v>2.2497252009535624</v>
      </c>
      <c r="AU233" s="905">
        <v>2.3692227057110697</v>
      </c>
      <c r="AV233" s="905">
        <v>3.7555289701398689</v>
      </c>
      <c r="AW233" s="905">
        <v>12.367890218497575</v>
      </c>
      <c r="AX233" s="905">
        <v>8.4345875825258769</v>
      </c>
      <c r="AY233" s="905">
        <v>9.2197428439444842</v>
      </c>
      <c r="AZ233" s="905">
        <v>9.3390724085862775</v>
      </c>
      <c r="BA233" s="905">
        <v>12.509616599449208</v>
      </c>
      <c r="BB233" s="905">
        <v>12.297122967088251</v>
      </c>
      <c r="BC233" s="905">
        <v>8.0541761805686516</v>
      </c>
      <c r="BD233" s="905">
        <v>5.4419208118450255</v>
      </c>
      <c r="BE233" s="905">
        <v>3.9601889580277465</v>
      </c>
      <c r="BF233" s="905">
        <v>0.56862671417491328</v>
      </c>
      <c r="BG233" s="905">
        <v>0.55206477104360518</v>
      </c>
      <c r="BH233" s="905">
        <v>0.53598521460544191</v>
      </c>
      <c r="BI233" s="905">
        <v>0.52037399476256496</v>
      </c>
      <c r="BJ233" s="905">
        <v>0.50521747064326705</v>
      </c>
      <c r="BK233" s="905">
        <v>0.49050239868278345</v>
      </c>
      <c r="BL233" s="905">
        <v>1.1346004652746642</v>
      </c>
      <c r="BM233" s="905">
        <v>1.3447687297422686</v>
      </c>
      <c r="BN233" s="905">
        <v>1.383230974329021</v>
      </c>
      <c r="BO233" s="905">
        <v>1.4651820485890827</v>
      </c>
      <c r="BP233" s="905">
        <v>2.3356169829839115</v>
      </c>
      <c r="BQ233" s="905">
        <v>7.7291058454481467</v>
      </c>
      <c r="BR233" s="905">
        <v>5.2966418829150017</v>
      </c>
      <c r="BS233" s="905">
        <v>5.8177987123739614</v>
      </c>
      <c r="BT233" s="905">
        <v>5.9217047616953913</v>
      </c>
      <c r="BU233" s="905">
        <v>7.9705838131058258</v>
      </c>
      <c r="BV233" s="905">
        <v>6.8086188331246902</v>
      </c>
      <c r="BW233" s="905">
        <v>4.4594020711259637</v>
      </c>
      <c r="BX233" s="905">
        <v>3.0130596097206066</v>
      </c>
      <c r="BY233" s="905">
        <v>2.1926606080564093</v>
      </c>
      <c r="BZ233" s="905">
        <v>0.3148348248212926</v>
      </c>
      <c r="CA233" s="905">
        <v>0.30566487846727441</v>
      </c>
      <c r="CB233" s="905">
        <v>0.29676201792939266</v>
      </c>
      <c r="CC233" s="905">
        <v>0.28811846400911911</v>
      </c>
      <c r="CD233" s="905">
        <v>0.27972666408652341</v>
      </c>
      <c r="CE233" s="906">
        <v>0.2715792855208965</v>
      </c>
      <c r="CF233" s="906">
        <v>0.62820076831111615</v>
      </c>
      <c r="CG233" s="906">
        <v>0.74456584064625031</v>
      </c>
      <c r="CH233" s="906">
        <v>0.76586145292552021</v>
      </c>
      <c r="CI233" s="906">
        <v>0.81123577577283945</v>
      </c>
      <c r="CJ233" s="906">
        <v>1.2931744945440296</v>
      </c>
      <c r="CK233" s="906">
        <v>4.2794185081645137</v>
      </c>
      <c r="CL233" s="906">
        <v>2.9326221891778932</v>
      </c>
      <c r="CM233" s="906">
        <v>3.221174089777942</v>
      </c>
      <c r="CN233" s="906">
        <v>3.2787043500005071</v>
      </c>
      <c r="CO233" s="906">
        <v>4.413119004026762</v>
      </c>
      <c r="CP233" s="906">
        <v>3.7697671673975974</v>
      </c>
      <c r="CQ233" s="906">
        <v>2.4690628049507719</v>
      </c>
      <c r="CR233" s="906">
        <v>1.6682580518204415</v>
      </c>
      <c r="CS233" s="906">
        <v>1.2140230158403003</v>
      </c>
      <c r="CT233" s="906">
        <v>0.1743164090770519</v>
      </c>
      <c r="CU233" s="906">
        <v>0.24378276282048145</v>
      </c>
      <c r="CV233" s="906">
        <v>0.23783684177607947</v>
      </c>
      <c r="CW233" s="906">
        <v>0.23203594319617515</v>
      </c>
      <c r="CX233" s="906">
        <v>0.22637652994748797</v>
      </c>
      <c r="CY233" s="907">
        <v>0.22085515116828089</v>
      </c>
      <c r="CZ233" s="576">
        <v>0</v>
      </c>
      <c r="DA233" s="577">
        <v>0</v>
      </c>
      <c r="DB233" s="577">
        <v>0</v>
      </c>
      <c r="DC233" s="577">
        <v>0</v>
      </c>
      <c r="DD233" s="577">
        <v>0</v>
      </c>
      <c r="DE233" s="577">
        <v>0</v>
      </c>
      <c r="DF233" s="577">
        <v>0</v>
      </c>
      <c r="DG233" s="577">
        <v>0</v>
      </c>
      <c r="DH233" s="577">
        <v>0</v>
      </c>
      <c r="DI233" s="577">
        <v>0</v>
      </c>
      <c r="DJ233" s="577">
        <v>0</v>
      </c>
      <c r="DK233" s="577">
        <v>0</v>
      </c>
      <c r="DL233" s="577">
        <v>0</v>
      </c>
      <c r="DM233" s="577">
        <v>0</v>
      </c>
      <c r="DN233" s="577">
        <v>0</v>
      </c>
      <c r="DO233" s="577">
        <v>0</v>
      </c>
      <c r="DP233" s="577">
        <v>0</v>
      </c>
      <c r="DQ233" s="577">
        <v>0</v>
      </c>
      <c r="DR233" s="577">
        <v>0</v>
      </c>
      <c r="DS233" s="577">
        <v>0</v>
      </c>
      <c r="DT233" s="577">
        <v>0</v>
      </c>
      <c r="DU233" s="577">
        <v>0</v>
      </c>
      <c r="DV233" s="577">
        <v>0</v>
      </c>
      <c r="DW233" s="578">
        <v>0</v>
      </c>
    </row>
    <row r="234" spans="2:127" x14ac:dyDescent="0.2">
      <c r="B234" s="602"/>
      <c r="C234" s="597"/>
      <c r="D234" s="384"/>
      <c r="E234" s="384"/>
      <c r="F234" s="384"/>
      <c r="G234" s="384"/>
      <c r="H234" s="384"/>
      <c r="I234" s="598"/>
      <c r="J234" s="598"/>
      <c r="K234" s="598"/>
      <c r="L234" s="598"/>
      <c r="M234" s="598"/>
      <c r="N234" s="598"/>
      <c r="O234" s="598"/>
      <c r="P234" s="598"/>
      <c r="Q234" s="598"/>
      <c r="R234" s="599"/>
      <c r="S234" s="598"/>
      <c r="T234" s="598"/>
      <c r="U234" s="497" t="s">
        <v>503</v>
      </c>
      <c r="V234" s="498" t="s">
        <v>124</v>
      </c>
      <c r="W234" s="595" t="s">
        <v>495</v>
      </c>
      <c r="X234" s="905">
        <v>0</v>
      </c>
      <c r="Y234" s="905">
        <v>0</v>
      </c>
      <c r="Z234" s="905">
        <v>0</v>
      </c>
      <c r="AA234" s="905">
        <v>0</v>
      </c>
      <c r="AB234" s="905">
        <v>0</v>
      </c>
      <c r="AC234" s="905">
        <v>0</v>
      </c>
      <c r="AD234" s="905">
        <v>0</v>
      </c>
      <c r="AE234" s="905">
        <v>0</v>
      </c>
      <c r="AF234" s="905">
        <v>0</v>
      </c>
      <c r="AG234" s="905">
        <v>0</v>
      </c>
      <c r="AH234" s="905">
        <v>0</v>
      </c>
      <c r="AI234" s="905">
        <v>0</v>
      </c>
      <c r="AJ234" s="905">
        <v>0</v>
      </c>
      <c r="AK234" s="905">
        <v>0</v>
      </c>
      <c r="AL234" s="905">
        <v>0</v>
      </c>
      <c r="AM234" s="905">
        <v>0</v>
      </c>
      <c r="AN234" s="905">
        <v>0</v>
      </c>
      <c r="AO234" s="905">
        <v>0</v>
      </c>
      <c r="AP234" s="905">
        <v>0</v>
      </c>
      <c r="AQ234" s="905">
        <v>0</v>
      </c>
      <c r="AR234" s="905">
        <v>0</v>
      </c>
      <c r="AS234" s="905">
        <v>0</v>
      </c>
      <c r="AT234" s="905">
        <v>0</v>
      </c>
      <c r="AU234" s="905">
        <v>0</v>
      </c>
      <c r="AV234" s="905">
        <v>0</v>
      </c>
      <c r="AW234" s="905">
        <v>0</v>
      </c>
      <c r="AX234" s="905">
        <v>0</v>
      </c>
      <c r="AY234" s="905">
        <v>0</v>
      </c>
      <c r="AZ234" s="905">
        <v>0</v>
      </c>
      <c r="BA234" s="905">
        <v>0</v>
      </c>
      <c r="BB234" s="905">
        <v>0</v>
      </c>
      <c r="BC234" s="905">
        <v>0</v>
      </c>
      <c r="BD234" s="905">
        <v>0</v>
      </c>
      <c r="BE234" s="905">
        <v>0</v>
      </c>
      <c r="BF234" s="905">
        <v>0</v>
      </c>
      <c r="BG234" s="905">
        <v>0</v>
      </c>
      <c r="BH234" s="905">
        <v>0</v>
      </c>
      <c r="BI234" s="905">
        <v>0</v>
      </c>
      <c r="BJ234" s="905">
        <v>0</v>
      </c>
      <c r="BK234" s="905">
        <v>0</v>
      </c>
      <c r="BL234" s="905">
        <v>0</v>
      </c>
      <c r="BM234" s="905">
        <v>0</v>
      </c>
      <c r="BN234" s="905">
        <v>0</v>
      </c>
      <c r="BO234" s="905">
        <v>0</v>
      </c>
      <c r="BP234" s="905">
        <v>0</v>
      </c>
      <c r="BQ234" s="905">
        <v>0</v>
      </c>
      <c r="BR234" s="905">
        <v>0</v>
      </c>
      <c r="BS234" s="905">
        <v>0</v>
      </c>
      <c r="BT234" s="905">
        <v>0</v>
      </c>
      <c r="BU234" s="905">
        <v>0</v>
      </c>
      <c r="BV234" s="905">
        <v>0</v>
      </c>
      <c r="BW234" s="905">
        <v>0</v>
      </c>
      <c r="BX234" s="905">
        <v>0</v>
      </c>
      <c r="BY234" s="905">
        <v>0</v>
      </c>
      <c r="BZ234" s="905">
        <v>0</v>
      </c>
      <c r="CA234" s="905">
        <v>0</v>
      </c>
      <c r="CB234" s="905">
        <v>0</v>
      </c>
      <c r="CC234" s="905">
        <v>0</v>
      </c>
      <c r="CD234" s="905">
        <v>0</v>
      </c>
      <c r="CE234" s="906">
        <v>0</v>
      </c>
      <c r="CF234" s="906">
        <v>0</v>
      </c>
      <c r="CG234" s="906">
        <v>0</v>
      </c>
      <c r="CH234" s="906">
        <v>0</v>
      </c>
      <c r="CI234" s="906">
        <v>0</v>
      </c>
      <c r="CJ234" s="906">
        <v>0</v>
      </c>
      <c r="CK234" s="906">
        <v>0</v>
      </c>
      <c r="CL234" s="906">
        <v>0</v>
      </c>
      <c r="CM234" s="906">
        <v>0</v>
      </c>
      <c r="CN234" s="906">
        <v>0</v>
      </c>
      <c r="CO234" s="906">
        <v>0</v>
      </c>
      <c r="CP234" s="906">
        <v>0</v>
      </c>
      <c r="CQ234" s="906">
        <v>0</v>
      </c>
      <c r="CR234" s="906">
        <v>0</v>
      </c>
      <c r="CS234" s="906">
        <v>0</v>
      </c>
      <c r="CT234" s="906">
        <v>0</v>
      </c>
      <c r="CU234" s="906">
        <v>0</v>
      </c>
      <c r="CV234" s="906">
        <v>0</v>
      </c>
      <c r="CW234" s="906">
        <v>0</v>
      </c>
      <c r="CX234" s="906">
        <v>0</v>
      </c>
      <c r="CY234" s="907">
        <v>0</v>
      </c>
      <c r="CZ234" s="576">
        <v>0</v>
      </c>
      <c r="DA234" s="577">
        <v>0</v>
      </c>
      <c r="DB234" s="577">
        <v>0</v>
      </c>
      <c r="DC234" s="577">
        <v>0</v>
      </c>
      <c r="DD234" s="577">
        <v>0</v>
      </c>
      <c r="DE234" s="577">
        <v>0</v>
      </c>
      <c r="DF234" s="577">
        <v>0</v>
      </c>
      <c r="DG234" s="577">
        <v>0</v>
      </c>
      <c r="DH234" s="577">
        <v>0</v>
      </c>
      <c r="DI234" s="577">
        <v>0</v>
      </c>
      <c r="DJ234" s="577">
        <v>0</v>
      </c>
      <c r="DK234" s="577">
        <v>0</v>
      </c>
      <c r="DL234" s="577">
        <v>0</v>
      </c>
      <c r="DM234" s="577">
        <v>0</v>
      </c>
      <c r="DN234" s="577">
        <v>0</v>
      </c>
      <c r="DO234" s="577">
        <v>0</v>
      </c>
      <c r="DP234" s="577">
        <v>0</v>
      </c>
      <c r="DQ234" s="577">
        <v>0</v>
      </c>
      <c r="DR234" s="577">
        <v>0</v>
      </c>
      <c r="DS234" s="577">
        <v>0</v>
      </c>
      <c r="DT234" s="577">
        <v>0</v>
      </c>
      <c r="DU234" s="577">
        <v>0</v>
      </c>
      <c r="DV234" s="577">
        <v>0</v>
      </c>
      <c r="DW234" s="578">
        <v>0</v>
      </c>
    </row>
    <row r="235" spans="2:127" x14ac:dyDescent="0.2">
      <c r="B235" s="602"/>
      <c r="C235" s="597"/>
      <c r="D235" s="384"/>
      <c r="E235" s="384"/>
      <c r="F235" s="384"/>
      <c r="G235" s="384"/>
      <c r="H235" s="384"/>
      <c r="I235" s="598"/>
      <c r="J235" s="598"/>
      <c r="K235" s="598"/>
      <c r="L235" s="598"/>
      <c r="M235" s="598"/>
      <c r="N235" s="598"/>
      <c r="O235" s="598"/>
      <c r="P235" s="598"/>
      <c r="Q235" s="598"/>
      <c r="R235" s="599"/>
      <c r="S235" s="598"/>
      <c r="T235" s="598"/>
      <c r="U235" s="603" t="s">
        <v>504</v>
      </c>
      <c r="V235" s="498" t="s">
        <v>124</v>
      </c>
      <c r="W235" s="595" t="s">
        <v>495</v>
      </c>
      <c r="X235" s="908">
        <v>0</v>
      </c>
      <c r="Y235" s="908">
        <v>0</v>
      </c>
      <c r="Z235" s="908">
        <v>0</v>
      </c>
      <c r="AA235" s="908">
        <v>0</v>
      </c>
      <c r="AB235" s="908">
        <v>0</v>
      </c>
      <c r="AC235" s="908">
        <v>0</v>
      </c>
      <c r="AD235" s="908">
        <v>0</v>
      </c>
      <c r="AE235" s="908">
        <v>0</v>
      </c>
      <c r="AF235" s="908">
        <v>0</v>
      </c>
      <c r="AG235" s="908">
        <v>0</v>
      </c>
      <c r="AH235" s="908">
        <v>0</v>
      </c>
      <c r="AI235" s="908">
        <v>0</v>
      </c>
      <c r="AJ235" s="908">
        <v>0</v>
      </c>
      <c r="AK235" s="908">
        <v>0</v>
      </c>
      <c r="AL235" s="908">
        <v>0</v>
      </c>
      <c r="AM235" s="908">
        <v>0</v>
      </c>
      <c r="AN235" s="908">
        <v>0</v>
      </c>
      <c r="AO235" s="908">
        <v>0</v>
      </c>
      <c r="AP235" s="908">
        <v>0</v>
      </c>
      <c r="AQ235" s="908">
        <v>0</v>
      </c>
      <c r="AR235" s="908">
        <v>0</v>
      </c>
      <c r="AS235" s="908">
        <v>0</v>
      </c>
      <c r="AT235" s="908">
        <v>0</v>
      </c>
      <c r="AU235" s="908">
        <v>0</v>
      </c>
      <c r="AV235" s="908">
        <v>0</v>
      </c>
      <c r="AW235" s="908">
        <v>0</v>
      </c>
      <c r="AX235" s="908">
        <v>0</v>
      </c>
      <c r="AY235" s="908">
        <v>0</v>
      </c>
      <c r="AZ235" s="908">
        <v>0</v>
      </c>
      <c r="BA235" s="908">
        <v>0</v>
      </c>
      <c r="BB235" s="908">
        <v>0</v>
      </c>
      <c r="BC235" s="908">
        <v>0</v>
      </c>
      <c r="BD235" s="908">
        <v>0</v>
      </c>
      <c r="BE235" s="908">
        <v>0</v>
      </c>
      <c r="BF235" s="908">
        <v>0</v>
      </c>
      <c r="BG235" s="908">
        <v>0</v>
      </c>
      <c r="BH235" s="908">
        <v>0</v>
      </c>
      <c r="BI235" s="908">
        <v>0</v>
      </c>
      <c r="BJ235" s="908">
        <v>0</v>
      </c>
      <c r="BK235" s="908">
        <v>0</v>
      </c>
      <c r="BL235" s="908">
        <v>0</v>
      </c>
      <c r="BM235" s="908">
        <v>0</v>
      </c>
      <c r="BN235" s="908">
        <v>0</v>
      </c>
      <c r="BO235" s="908">
        <v>0</v>
      </c>
      <c r="BP235" s="908">
        <v>0</v>
      </c>
      <c r="BQ235" s="908">
        <v>0</v>
      </c>
      <c r="BR235" s="908">
        <v>0</v>
      </c>
      <c r="BS235" s="908">
        <v>0</v>
      </c>
      <c r="BT235" s="908">
        <v>0</v>
      </c>
      <c r="BU235" s="908">
        <v>0</v>
      </c>
      <c r="BV235" s="908">
        <v>0</v>
      </c>
      <c r="BW235" s="908">
        <v>0</v>
      </c>
      <c r="BX235" s="908">
        <v>0</v>
      </c>
      <c r="BY235" s="908">
        <v>0</v>
      </c>
      <c r="BZ235" s="908">
        <v>0</v>
      </c>
      <c r="CA235" s="908">
        <v>0</v>
      </c>
      <c r="CB235" s="908">
        <v>0</v>
      </c>
      <c r="CC235" s="908">
        <v>0</v>
      </c>
      <c r="CD235" s="908">
        <v>0</v>
      </c>
      <c r="CE235" s="909">
        <v>0</v>
      </c>
      <c r="CF235" s="909">
        <v>0</v>
      </c>
      <c r="CG235" s="909">
        <v>0</v>
      </c>
      <c r="CH235" s="909">
        <v>0</v>
      </c>
      <c r="CI235" s="909">
        <v>0</v>
      </c>
      <c r="CJ235" s="909">
        <v>0</v>
      </c>
      <c r="CK235" s="909">
        <v>0</v>
      </c>
      <c r="CL235" s="909">
        <v>0</v>
      </c>
      <c r="CM235" s="909">
        <v>0</v>
      </c>
      <c r="CN235" s="909">
        <v>0</v>
      </c>
      <c r="CO235" s="909">
        <v>0</v>
      </c>
      <c r="CP235" s="909">
        <v>0</v>
      </c>
      <c r="CQ235" s="909">
        <v>0</v>
      </c>
      <c r="CR235" s="909">
        <v>0</v>
      </c>
      <c r="CS235" s="909">
        <v>0</v>
      </c>
      <c r="CT235" s="909">
        <v>0</v>
      </c>
      <c r="CU235" s="909">
        <v>0</v>
      </c>
      <c r="CV235" s="909">
        <v>0</v>
      </c>
      <c r="CW235" s="909">
        <v>0</v>
      </c>
      <c r="CX235" s="909">
        <v>0</v>
      </c>
      <c r="CY235" s="910">
        <v>0</v>
      </c>
      <c r="CZ235" s="576">
        <v>0</v>
      </c>
      <c r="DA235" s="577">
        <v>0</v>
      </c>
      <c r="DB235" s="577">
        <v>0</v>
      </c>
      <c r="DC235" s="577">
        <v>0</v>
      </c>
      <c r="DD235" s="577">
        <v>0</v>
      </c>
      <c r="DE235" s="577">
        <v>0</v>
      </c>
      <c r="DF235" s="577">
        <v>0</v>
      </c>
      <c r="DG235" s="577">
        <v>0</v>
      </c>
      <c r="DH235" s="577">
        <v>0</v>
      </c>
      <c r="DI235" s="577">
        <v>0</v>
      </c>
      <c r="DJ235" s="577">
        <v>0</v>
      </c>
      <c r="DK235" s="577">
        <v>0</v>
      </c>
      <c r="DL235" s="577">
        <v>0</v>
      </c>
      <c r="DM235" s="577">
        <v>0</v>
      </c>
      <c r="DN235" s="577">
        <v>0</v>
      </c>
      <c r="DO235" s="577">
        <v>0</v>
      </c>
      <c r="DP235" s="577">
        <v>0</v>
      </c>
      <c r="DQ235" s="577">
        <v>0</v>
      </c>
      <c r="DR235" s="577">
        <v>0</v>
      </c>
      <c r="DS235" s="577">
        <v>0</v>
      </c>
      <c r="DT235" s="577">
        <v>0</v>
      </c>
      <c r="DU235" s="577">
        <v>0</v>
      </c>
      <c r="DV235" s="577">
        <v>0</v>
      </c>
      <c r="DW235" s="578">
        <v>0</v>
      </c>
    </row>
    <row r="236" spans="2:127" ht="15.75" thickBot="1" x14ac:dyDescent="0.25">
      <c r="B236" s="604"/>
      <c r="C236" s="605"/>
      <c r="D236" s="606"/>
      <c r="E236" s="606"/>
      <c r="F236" s="606"/>
      <c r="G236" s="606"/>
      <c r="H236" s="606"/>
      <c r="I236" s="607"/>
      <c r="J236" s="607"/>
      <c r="K236" s="607"/>
      <c r="L236" s="607"/>
      <c r="M236" s="607"/>
      <c r="N236" s="607"/>
      <c r="O236" s="607"/>
      <c r="P236" s="607"/>
      <c r="Q236" s="607"/>
      <c r="R236" s="608"/>
      <c r="S236" s="607"/>
      <c r="T236" s="607"/>
      <c r="U236" s="609" t="s">
        <v>127</v>
      </c>
      <c r="V236" s="610" t="s">
        <v>505</v>
      </c>
      <c r="W236" s="611" t="s">
        <v>495</v>
      </c>
      <c r="X236" s="612">
        <f>SUM(X225:X235)</f>
        <v>843.77070945163189</v>
      </c>
      <c r="Y236" s="612">
        <f t="shared" ref="Y236:CJ236" si="113">SUM(Y225:Y235)</f>
        <v>1200.0856277386008</v>
      </c>
      <c r="Z236" s="612">
        <f t="shared" si="113"/>
        <v>1254.4552871799451</v>
      </c>
      <c r="AA236" s="612">
        <f t="shared" si="113"/>
        <v>1312.9620217030647</v>
      </c>
      <c r="AB236" s="612">
        <f t="shared" si="113"/>
        <v>2023.5407956554131</v>
      </c>
      <c r="AC236" s="612">
        <f t="shared" si="113"/>
        <v>4584.000285841591</v>
      </c>
      <c r="AD236" s="612">
        <f t="shared" si="113"/>
        <v>3927.8354887875435</v>
      </c>
      <c r="AE236" s="612">
        <f t="shared" si="113"/>
        <v>4546.2599805482487</v>
      </c>
      <c r="AF236" s="612">
        <f t="shared" si="113"/>
        <v>4971.0259951959088</v>
      </c>
      <c r="AG236" s="612">
        <f t="shared" si="113"/>
        <v>5609.1101036847258</v>
      </c>
      <c r="AH236" s="612">
        <f t="shared" si="113"/>
        <v>7187.5030807560379</v>
      </c>
      <c r="AI236" s="612">
        <f t="shared" si="113"/>
        <v>4815.4288444738222</v>
      </c>
      <c r="AJ236" s="612">
        <f t="shared" si="113"/>
        <v>3765.6791770323234</v>
      </c>
      <c r="AK236" s="612">
        <f t="shared" si="113"/>
        <v>3167.6934753459227</v>
      </c>
      <c r="AL236" s="612">
        <f t="shared" si="113"/>
        <v>1511.3133627379157</v>
      </c>
      <c r="AM236" s="612">
        <f t="shared" si="113"/>
        <v>1627.8436864256414</v>
      </c>
      <c r="AN236" s="612">
        <f t="shared" si="113"/>
        <v>1670.776882609347</v>
      </c>
      <c r="AO236" s="612">
        <f t="shared" si="113"/>
        <v>1670.3802349682712</v>
      </c>
      <c r="AP236" s="612">
        <f t="shared" si="113"/>
        <v>1670.648016751215</v>
      </c>
      <c r="AQ236" s="612">
        <f t="shared" si="113"/>
        <v>1763.0149582537929</v>
      </c>
      <c r="AR236" s="612">
        <f t="shared" si="113"/>
        <v>2521.3270009105763</v>
      </c>
      <c r="AS236" s="612">
        <f t="shared" si="113"/>
        <v>2544.804007415978</v>
      </c>
      <c r="AT236" s="612">
        <f t="shared" si="113"/>
        <v>2612.4470819407375</v>
      </c>
      <c r="AU236" s="612">
        <f t="shared" si="113"/>
        <v>2650.8205224639196</v>
      </c>
      <c r="AV236" s="612">
        <f t="shared" si="113"/>
        <v>3018.9169669300227</v>
      </c>
      <c r="AW236" s="612">
        <f t="shared" si="113"/>
        <v>4417.1792314071872</v>
      </c>
      <c r="AX236" s="612">
        <f t="shared" si="113"/>
        <v>3661.3947866457879</v>
      </c>
      <c r="AY236" s="612">
        <f t="shared" si="113"/>
        <v>3714.6320063450144</v>
      </c>
      <c r="AZ236" s="612">
        <f t="shared" si="113"/>
        <v>3746.7596513921935</v>
      </c>
      <c r="BA236" s="612">
        <f t="shared" si="113"/>
        <v>3722.6876437157607</v>
      </c>
      <c r="BB236" s="612">
        <f t="shared" si="113"/>
        <v>4489.3524646488295</v>
      </c>
      <c r="BC236" s="612">
        <f t="shared" si="113"/>
        <v>3322.6237349422013</v>
      </c>
      <c r="BD236" s="612">
        <f t="shared" si="113"/>
        <v>2774.7574694428445</v>
      </c>
      <c r="BE236" s="612">
        <f t="shared" si="113"/>
        <v>2462.1053476201323</v>
      </c>
      <c r="BF236" s="612">
        <f t="shared" si="113"/>
        <v>1753.4096759908459</v>
      </c>
      <c r="BG236" s="612">
        <f t="shared" si="113"/>
        <v>2123.2866804534451</v>
      </c>
      <c r="BH236" s="612">
        <f t="shared" si="113"/>
        <v>2000.1972688030583</v>
      </c>
      <c r="BI236" s="612">
        <f t="shared" si="113"/>
        <v>2068.4830170506029</v>
      </c>
      <c r="BJ236" s="612">
        <f t="shared" si="113"/>
        <v>2108.6721726943574</v>
      </c>
      <c r="BK236" s="612">
        <f t="shared" si="113"/>
        <v>2174.2794928064363</v>
      </c>
      <c r="BL236" s="612">
        <f t="shared" si="113"/>
        <v>2766.1671255657757</v>
      </c>
      <c r="BM236" s="612">
        <f t="shared" si="113"/>
        <v>2543.2760413916735</v>
      </c>
      <c r="BN236" s="612">
        <f t="shared" si="113"/>
        <v>2374.9603127221053</v>
      </c>
      <c r="BO236" s="612">
        <f t="shared" si="113"/>
        <v>2277.731895030458</v>
      </c>
      <c r="BP236" s="612">
        <f t="shared" si="113"/>
        <v>2333.631963357288</v>
      </c>
      <c r="BQ236" s="612">
        <f t="shared" si="113"/>
        <v>3645.72083956699</v>
      </c>
      <c r="BR236" s="612">
        <f t="shared" si="113"/>
        <v>3307.9393750996774</v>
      </c>
      <c r="BS236" s="612">
        <f t="shared" si="113"/>
        <v>3532.2746292756897</v>
      </c>
      <c r="BT236" s="612">
        <f t="shared" si="113"/>
        <v>3663.9949579233321</v>
      </c>
      <c r="BU236" s="612">
        <f t="shared" si="113"/>
        <v>3981.065761383913</v>
      </c>
      <c r="BV236" s="612">
        <f t="shared" si="113"/>
        <v>4997.7509034764616</v>
      </c>
      <c r="BW236" s="612">
        <f t="shared" si="113"/>
        <v>3664.5927969351037</v>
      </c>
      <c r="BX236" s="612">
        <f t="shared" si="113"/>
        <v>3184.3484448290174</v>
      </c>
      <c r="BY236" s="612">
        <f t="shared" si="113"/>
        <v>2910.1241729947105</v>
      </c>
      <c r="BZ236" s="612">
        <f t="shared" si="113"/>
        <v>2174.1038252325752</v>
      </c>
      <c r="CA236" s="612">
        <f t="shared" si="113"/>
        <v>2375.9729450664195</v>
      </c>
      <c r="CB236" s="612">
        <f t="shared" si="113"/>
        <v>2004.7116753505379</v>
      </c>
      <c r="CC236" s="612">
        <f t="shared" si="113"/>
        <v>1835.1863578693067</v>
      </c>
      <c r="CD236" s="612">
        <f t="shared" si="113"/>
        <v>1738.0076539852214</v>
      </c>
      <c r="CE236" s="612">
        <f t="shared" si="113"/>
        <v>1490.1954781076959</v>
      </c>
      <c r="CF236" s="612">
        <f t="shared" si="113"/>
        <v>1998.8411184016643</v>
      </c>
      <c r="CG236" s="612">
        <f t="shared" si="113"/>
        <v>2192.3583726560778</v>
      </c>
      <c r="CH236" s="612">
        <f t="shared" si="113"/>
        <v>2195.3875102629481</v>
      </c>
      <c r="CI236" s="612">
        <f t="shared" si="113"/>
        <v>2197.7306229356709</v>
      </c>
      <c r="CJ236" s="612">
        <f t="shared" si="113"/>
        <v>2595.5066713233441</v>
      </c>
      <c r="CK236" s="612">
        <f t="shared" ref="CK236:DW236" si="114">SUM(CK225:CK235)</f>
        <v>4156.1580951913038</v>
      </c>
      <c r="CL236" s="612">
        <f t="shared" si="114"/>
        <v>3651.1391915082841</v>
      </c>
      <c r="CM236" s="612">
        <f t="shared" si="114"/>
        <v>3941.6978412413905</v>
      </c>
      <c r="CN236" s="612">
        <f t="shared" si="114"/>
        <v>4111.1383112361864</v>
      </c>
      <c r="CO236" s="612">
        <f t="shared" si="114"/>
        <v>4398.4562377059174</v>
      </c>
      <c r="CP236" s="612">
        <f t="shared" si="114"/>
        <v>5247.6447163162866</v>
      </c>
      <c r="CQ236" s="612">
        <f t="shared" si="114"/>
        <v>3667.356087413084</v>
      </c>
      <c r="CR236" s="612">
        <f t="shared" si="114"/>
        <v>2949.939239620574</v>
      </c>
      <c r="CS236" s="612">
        <f t="shared" si="114"/>
        <v>2538.7065074999155</v>
      </c>
      <c r="CT236" s="612">
        <f t="shared" si="114"/>
        <v>1490.0982152312522</v>
      </c>
      <c r="CU236" s="612">
        <f t="shared" si="114"/>
        <v>1609.0914554836247</v>
      </c>
      <c r="CV236" s="612">
        <f t="shared" si="114"/>
        <v>1654.3352843278844</v>
      </c>
      <c r="CW236" s="612">
        <f t="shared" si="114"/>
        <v>1656.17484241074</v>
      </c>
      <c r="CX236" s="612">
        <f t="shared" si="114"/>
        <v>1658.6069780291118</v>
      </c>
      <c r="CY236" s="613">
        <f t="shared" si="114"/>
        <v>1753.0619044278392</v>
      </c>
      <c r="CZ236" s="614">
        <f t="shared" si="114"/>
        <v>0</v>
      </c>
      <c r="DA236" s="615">
        <f t="shared" si="114"/>
        <v>0</v>
      </c>
      <c r="DB236" s="615">
        <f t="shared" si="114"/>
        <v>0</v>
      </c>
      <c r="DC236" s="615">
        <f t="shared" si="114"/>
        <v>0</v>
      </c>
      <c r="DD236" s="615">
        <f t="shared" si="114"/>
        <v>0</v>
      </c>
      <c r="DE236" s="615">
        <f t="shared" si="114"/>
        <v>0</v>
      </c>
      <c r="DF236" s="615">
        <f t="shared" si="114"/>
        <v>0</v>
      </c>
      <c r="DG236" s="615">
        <f t="shared" si="114"/>
        <v>0</v>
      </c>
      <c r="DH236" s="615">
        <f t="shared" si="114"/>
        <v>0</v>
      </c>
      <c r="DI236" s="615">
        <f t="shared" si="114"/>
        <v>0</v>
      </c>
      <c r="DJ236" s="615">
        <f t="shared" si="114"/>
        <v>0</v>
      </c>
      <c r="DK236" s="615">
        <f t="shared" si="114"/>
        <v>0</v>
      </c>
      <c r="DL236" s="615">
        <f t="shared" si="114"/>
        <v>0</v>
      </c>
      <c r="DM236" s="615">
        <f t="shared" si="114"/>
        <v>0</v>
      </c>
      <c r="DN236" s="615">
        <f t="shared" si="114"/>
        <v>0</v>
      </c>
      <c r="DO236" s="615">
        <f t="shared" si="114"/>
        <v>0</v>
      </c>
      <c r="DP236" s="615">
        <f t="shared" si="114"/>
        <v>0</v>
      </c>
      <c r="DQ236" s="615">
        <f t="shared" si="114"/>
        <v>0</v>
      </c>
      <c r="DR236" s="615">
        <f t="shared" si="114"/>
        <v>0</v>
      </c>
      <c r="DS236" s="615">
        <f t="shared" si="114"/>
        <v>0</v>
      </c>
      <c r="DT236" s="615">
        <f t="shared" si="114"/>
        <v>0</v>
      </c>
      <c r="DU236" s="615">
        <f t="shared" si="114"/>
        <v>0</v>
      </c>
      <c r="DV236" s="615">
        <f t="shared" si="114"/>
        <v>0</v>
      </c>
      <c r="DW236" s="616">
        <f t="shared" si="114"/>
        <v>0</v>
      </c>
    </row>
    <row r="237" spans="2:127" x14ac:dyDescent="0.2">
      <c r="B237" s="633" t="s">
        <v>547</v>
      </c>
      <c r="C237" s="634" t="s">
        <v>548</v>
      </c>
      <c r="D237" s="635"/>
      <c r="E237" s="635"/>
      <c r="F237" s="635"/>
      <c r="G237" s="635"/>
      <c r="H237" s="635"/>
      <c r="I237" s="635"/>
      <c r="J237" s="635"/>
      <c r="K237" s="635"/>
      <c r="L237" s="635"/>
      <c r="M237" s="635"/>
      <c r="N237" s="635"/>
      <c r="O237" s="635"/>
      <c r="P237" s="635"/>
      <c r="Q237" s="635"/>
      <c r="R237" s="636"/>
      <c r="S237" s="637"/>
      <c r="T237" s="636"/>
      <c r="U237" s="637"/>
      <c r="V237" s="635"/>
      <c r="W237" s="635"/>
      <c r="X237" s="638">
        <f t="shared" ref="X237:BC237" si="115">SUMIF($C:$C,"61.10x",X:X)</f>
        <v>0</v>
      </c>
      <c r="Y237" s="638">
        <f t="shared" si="115"/>
        <v>0</v>
      </c>
      <c r="Z237" s="638">
        <f t="shared" si="115"/>
        <v>0</v>
      </c>
      <c r="AA237" s="638">
        <f t="shared" si="115"/>
        <v>0</v>
      </c>
      <c r="AB237" s="638">
        <f t="shared" si="115"/>
        <v>0</v>
      </c>
      <c r="AC237" s="638">
        <f t="shared" si="115"/>
        <v>0</v>
      </c>
      <c r="AD237" s="638">
        <f t="shared" si="115"/>
        <v>0</v>
      </c>
      <c r="AE237" s="638">
        <f t="shared" si="115"/>
        <v>0</v>
      </c>
      <c r="AF237" s="638">
        <f t="shared" si="115"/>
        <v>0</v>
      </c>
      <c r="AG237" s="638">
        <f t="shared" si="115"/>
        <v>0</v>
      </c>
      <c r="AH237" s="638">
        <f t="shared" si="115"/>
        <v>0</v>
      </c>
      <c r="AI237" s="638">
        <f t="shared" si="115"/>
        <v>0</v>
      </c>
      <c r="AJ237" s="638">
        <f t="shared" si="115"/>
        <v>0</v>
      </c>
      <c r="AK237" s="638">
        <f t="shared" si="115"/>
        <v>0</v>
      </c>
      <c r="AL237" s="638">
        <f t="shared" si="115"/>
        <v>0</v>
      </c>
      <c r="AM237" s="638">
        <f t="shared" si="115"/>
        <v>0</v>
      </c>
      <c r="AN237" s="638">
        <f t="shared" si="115"/>
        <v>0</v>
      </c>
      <c r="AO237" s="638">
        <f t="shared" si="115"/>
        <v>0</v>
      </c>
      <c r="AP237" s="638">
        <f t="shared" si="115"/>
        <v>0</v>
      </c>
      <c r="AQ237" s="638">
        <f t="shared" si="115"/>
        <v>0</v>
      </c>
      <c r="AR237" s="638">
        <f t="shared" si="115"/>
        <v>0</v>
      </c>
      <c r="AS237" s="638">
        <f t="shared" si="115"/>
        <v>0</v>
      </c>
      <c r="AT237" s="638">
        <f t="shared" si="115"/>
        <v>0</v>
      </c>
      <c r="AU237" s="638">
        <f t="shared" si="115"/>
        <v>0</v>
      </c>
      <c r="AV237" s="638">
        <f t="shared" si="115"/>
        <v>0</v>
      </c>
      <c r="AW237" s="638">
        <f t="shared" si="115"/>
        <v>0</v>
      </c>
      <c r="AX237" s="638">
        <f t="shared" si="115"/>
        <v>0</v>
      </c>
      <c r="AY237" s="638">
        <f t="shared" si="115"/>
        <v>0</v>
      </c>
      <c r="AZ237" s="638">
        <f t="shared" si="115"/>
        <v>0</v>
      </c>
      <c r="BA237" s="638">
        <f t="shared" si="115"/>
        <v>0</v>
      </c>
      <c r="BB237" s="638">
        <f t="shared" si="115"/>
        <v>0</v>
      </c>
      <c r="BC237" s="638">
        <f t="shared" si="115"/>
        <v>0</v>
      </c>
      <c r="BD237" s="638">
        <f t="shared" ref="BD237:CI237" si="116">SUMIF($C:$C,"61.10x",BD:BD)</f>
        <v>0</v>
      </c>
      <c r="BE237" s="638">
        <f t="shared" si="116"/>
        <v>0</v>
      </c>
      <c r="BF237" s="638">
        <f t="shared" si="116"/>
        <v>0</v>
      </c>
      <c r="BG237" s="638">
        <f t="shared" si="116"/>
        <v>0</v>
      </c>
      <c r="BH237" s="638">
        <f t="shared" si="116"/>
        <v>0</v>
      </c>
      <c r="BI237" s="638">
        <f t="shared" si="116"/>
        <v>0</v>
      </c>
      <c r="BJ237" s="638">
        <f t="shared" si="116"/>
        <v>0</v>
      </c>
      <c r="BK237" s="638">
        <f t="shared" si="116"/>
        <v>0</v>
      </c>
      <c r="BL237" s="638">
        <f t="shared" si="116"/>
        <v>0</v>
      </c>
      <c r="BM237" s="638">
        <f t="shared" si="116"/>
        <v>0</v>
      </c>
      <c r="BN237" s="638">
        <f t="shared" si="116"/>
        <v>0</v>
      </c>
      <c r="BO237" s="638">
        <f t="shared" si="116"/>
        <v>0</v>
      </c>
      <c r="BP237" s="638">
        <f t="shared" si="116"/>
        <v>0</v>
      </c>
      <c r="BQ237" s="638">
        <f t="shared" si="116"/>
        <v>0</v>
      </c>
      <c r="BR237" s="638">
        <f t="shared" si="116"/>
        <v>0</v>
      </c>
      <c r="BS237" s="638">
        <f t="shared" si="116"/>
        <v>0</v>
      </c>
      <c r="BT237" s="638">
        <f t="shared" si="116"/>
        <v>0</v>
      </c>
      <c r="BU237" s="638">
        <f t="shared" si="116"/>
        <v>0</v>
      </c>
      <c r="BV237" s="638">
        <f t="shared" si="116"/>
        <v>0</v>
      </c>
      <c r="BW237" s="638">
        <f t="shared" si="116"/>
        <v>0</v>
      </c>
      <c r="BX237" s="638">
        <f t="shared" si="116"/>
        <v>0</v>
      </c>
      <c r="BY237" s="638">
        <f t="shared" si="116"/>
        <v>0</v>
      </c>
      <c r="BZ237" s="638">
        <f t="shared" si="116"/>
        <v>0</v>
      </c>
      <c r="CA237" s="638">
        <f t="shared" si="116"/>
        <v>0</v>
      </c>
      <c r="CB237" s="638">
        <f t="shared" si="116"/>
        <v>0</v>
      </c>
      <c r="CC237" s="638">
        <f t="shared" si="116"/>
        <v>0</v>
      </c>
      <c r="CD237" s="638">
        <f t="shared" si="116"/>
        <v>0</v>
      </c>
      <c r="CE237" s="638">
        <f t="shared" si="116"/>
        <v>0</v>
      </c>
      <c r="CF237" s="638">
        <f t="shared" si="116"/>
        <v>0</v>
      </c>
      <c r="CG237" s="638">
        <f t="shared" si="116"/>
        <v>0</v>
      </c>
      <c r="CH237" s="638">
        <f t="shared" si="116"/>
        <v>0</v>
      </c>
      <c r="CI237" s="638">
        <f t="shared" si="116"/>
        <v>0</v>
      </c>
      <c r="CJ237" s="638">
        <f t="shared" ref="CJ237:DO237" si="117">SUMIF($C:$C,"61.10x",CJ:CJ)</f>
        <v>0</v>
      </c>
      <c r="CK237" s="638">
        <f t="shared" si="117"/>
        <v>0</v>
      </c>
      <c r="CL237" s="638">
        <f t="shared" si="117"/>
        <v>0</v>
      </c>
      <c r="CM237" s="638">
        <f t="shared" si="117"/>
        <v>0</v>
      </c>
      <c r="CN237" s="638">
        <f t="shared" si="117"/>
        <v>0</v>
      </c>
      <c r="CO237" s="638">
        <f t="shared" si="117"/>
        <v>0</v>
      </c>
      <c r="CP237" s="638">
        <f t="shared" si="117"/>
        <v>0</v>
      </c>
      <c r="CQ237" s="638">
        <f t="shared" si="117"/>
        <v>0</v>
      </c>
      <c r="CR237" s="638">
        <f t="shared" si="117"/>
        <v>0</v>
      </c>
      <c r="CS237" s="638">
        <f t="shared" si="117"/>
        <v>0</v>
      </c>
      <c r="CT237" s="638">
        <f t="shared" si="117"/>
        <v>0</v>
      </c>
      <c r="CU237" s="638">
        <f t="shared" si="117"/>
        <v>0</v>
      </c>
      <c r="CV237" s="638">
        <f t="shared" si="117"/>
        <v>0</v>
      </c>
      <c r="CW237" s="638">
        <f t="shared" si="117"/>
        <v>0</v>
      </c>
      <c r="CX237" s="638">
        <f t="shared" si="117"/>
        <v>0</v>
      </c>
      <c r="CY237" s="639">
        <f t="shared" si="117"/>
        <v>0</v>
      </c>
      <c r="CZ237" s="640">
        <f t="shared" si="117"/>
        <v>0</v>
      </c>
      <c r="DA237" s="640">
        <f t="shared" si="117"/>
        <v>0</v>
      </c>
      <c r="DB237" s="640">
        <f t="shared" si="117"/>
        <v>0</v>
      </c>
      <c r="DC237" s="640">
        <f t="shared" si="117"/>
        <v>0</v>
      </c>
      <c r="DD237" s="640">
        <f t="shared" si="117"/>
        <v>0</v>
      </c>
      <c r="DE237" s="640">
        <f t="shared" si="117"/>
        <v>0</v>
      </c>
      <c r="DF237" s="640">
        <f t="shared" si="117"/>
        <v>0</v>
      </c>
      <c r="DG237" s="640">
        <f t="shared" si="117"/>
        <v>0</v>
      </c>
      <c r="DH237" s="640">
        <f t="shared" si="117"/>
        <v>0</v>
      </c>
      <c r="DI237" s="640">
        <f t="shared" si="117"/>
        <v>0</v>
      </c>
      <c r="DJ237" s="640">
        <f t="shared" si="117"/>
        <v>0</v>
      </c>
      <c r="DK237" s="640">
        <f t="shared" si="117"/>
        <v>0</v>
      </c>
      <c r="DL237" s="640">
        <f t="shared" si="117"/>
        <v>0</v>
      </c>
      <c r="DM237" s="640">
        <f t="shared" si="117"/>
        <v>0</v>
      </c>
      <c r="DN237" s="640">
        <f t="shared" si="117"/>
        <v>0</v>
      </c>
      <c r="DO237" s="640">
        <f t="shared" si="117"/>
        <v>0</v>
      </c>
      <c r="DP237" s="640">
        <f t="shared" ref="DP237:DW237" si="118">SUMIF($C:$C,"61.10x",DP:DP)</f>
        <v>0</v>
      </c>
      <c r="DQ237" s="640">
        <f t="shared" si="118"/>
        <v>0</v>
      </c>
      <c r="DR237" s="640">
        <f t="shared" si="118"/>
        <v>0</v>
      </c>
      <c r="DS237" s="640">
        <f t="shared" si="118"/>
        <v>0</v>
      </c>
      <c r="DT237" s="640">
        <f t="shared" si="118"/>
        <v>0</v>
      </c>
      <c r="DU237" s="640">
        <f t="shared" si="118"/>
        <v>0</v>
      </c>
      <c r="DV237" s="640">
        <f t="shared" si="118"/>
        <v>0</v>
      </c>
      <c r="DW237" s="641">
        <f t="shared" si="118"/>
        <v>0</v>
      </c>
    </row>
    <row r="238" spans="2:127" x14ac:dyDescent="0.2">
      <c r="B238" s="642"/>
      <c r="C238" s="503"/>
      <c r="D238" s="503"/>
      <c r="E238" s="503"/>
      <c r="F238" s="503"/>
      <c r="G238" s="503"/>
      <c r="H238" s="503"/>
      <c r="I238" s="503"/>
      <c r="J238" s="503"/>
      <c r="K238" s="503"/>
      <c r="L238" s="503"/>
      <c r="M238" s="503"/>
      <c r="N238" s="503"/>
      <c r="O238" s="503"/>
      <c r="P238" s="503"/>
      <c r="Q238" s="503"/>
      <c r="R238" s="503"/>
      <c r="S238" s="503"/>
      <c r="T238" s="503"/>
      <c r="U238" s="503"/>
      <c r="V238" s="502"/>
      <c r="W238" s="502"/>
      <c r="X238" s="502"/>
      <c r="Y238" s="502"/>
      <c r="Z238" s="502"/>
      <c r="AA238" s="502"/>
      <c r="AB238" s="502"/>
      <c r="AC238" s="502"/>
      <c r="AD238" s="502"/>
      <c r="AE238" s="502"/>
      <c r="AF238" s="502"/>
      <c r="AG238" s="502"/>
      <c r="AH238" s="502"/>
      <c r="AI238" s="502"/>
      <c r="AJ238" s="502"/>
      <c r="AK238" s="502"/>
      <c r="AL238" s="502"/>
      <c r="AM238" s="502"/>
      <c r="AN238" s="502"/>
      <c r="AO238" s="502"/>
      <c r="AP238" s="502"/>
      <c r="AQ238" s="502"/>
      <c r="AR238" s="502"/>
      <c r="AS238" s="502"/>
      <c r="AT238" s="502"/>
      <c r="AU238" s="502"/>
      <c r="AV238" s="502"/>
      <c r="AW238" s="502"/>
      <c r="AX238" s="502"/>
      <c r="AY238" s="502"/>
      <c r="AZ238" s="502"/>
      <c r="BA238" s="502"/>
      <c r="BB238" s="502"/>
      <c r="BC238" s="502"/>
      <c r="BD238" s="502"/>
      <c r="BE238" s="502"/>
      <c r="BF238" s="502"/>
      <c r="BG238" s="502"/>
      <c r="BH238" s="502"/>
      <c r="BI238" s="502"/>
      <c r="BJ238" s="502"/>
      <c r="BK238" s="502"/>
      <c r="BL238" s="502"/>
      <c r="BM238" s="502"/>
      <c r="BN238" s="502"/>
      <c r="BO238" s="502"/>
      <c r="BP238" s="502"/>
      <c r="BQ238" s="502"/>
      <c r="BR238" s="502"/>
      <c r="BS238" s="502"/>
      <c r="BT238" s="502"/>
      <c r="BU238" s="502"/>
      <c r="BV238" s="502"/>
      <c r="BW238" s="502"/>
      <c r="BX238" s="502"/>
      <c r="BY238" s="502"/>
      <c r="BZ238" s="502"/>
      <c r="CA238" s="502"/>
      <c r="CB238" s="502"/>
      <c r="CC238" s="502"/>
      <c r="CD238" s="503"/>
      <c r="CE238" s="503"/>
      <c r="CF238" s="503"/>
      <c r="CG238" s="503"/>
      <c r="CH238" s="503"/>
      <c r="CI238" s="503"/>
      <c r="CJ238" s="503"/>
      <c r="CK238" s="503"/>
      <c r="CL238" s="503"/>
      <c r="CM238" s="503"/>
      <c r="CN238" s="503"/>
      <c r="CO238" s="503"/>
      <c r="CP238" s="503"/>
      <c r="CQ238" s="503"/>
      <c r="CR238" s="503"/>
      <c r="CS238" s="503"/>
      <c r="CT238" s="503"/>
      <c r="CU238" s="503"/>
      <c r="CV238" s="503"/>
      <c r="CW238" s="503"/>
      <c r="CX238" s="503"/>
      <c r="CY238" s="503"/>
      <c r="CZ238" s="503"/>
      <c r="DA238" s="503"/>
      <c r="DB238" s="503"/>
      <c r="DC238" s="503"/>
      <c r="DD238" s="503"/>
      <c r="DE238" s="503"/>
      <c r="DF238" s="503"/>
      <c r="DG238" s="503"/>
      <c r="DH238" s="503"/>
      <c r="DI238" s="503"/>
      <c r="DJ238" s="503"/>
      <c r="DK238" s="503"/>
      <c r="DL238" s="503"/>
      <c r="DM238" s="503"/>
      <c r="DN238" s="503"/>
      <c r="DO238" s="503"/>
      <c r="DP238" s="503"/>
      <c r="DQ238" s="503"/>
      <c r="DR238" s="503"/>
      <c r="DS238" s="503"/>
      <c r="DT238" s="503"/>
      <c r="DU238" s="503"/>
      <c r="DV238" s="503"/>
      <c r="DW238" s="503"/>
    </row>
    <row r="239" spans="2:127" x14ac:dyDescent="0.2">
      <c r="B239" s="642"/>
      <c r="C239" s="503"/>
      <c r="D239" s="503"/>
      <c r="E239" s="503"/>
      <c r="F239" s="643"/>
      <c r="G239" s="503"/>
      <c r="H239" s="503"/>
      <c r="I239" s="503"/>
      <c r="J239" s="503"/>
      <c r="K239" s="503"/>
      <c r="L239" s="503"/>
      <c r="M239" s="503"/>
      <c r="N239" s="503"/>
      <c r="O239" s="503"/>
      <c r="P239" s="503" t="s">
        <v>549</v>
      </c>
      <c r="Q239" s="503"/>
      <c r="R239" s="503"/>
      <c r="S239" s="503"/>
      <c r="T239" s="503"/>
      <c r="U239" s="503"/>
      <c r="V239" s="502"/>
      <c r="W239" s="502"/>
      <c r="X239" s="502"/>
      <c r="Y239" s="502"/>
      <c r="Z239" s="502"/>
      <c r="AA239" s="502"/>
      <c r="AB239" s="502"/>
      <c r="AC239" s="502"/>
      <c r="AD239" s="502"/>
      <c r="AE239" s="502"/>
      <c r="AF239" s="502"/>
      <c r="AG239" s="502"/>
      <c r="AH239" s="502"/>
      <c r="AI239" s="502"/>
      <c r="AJ239" s="502"/>
      <c r="AK239" s="502"/>
      <c r="AL239" s="502"/>
      <c r="AM239" s="502"/>
      <c r="AN239" s="502"/>
      <c r="AO239" s="502"/>
      <c r="AP239" s="502"/>
      <c r="AQ239" s="502"/>
      <c r="AR239" s="502"/>
      <c r="AS239" s="502"/>
      <c r="AT239" s="502"/>
      <c r="AU239" s="502"/>
      <c r="AV239" s="502"/>
      <c r="AW239" s="502"/>
      <c r="AX239" s="502"/>
      <c r="AY239" s="502"/>
      <c r="AZ239" s="502"/>
      <c r="BA239" s="502"/>
      <c r="BB239" s="502"/>
      <c r="BC239" s="502"/>
      <c r="BD239" s="502"/>
      <c r="BE239" s="502"/>
      <c r="BF239" s="502"/>
      <c r="BG239" s="502"/>
      <c r="BH239" s="502"/>
      <c r="BI239" s="502"/>
      <c r="BJ239" s="502"/>
      <c r="BK239" s="502"/>
      <c r="BL239" s="502"/>
      <c r="BM239" s="502"/>
      <c r="BN239" s="502"/>
      <c r="BO239" s="502"/>
      <c r="BP239" s="502"/>
      <c r="BQ239" s="502"/>
      <c r="BR239" s="502"/>
      <c r="BS239" s="502"/>
      <c r="BT239" s="502"/>
      <c r="BU239" s="502"/>
      <c r="BV239" s="502"/>
      <c r="BW239" s="502"/>
      <c r="BX239" s="502"/>
      <c r="BY239" s="502"/>
      <c r="BZ239" s="502"/>
      <c r="CA239" s="502"/>
      <c r="CB239" s="502"/>
      <c r="CC239" s="502"/>
      <c r="CD239" s="503"/>
      <c r="CE239" s="503"/>
      <c r="CF239" s="503"/>
      <c r="CG239" s="503"/>
      <c r="CH239" s="503"/>
      <c r="CI239" s="503"/>
      <c r="CJ239" s="503"/>
      <c r="CK239" s="503"/>
      <c r="CL239" s="503"/>
      <c r="CM239" s="503"/>
      <c r="CN239" s="503"/>
      <c r="CO239" s="503"/>
      <c r="CP239" s="503"/>
      <c r="CQ239" s="503"/>
      <c r="CR239" s="503"/>
      <c r="CS239" s="503"/>
      <c r="CT239" s="503"/>
      <c r="CU239" s="503"/>
      <c r="CV239" s="503"/>
      <c r="CW239" s="503"/>
      <c r="CX239" s="503"/>
      <c r="CY239" s="503"/>
      <c r="CZ239" s="503"/>
      <c r="DA239" s="503"/>
      <c r="DB239" s="503"/>
      <c r="DC239" s="503"/>
      <c r="DD239" s="503"/>
      <c r="DE239" s="503"/>
      <c r="DF239" s="503"/>
      <c r="DG239" s="503"/>
      <c r="DH239" s="503"/>
      <c r="DI239" s="503"/>
      <c r="DJ239" s="503"/>
      <c r="DK239" s="503"/>
      <c r="DL239" s="503"/>
      <c r="DM239" s="503"/>
      <c r="DN239" s="503"/>
      <c r="DO239" s="503"/>
      <c r="DP239" s="503"/>
      <c r="DQ239" s="503"/>
      <c r="DR239" s="503"/>
      <c r="DS239" s="503"/>
      <c r="DT239" s="503"/>
      <c r="DU239" s="503"/>
      <c r="DV239" s="503"/>
      <c r="DW239" s="503"/>
    </row>
    <row r="240" spans="2:127" x14ac:dyDescent="0.2">
      <c r="B240" s="642"/>
      <c r="C240" s="503"/>
      <c r="D240" s="503"/>
      <c r="E240" s="503"/>
      <c r="F240" s="503"/>
      <c r="G240" s="503"/>
      <c r="H240" s="503"/>
      <c r="I240" s="503"/>
      <c r="J240" s="503"/>
      <c r="K240" s="503"/>
      <c r="L240" s="503"/>
      <c r="M240" s="503"/>
      <c r="N240" s="503"/>
      <c r="O240" s="503"/>
      <c r="P240" s="503"/>
      <c r="Q240" s="503"/>
      <c r="R240" s="503"/>
      <c r="S240" s="503"/>
      <c r="T240" s="503"/>
      <c r="U240" s="503"/>
      <c r="V240" s="502"/>
      <c r="W240" s="502"/>
      <c r="X240" s="502"/>
      <c r="Y240" s="502"/>
      <c r="Z240" s="502"/>
      <c r="AA240" s="502"/>
      <c r="AB240" s="502"/>
      <c r="AC240" s="502"/>
      <c r="AD240" s="502"/>
      <c r="AE240" s="502"/>
      <c r="AF240" s="502"/>
      <c r="AG240" s="502"/>
      <c r="AH240" s="502"/>
      <c r="AI240" s="502"/>
      <c r="AJ240" s="502"/>
      <c r="AK240" s="502"/>
      <c r="AL240" s="502"/>
      <c r="AM240" s="502"/>
      <c r="AN240" s="502"/>
      <c r="AO240" s="502"/>
      <c r="AP240" s="502"/>
      <c r="AQ240" s="502"/>
      <c r="AR240" s="502"/>
      <c r="AS240" s="502"/>
      <c r="AT240" s="502"/>
      <c r="AU240" s="502"/>
      <c r="AV240" s="502"/>
      <c r="AW240" s="502"/>
      <c r="AX240" s="502"/>
      <c r="AY240" s="502"/>
      <c r="AZ240" s="502"/>
      <c r="BA240" s="502"/>
      <c r="BB240" s="502"/>
      <c r="BC240" s="502"/>
      <c r="BD240" s="502"/>
      <c r="BE240" s="502"/>
      <c r="BF240" s="502"/>
      <c r="BG240" s="502"/>
      <c r="BH240" s="502"/>
      <c r="BI240" s="502"/>
      <c r="BJ240" s="502"/>
      <c r="BK240" s="502"/>
      <c r="BL240" s="502"/>
      <c r="BM240" s="502"/>
      <c r="BN240" s="502"/>
      <c r="BO240" s="502"/>
      <c r="BP240" s="502"/>
      <c r="BQ240" s="502"/>
      <c r="BR240" s="502"/>
      <c r="BS240" s="502"/>
      <c r="BT240" s="502"/>
      <c r="BU240" s="502"/>
      <c r="BV240" s="502"/>
      <c r="BW240" s="502"/>
      <c r="BX240" s="502"/>
      <c r="BY240" s="502"/>
      <c r="BZ240" s="502"/>
      <c r="CA240" s="502"/>
      <c r="CB240" s="502"/>
      <c r="CC240" s="502"/>
      <c r="CD240" s="503"/>
      <c r="CE240" s="503"/>
      <c r="CF240" s="503"/>
      <c r="CG240" s="503"/>
      <c r="CH240" s="503"/>
      <c r="CI240" s="503"/>
      <c r="CJ240" s="503"/>
      <c r="CK240" s="503"/>
      <c r="CL240" s="503"/>
      <c r="CM240" s="503"/>
      <c r="CN240" s="503"/>
      <c r="CO240" s="503"/>
      <c r="CP240" s="503"/>
      <c r="CQ240" s="503"/>
      <c r="CR240" s="503"/>
      <c r="CS240" s="503"/>
      <c r="CT240" s="503"/>
      <c r="CU240" s="503"/>
      <c r="CV240" s="503"/>
      <c r="CW240" s="503"/>
      <c r="CX240" s="503"/>
      <c r="CY240" s="503"/>
      <c r="CZ240" s="503"/>
      <c r="DA240" s="503"/>
      <c r="DB240" s="503"/>
      <c r="DC240" s="503"/>
      <c r="DD240" s="503"/>
      <c r="DE240" s="503"/>
      <c r="DF240" s="503"/>
      <c r="DG240" s="503"/>
      <c r="DH240" s="503"/>
      <c r="DI240" s="503"/>
      <c r="DJ240" s="503"/>
      <c r="DK240" s="503"/>
      <c r="DL240" s="503"/>
      <c r="DM240" s="503"/>
      <c r="DN240" s="503"/>
      <c r="DO240" s="503"/>
      <c r="DP240" s="503"/>
      <c r="DQ240" s="503"/>
      <c r="DR240" s="503"/>
      <c r="DS240" s="503"/>
      <c r="DT240" s="503"/>
      <c r="DU240" s="503"/>
      <c r="DV240" s="503"/>
      <c r="DW240" s="503"/>
    </row>
    <row r="241" spans="2:127" x14ac:dyDescent="0.2">
      <c r="B241" s="642"/>
      <c r="C241" s="503"/>
      <c r="D241" s="503"/>
      <c r="E241" s="503"/>
      <c r="F241" s="503"/>
      <c r="G241" s="503"/>
      <c r="H241" s="503"/>
      <c r="I241" s="503"/>
      <c r="J241" s="503"/>
      <c r="K241" s="503"/>
      <c r="L241" s="503"/>
      <c r="M241" s="503"/>
      <c r="N241" s="503"/>
      <c r="O241" s="503"/>
      <c r="P241" s="503"/>
      <c r="Q241" s="503"/>
      <c r="R241" s="503"/>
      <c r="S241" s="503"/>
      <c r="T241" s="503"/>
      <c r="U241" s="503"/>
      <c r="V241" s="502"/>
      <c r="W241" s="502"/>
      <c r="X241" s="502"/>
      <c r="Y241" s="502"/>
      <c r="Z241" s="502"/>
      <c r="AA241" s="502"/>
      <c r="AB241" s="502"/>
      <c r="AC241" s="502"/>
      <c r="AD241" s="502"/>
      <c r="AE241" s="502"/>
      <c r="AF241" s="502"/>
      <c r="AG241" s="502"/>
      <c r="AH241" s="502"/>
      <c r="AI241" s="502"/>
      <c r="AJ241" s="502"/>
      <c r="AK241" s="502"/>
      <c r="AL241" s="502"/>
      <c r="AM241" s="502"/>
      <c r="AN241" s="502"/>
      <c r="AO241" s="502"/>
      <c r="AP241" s="502"/>
      <c r="AQ241" s="502"/>
      <c r="AR241" s="502"/>
      <c r="AS241" s="502"/>
      <c r="AT241" s="502"/>
      <c r="AU241" s="502"/>
      <c r="AV241" s="502"/>
      <c r="AW241" s="502"/>
      <c r="AX241" s="502"/>
      <c r="AY241" s="502"/>
      <c r="AZ241" s="502"/>
      <c r="BA241" s="502"/>
      <c r="BB241" s="502"/>
      <c r="BC241" s="502"/>
      <c r="BD241" s="502"/>
      <c r="BE241" s="502"/>
      <c r="BF241" s="502"/>
      <c r="BG241" s="502"/>
      <c r="BH241" s="502"/>
      <c r="BI241" s="502"/>
      <c r="BJ241" s="502"/>
      <c r="BK241" s="502"/>
      <c r="BL241" s="502"/>
      <c r="BM241" s="502"/>
      <c r="BN241" s="502"/>
      <c r="BO241" s="502"/>
      <c r="BP241" s="502"/>
      <c r="BQ241" s="502"/>
      <c r="BR241" s="502"/>
      <c r="BS241" s="502"/>
      <c r="BT241" s="502"/>
      <c r="BU241" s="502"/>
      <c r="BV241" s="502"/>
      <c r="BW241" s="502"/>
      <c r="BX241" s="502"/>
      <c r="BY241" s="502"/>
      <c r="BZ241" s="502"/>
      <c r="CA241" s="502"/>
      <c r="CB241" s="502"/>
      <c r="CC241" s="502"/>
      <c r="CD241" s="503"/>
      <c r="CE241" s="503"/>
      <c r="CF241" s="503"/>
      <c r="CG241" s="503"/>
      <c r="CH241" s="503"/>
      <c r="CI241" s="503"/>
      <c r="CJ241" s="503"/>
      <c r="CK241" s="503"/>
      <c r="CL241" s="503"/>
      <c r="CM241" s="503"/>
      <c r="CN241" s="503"/>
      <c r="CO241" s="503"/>
      <c r="CP241" s="503"/>
      <c r="CQ241" s="503"/>
      <c r="CR241" s="503"/>
      <c r="CS241" s="503"/>
      <c r="CT241" s="503"/>
      <c r="CU241" s="503"/>
      <c r="CV241" s="503"/>
      <c r="CW241" s="503"/>
      <c r="CX241" s="503"/>
      <c r="CY241" s="503"/>
      <c r="CZ241" s="503"/>
      <c r="DA241" s="503"/>
      <c r="DB241" s="503"/>
      <c r="DC241" s="503"/>
      <c r="DD241" s="503"/>
      <c r="DE241" s="503"/>
      <c r="DF241" s="503"/>
      <c r="DG241" s="503"/>
      <c r="DH241" s="503"/>
      <c r="DI241" s="503"/>
      <c r="DJ241" s="503"/>
      <c r="DK241" s="503"/>
      <c r="DL241" s="503"/>
      <c r="DM241" s="503"/>
      <c r="DN241" s="503"/>
      <c r="DO241" s="503"/>
      <c r="DP241" s="503"/>
      <c r="DQ241" s="503"/>
      <c r="DR241" s="503"/>
      <c r="DS241" s="503"/>
      <c r="DT241" s="503"/>
      <c r="DU241" s="503"/>
      <c r="DV241" s="503"/>
      <c r="DW241" s="503"/>
    </row>
    <row r="242" spans="2:127" x14ac:dyDescent="0.2">
      <c r="B242" s="642"/>
      <c r="C242" s="503"/>
      <c r="D242" s="503"/>
      <c r="E242" s="503"/>
      <c r="F242" s="503"/>
      <c r="G242" s="503"/>
      <c r="H242" s="503"/>
      <c r="I242" s="503"/>
      <c r="J242" s="503"/>
      <c r="K242" s="503"/>
      <c r="L242" s="503"/>
      <c r="M242" s="503"/>
      <c r="N242" s="503"/>
      <c r="O242" s="503"/>
      <c r="P242" s="503"/>
      <c r="Q242" s="503"/>
      <c r="R242" s="503"/>
      <c r="S242" s="503"/>
      <c r="T242" s="503"/>
      <c r="U242" s="503"/>
      <c r="V242" s="502"/>
      <c r="W242" s="502"/>
      <c r="X242" s="502"/>
      <c r="Y242" s="502"/>
      <c r="Z242" s="502"/>
      <c r="AA242" s="502"/>
      <c r="AB242" s="502"/>
      <c r="AC242" s="502"/>
      <c r="AD242" s="502"/>
      <c r="AE242" s="502"/>
      <c r="AF242" s="502"/>
      <c r="AG242" s="502"/>
      <c r="AH242" s="502"/>
      <c r="AI242" s="502"/>
      <c r="AJ242" s="502"/>
      <c r="AK242" s="502"/>
      <c r="AL242" s="502"/>
      <c r="AM242" s="502"/>
      <c r="AN242" s="502"/>
      <c r="AO242" s="502"/>
      <c r="AP242" s="502"/>
      <c r="AQ242" s="502"/>
      <c r="AR242" s="502"/>
      <c r="AS242" s="502"/>
      <c r="AT242" s="502"/>
      <c r="AU242" s="502"/>
      <c r="AV242" s="502"/>
      <c r="AW242" s="502"/>
      <c r="AX242" s="502"/>
      <c r="AY242" s="502"/>
      <c r="AZ242" s="502"/>
      <c r="BA242" s="502"/>
      <c r="BB242" s="502"/>
      <c r="BC242" s="502"/>
      <c r="BD242" s="502"/>
      <c r="BE242" s="502"/>
      <c r="BF242" s="502"/>
      <c r="BG242" s="502"/>
      <c r="BH242" s="502"/>
      <c r="BI242" s="502"/>
      <c r="BJ242" s="502"/>
      <c r="BK242" s="502"/>
      <c r="BL242" s="502"/>
      <c r="BM242" s="502"/>
      <c r="BN242" s="502"/>
      <c r="BO242" s="502"/>
      <c r="BP242" s="502"/>
      <c r="BQ242" s="502"/>
      <c r="BR242" s="502"/>
      <c r="BS242" s="502"/>
      <c r="BT242" s="502"/>
      <c r="BU242" s="502"/>
      <c r="BV242" s="502"/>
      <c r="BW242" s="502"/>
      <c r="BX242" s="502"/>
      <c r="BY242" s="502"/>
      <c r="BZ242" s="502"/>
      <c r="CA242" s="502"/>
      <c r="CB242" s="502"/>
      <c r="CC242" s="502"/>
      <c r="CD242" s="503"/>
      <c r="CE242" s="503"/>
      <c r="CF242" s="503"/>
      <c r="CG242" s="503"/>
      <c r="CH242" s="503"/>
      <c r="CI242" s="503"/>
      <c r="CJ242" s="503"/>
      <c r="CK242" s="503"/>
      <c r="CL242" s="503"/>
      <c r="CM242" s="503"/>
      <c r="CN242" s="503"/>
      <c r="CO242" s="503"/>
      <c r="CP242" s="503"/>
      <c r="CQ242" s="503"/>
      <c r="CR242" s="503"/>
      <c r="CS242" s="503"/>
      <c r="CT242" s="503"/>
      <c r="CU242" s="503"/>
      <c r="CV242" s="503"/>
      <c r="CW242" s="503"/>
      <c r="CX242" s="503"/>
      <c r="CY242" s="503"/>
      <c r="CZ242" s="503"/>
      <c r="DA242" s="503"/>
      <c r="DB242" s="503"/>
      <c r="DC242" s="503"/>
      <c r="DD242" s="503"/>
      <c r="DE242" s="503"/>
      <c r="DF242" s="503"/>
      <c r="DG242" s="503"/>
      <c r="DH242" s="503"/>
      <c r="DI242" s="503"/>
      <c r="DJ242" s="503"/>
      <c r="DK242" s="503"/>
      <c r="DL242" s="503"/>
      <c r="DM242" s="503"/>
      <c r="DN242" s="503"/>
      <c r="DO242" s="503"/>
      <c r="DP242" s="503"/>
      <c r="DQ242" s="503"/>
      <c r="DR242" s="503"/>
      <c r="DS242" s="503"/>
      <c r="DT242" s="503"/>
      <c r="DU242" s="503"/>
      <c r="DV242" s="503"/>
      <c r="DW242" s="503"/>
    </row>
    <row r="243" spans="2:127" x14ac:dyDescent="0.2">
      <c r="B243" s="642"/>
      <c r="C243" s="503"/>
      <c r="D243" s="503"/>
      <c r="E243" s="503"/>
      <c r="F243" s="503"/>
      <c r="G243" s="503"/>
      <c r="H243" s="503"/>
      <c r="I243" s="503"/>
      <c r="J243" s="503"/>
      <c r="K243" s="503"/>
      <c r="L243" s="503"/>
      <c r="M243" s="503"/>
      <c r="N243" s="503"/>
      <c r="O243" s="503"/>
      <c r="P243" s="503"/>
      <c r="Q243" s="503"/>
      <c r="R243" s="503"/>
      <c r="S243" s="503"/>
      <c r="T243" s="503"/>
      <c r="U243" s="503"/>
      <c r="V243" s="502"/>
      <c r="W243" s="502"/>
      <c r="X243" s="502"/>
      <c r="Y243" s="502"/>
      <c r="Z243" s="502"/>
      <c r="AA243" s="502"/>
      <c r="AB243" s="502"/>
      <c r="AC243" s="502"/>
      <c r="AD243" s="502"/>
      <c r="AE243" s="502"/>
      <c r="AF243" s="502"/>
      <c r="AG243" s="502"/>
      <c r="AH243" s="502"/>
      <c r="AI243" s="502"/>
      <c r="AJ243" s="502"/>
      <c r="AK243" s="502"/>
      <c r="AL243" s="502"/>
      <c r="AM243" s="502"/>
      <c r="AN243" s="502"/>
      <c r="AO243" s="502"/>
      <c r="AP243" s="502"/>
      <c r="AQ243" s="502"/>
      <c r="AR243" s="502"/>
      <c r="AS243" s="502"/>
      <c r="AT243" s="502"/>
      <c r="AU243" s="502"/>
      <c r="AV243" s="502"/>
      <c r="AW243" s="502"/>
      <c r="AX243" s="502"/>
      <c r="AY243" s="502"/>
      <c r="AZ243" s="502"/>
      <c r="BA243" s="502"/>
      <c r="BB243" s="502"/>
      <c r="BC243" s="502"/>
      <c r="BD243" s="502"/>
      <c r="BE243" s="502"/>
      <c r="BF243" s="502"/>
      <c r="BG243" s="502"/>
      <c r="BH243" s="502"/>
      <c r="BI243" s="502"/>
      <c r="BJ243" s="502"/>
      <c r="BK243" s="502"/>
      <c r="BL243" s="502"/>
      <c r="BM243" s="502"/>
      <c r="BN243" s="502"/>
      <c r="BO243" s="502"/>
      <c r="BP243" s="502"/>
      <c r="BQ243" s="502"/>
      <c r="BR243" s="502"/>
      <c r="BS243" s="502"/>
      <c r="BT243" s="502"/>
      <c r="BU243" s="502"/>
      <c r="BV243" s="502"/>
      <c r="BW243" s="502"/>
      <c r="BX243" s="502"/>
      <c r="BY243" s="502"/>
      <c r="BZ243" s="502"/>
      <c r="CA243" s="502"/>
      <c r="CB243" s="502"/>
      <c r="CC243" s="502"/>
      <c r="CD243" s="503"/>
      <c r="CE243" s="503"/>
      <c r="CF243" s="503"/>
      <c r="CG243" s="503"/>
      <c r="CH243" s="503"/>
      <c r="CI243" s="503"/>
      <c r="CJ243" s="503"/>
      <c r="CK243" s="503"/>
      <c r="CL243" s="503"/>
      <c r="CM243" s="503"/>
      <c r="CN243" s="503"/>
      <c r="CO243" s="503"/>
      <c r="CP243" s="503"/>
      <c r="CQ243" s="503"/>
      <c r="CR243" s="503"/>
      <c r="CS243" s="503"/>
      <c r="CT243" s="503"/>
      <c r="CU243" s="503"/>
      <c r="CV243" s="503"/>
      <c r="CW243" s="503"/>
      <c r="CX243" s="503"/>
      <c r="CY243" s="503"/>
      <c r="CZ243" s="503"/>
      <c r="DA243" s="503"/>
      <c r="DB243" s="503"/>
      <c r="DC243" s="503"/>
      <c r="DD243" s="503"/>
      <c r="DE243" s="503"/>
      <c r="DF243" s="503"/>
      <c r="DG243" s="503"/>
      <c r="DH243" s="503"/>
      <c r="DI243" s="503"/>
      <c r="DJ243" s="503"/>
      <c r="DK243" s="503"/>
      <c r="DL243" s="503"/>
      <c r="DM243" s="503"/>
      <c r="DN243" s="503"/>
      <c r="DO243" s="503"/>
      <c r="DP243" s="503"/>
      <c r="DQ243" s="503"/>
      <c r="DR243" s="503"/>
      <c r="DS243" s="503"/>
      <c r="DT243" s="503"/>
      <c r="DU243" s="503"/>
      <c r="DV243" s="503"/>
      <c r="DW243" s="503"/>
    </row>
    <row r="244" spans="2:127" x14ac:dyDescent="0.2">
      <c r="B244" s="642"/>
      <c r="C244" s="503"/>
      <c r="D244" s="503"/>
      <c r="E244" s="503"/>
      <c r="F244" s="503"/>
      <c r="G244" s="503"/>
      <c r="H244" s="503"/>
      <c r="I244" s="503"/>
      <c r="J244" s="503"/>
      <c r="K244" s="503"/>
      <c r="L244" s="503"/>
      <c r="M244" s="503"/>
      <c r="N244" s="503"/>
      <c r="O244" s="503"/>
      <c r="P244" s="503"/>
      <c r="Q244" s="503"/>
      <c r="R244" s="503"/>
      <c r="S244" s="503"/>
      <c r="T244" s="503"/>
      <c r="U244" s="503"/>
      <c r="V244" s="502"/>
      <c r="W244" s="502"/>
      <c r="X244" s="502"/>
      <c r="Y244" s="502"/>
      <c r="Z244" s="502"/>
      <c r="AA244" s="502"/>
      <c r="AB244" s="502"/>
      <c r="AC244" s="502"/>
      <c r="AD244" s="502"/>
      <c r="AE244" s="502"/>
      <c r="AF244" s="502"/>
      <c r="AG244" s="502"/>
      <c r="AH244" s="502"/>
      <c r="AI244" s="502"/>
      <c r="AJ244" s="502"/>
      <c r="AK244" s="502"/>
      <c r="AL244" s="502"/>
      <c r="AM244" s="502"/>
      <c r="AN244" s="502"/>
      <c r="AO244" s="502"/>
      <c r="AP244" s="502"/>
      <c r="AQ244" s="502"/>
      <c r="AR244" s="502"/>
      <c r="AS244" s="502"/>
      <c r="AT244" s="502"/>
      <c r="AU244" s="502"/>
      <c r="AV244" s="502"/>
      <c r="AW244" s="502"/>
      <c r="AX244" s="502"/>
      <c r="AY244" s="502"/>
      <c r="AZ244" s="502"/>
      <c r="BA244" s="502"/>
      <c r="BB244" s="502"/>
      <c r="BC244" s="502"/>
      <c r="BD244" s="502"/>
      <c r="BE244" s="502"/>
      <c r="BF244" s="502"/>
      <c r="BG244" s="502"/>
      <c r="BH244" s="502"/>
      <c r="BI244" s="502"/>
      <c r="BJ244" s="502"/>
      <c r="BK244" s="502"/>
      <c r="BL244" s="502"/>
      <c r="BM244" s="502"/>
      <c r="BN244" s="502"/>
      <c r="BO244" s="502"/>
      <c r="BP244" s="502"/>
      <c r="BQ244" s="502"/>
      <c r="BR244" s="502"/>
      <c r="BS244" s="502"/>
      <c r="BT244" s="502"/>
      <c r="BU244" s="502"/>
      <c r="BV244" s="502"/>
      <c r="BW244" s="502"/>
      <c r="BX244" s="502"/>
      <c r="BY244" s="502"/>
      <c r="BZ244" s="502"/>
      <c r="CA244" s="502"/>
      <c r="CB244" s="502"/>
      <c r="CC244" s="502"/>
      <c r="CD244" s="503"/>
      <c r="CE244" s="503"/>
      <c r="CF244" s="503"/>
      <c r="CG244" s="503"/>
      <c r="CH244" s="503"/>
      <c r="CI244" s="503"/>
      <c r="CJ244" s="503"/>
      <c r="CK244" s="503"/>
      <c r="CL244" s="503"/>
      <c r="CM244" s="503"/>
      <c r="CN244" s="503"/>
      <c r="CO244" s="503"/>
      <c r="CP244" s="503"/>
      <c r="CQ244" s="503"/>
      <c r="CR244" s="503"/>
      <c r="CS244" s="503"/>
      <c r="CT244" s="503"/>
      <c r="CU244" s="503"/>
      <c r="CV244" s="503"/>
      <c r="CW244" s="503"/>
      <c r="CX244" s="503"/>
      <c r="CY244" s="503"/>
      <c r="CZ244" s="503"/>
      <c r="DA244" s="503"/>
      <c r="DB244" s="503"/>
      <c r="DC244" s="503"/>
      <c r="DD244" s="503"/>
      <c r="DE244" s="503"/>
      <c r="DF244" s="503"/>
      <c r="DG244" s="503"/>
      <c r="DH244" s="503"/>
      <c r="DI244" s="503"/>
      <c r="DJ244" s="503"/>
      <c r="DK244" s="503"/>
      <c r="DL244" s="503"/>
      <c r="DM244" s="503"/>
      <c r="DN244" s="503"/>
      <c r="DO244" s="503"/>
      <c r="DP244" s="503"/>
      <c r="DQ244" s="503"/>
      <c r="DR244" s="503"/>
      <c r="DS244" s="503"/>
      <c r="DT244" s="503"/>
      <c r="DU244" s="503"/>
      <c r="DV244" s="503"/>
      <c r="DW244" s="503"/>
    </row>
    <row r="245" spans="2:127" x14ac:dyDescent="0.2">
      <c r="B245" s="642"/>
      <c r="C245" s="503"/>
      <c r="D245" s="503"/>
      <c r="E245" s="503"/>
      <c r="F245" s="503"/>
      <c r="G245" s="503"/>
      <c r="H245" s="503"/>
      <c r="I245" s="503"/>
      <c r="J245" s="503"/>
      <c r="K245" s="503"/>
      <c r="L245" s="503"/>
      <c r="M245" s="503"/>
      <c r="N245" s="503"/>
      <c r="O245" s="503"/>
      <c r="P245" s="503"/>
      <c r="Q245" s="503"/>
      <c r="R245" s="503"/>
      <c r="S245" s="503"/>
      <c r="T245" s="503"/>
      <c r="U245" s="503"/>
      <c r="V245" s="502"/>
      <c r="W245" s="502"/>
      <c r="X245" s="502"/>
      <c r="Y245" s="502"/>
      <c r="Z245" s="502"/>
      <c r="AA245" s="502"/>
      <c r="AB245" s="502"/>
      <c r="AC245" s="502"/>
      <c r="AD245" s="502"/>
      <c r="AE245" s="502"/>
      <c r="AF245" s="502"/>
      <c r="AG245" s="502"/>
      <c r="AH245" s="502"/>
      <c r="AI245" s="502"/>
      <c r="AJ245" s="502"/>
      <c r="AK245" s="502"/>
      <c r="AL245" s="502"/>
      <c r="AM245" s="502"/>
      <c r="AN245" s="502"/>
      <c r="AO245" s="502"/>
      <c r="AP245" s="502"/>
      <c r="AQ245" s="502"/>
      <c r="AR245" s="502"/>
      <c r="AS245" s="502"/>
      <c r="AT245" s="502"/>
      <c r="AU245" s="502"/>
      <c r="AV245" s="502"/>
      <c r="AW245" s="502"/>
      <c r="AX245" s="502"/>
      <c r="AY245" s="502"/>
      <c r="AZ245" s="502"/>
      <c r="BA245" s="502"/>
      <c r="BB245" s="502"/>
      <c r="BC245" s="502"/>
      <c r="BD245" s="502"/>
      <c r="BE245" s="502"/>
      <c r="BF245" s="502"/>
      <c r="BG245" s="502"/>
      <c r="BH245" s="502"/>
      <c r="BI245" s="502"/>
      <c r="BJ245" s="502"/>
      <c r="BK245" s="502"/>
      <c r="BL245" s="502"/>
      <c r="BM245" s="502"/>
      <c r="BN245" s="502"/>
      <c r="BO245" s="502"/>
      <c r="BP245" s="502"/>
      <c r="BQ245" s="502"/>
      <c r="BR245" s="502"/>
      <c r="BS245" s="502"/>
      <c r="BT245" s="502"/>
      <c r="BU245" s="502"/>
      <c r="BV245" s="502"/>
      <c r="BW245" s="502"/>
      <c r="BX245" s="502"/>
      <c r="BY245" s="502"/>
      <c r="BZ245" s="502"/>
      <c r="CA245" s="502"/>
      <c r="CB245" s="502"/>
      <c r="CC245" s="502"/>
      <c r="CD245" s="503"/>
      <c r="CE245" s="503"/>
      <c r="CF245" s="503"/>
      <c r="CG245" s="503"/>
      <c r="CH245" s="503"/>
      <c r="CI245" s="503"/>
      <c r="CJ245" s="503"/>
      <c r="CK245" s="503"/>
      <c r="CL245" s="503"/>
      <c r="CM245" s="503"/>
      <c r="CN245" s="503"/>
      <c r="CO245" s="503"/>
      <c r="CP245" s="503"/>
      <c r="CQ245" s="503"/>
      <c r="CR245" s="503"/>
      <c r="CS245" s="503"/>
      <c r="CT245" s="503"/>
      <c r="CU245" s="503"/>
      <c r="CV245" s="503"/>
      <c r="CW245" s="503"/>
      <c r="CX245" s="503"/>
      <c r="CY245" s="503"/>
      <c r="CZ245" s="503"/>
      <c r="DA245" s="503"/>
      <c r="DB245" s="503"/>
      <c r="DC245" s="503"/>
      <c r="DD245" s="503"/>
      <c r="DE245" s="503"/>
      <c r="DF245" s="503"/>
      <c r="DG245" s="503"/>
      <c r="DH245" s="503"/>
      <c r="DI245" s="503"/>
      <c r="DJ245" s="503"/>
      <c r="DK245" s="503"/>
      <c r="DL245" s="503"/>
      <c r="DM245" s="503"/>
      <c r="DN245" s="503"/>
      <c r="DO245" s="503"/>
      <c r="DP245" s="503"/>
      <c r="DQ245" s="503"/>
      <c r="DR245" s="503"/>
      <c r="DS245" s="503"/>
      <c r="DT245" s="503"/>
      <c r="DU245" s="503"/>
      <c r="DV245" s="503"/>
      <c r="DW245" s="503"/>
    </row>
    <row r="246" spans="2:127" x14ac:dyDescent="0.2">
      <c r="B246" s="642"/>
      <c r="C246" s="654" t="str">
        <f>'TITLE PAGE'!B9</f>
        <v>Company:</v>
      </c>
      <c r="D246" s="654" t="str">
        <f>'TITLE PAGE'!D9</f>
        <v>Severn Trent Water</v>
      </c>
      <c r="E246" s="503"/>
      <c r="F246" s="503"/>
      <c r="G246" s="503"/>
      <c r="H246" s="503"/>
      <c r="I246" s="503"/>
      <c r="J246" s="503"/>
      <c r="K246" s="503"/>
      <c r="L246" s="503"/>
      <c r="M246" s="503"/>
      <c r="N246" s="503"/>
      <c r="O246" s="503"/>
      <c r="P246" s="503"/>
      <c r="Q246" s="503"/>
      <c r="R246" s="503"/>
      <c r="S246" s="503"/>
      <c r="T246" s="503"/>
      <c r="U246" s="503"/>
      <c r="V246" s="503"/>
      <c r="W246" s="503"/>
      <c r="X246" s="503"/>
      <c r="Y246" s="503"/>
      <c r="Z246" s="503"/>
      <c r="AA246" s="503"/>
      <c r="AB246" s="503"/>
      <c r="AC246" s="503"/>
      <c r="AD246" s="503"/>
      <c r="AE246" s="503"/>
      <c r="AF246" s="503"/>
      <c r="AG246" s="503"/>
      <c r="AH246" s="503"/>
      <c r="AI246" s="503"/>
      <c r="AJ246" s="503"/>
      <c r="AK246" s="503"/>
      <c r="AL246" s="503"/>
      <c r="AM246" s="503"/>
      <c r="AN246" s="503"/>
      <c r="AO246" s="503"/>
      <c r="AP246" s="503"/>
      <c r="AQ246" s="503"/>
      <c r="AR246" s="503"/>
      <c r="AS246" s="503"/>
      <c r="AT246" s="503"/>
      <c r="AU246" s="503"/>
      <c r="AV246" s="503"/>
      <c r="AW246" s="503"/>
      <c r="AX246" s="503"/>
      <c r="AY246" s="503"/>
      <c r="AZ246" s="503"/>
      <c r="BA246" s="503"/>
      <c r="BB246" s="503"/>
      <c r="BC246" s="503"/>
      <c r="BD246" s="503"/>
      <c r="BE246" s="503"/>
      <c r="BF246" s="503"/>
      <c r="BG246" s="503"/>
      <c r="BH246" s="503"/>
      <c r="BI246" s="503"/>
      <c r="BJ246" s="503"/>
      <c r="BK246" s="503"/>
      <c r="BL246" s="503"/>
      <c r="BM246" s="503"/>
      <c r="BN246" s="503"/>
      <c r="BO246" s="503"/>
      <c r="BP246" s="503"/>
      <c r="BQ246" s="503"/>
      <c r="BR246" s="503"/>
      <c r="BS246" s="503"/>
      <c r="BT246" s="503"/>
      <c r="BU246" s="503"/>
      <c r="BV246" s="503"/>
      <c r="BW246" s="503"/>
      <c r="BX246" s="503"/>
      <c r="BY246" s="503"/>
      <c r="BZ246" s="503"/>
      <c r="CA246" s="503"/>
      <c r="CB246" s="503"/>
      <c r="CC246" s="503"/>
      <c r="CD246" s="503"/>
      <c r="CE246" s="503"/>
      <c r="CF246" s="503"/>
      <c r="CG246" s="503"/>
      <c r="CH246" s="503"/>
      <c r="CI246" s="503"/>
      <c r="CJ246" s="503"/>
      <c r="CK246" s="503"/>
      <c r="CL246" s="503"/>
      <c r="CM246" s="503"/>
      <c r="CN246" s="503"/>
      <c r="CO246" s="503"/>
      <c r="CP246" s="503"/>
      <c r="CQ246" s="503"/>
      <c r="CR246" s="503"/>
      <c r="CS246" s="503"/>
      <c r="CT246" s="503"/>
      <c r="CU246" s="503"/>
      <c r="CV246" s="503"/>
      <c r="CW246" s="503"/>
      <c r="CX246" s="503"/>
      <c r="CY246" s="503"/>
      <c r="CZ246" s="503"/>
      <c r="DA246" s="503"/>
      <c r="DB246" s="503"/>
      <c r="DC246" s="503"/>
      <c r="DD246" s="503"/>
      <c r="DE246" s="503"/>
      <c r="DF246" s="503"/>
      <c r="DG246" s="503"/>
      <c r="DH246" s="503"/>
      <c r="DI246" s="503"/>
      <c r="DJ246" s="503"/>
      <c r="DK246" s="503"/>
      <c r="DL246" s="503"/>
      <c r="DM246" s="503"/>
      <c r="DN246" s="503"/>
      <c r="DO246" s="503"/>
      <c r="DP246" s="503"/>
      <c r="DQ246" s="503"/>
      <c r="DR246" s="503"/>
      <c r="DS246" s="503"/>
      <c r="DT246" s="503"/>
      <c r="DU246" s="503"/>
      <c r="DV246" s="503"/>
      <c r="DW246" s="503"/>
    </row>
    <row r="247" spans="2:127" x14ac:dyDescent="0.2">
      <c r="B247" s="644"/>
      <c r="C247" s="654" t="str">
        <f>'TITLE PAGE'!B10</f>
        <v>Resource Zone Name:</v>
      </c>
      <c r="D247" s="654" t="str">
        <f>'TITLE PAGE'!D10</f>
        <v>Shelton</v>
      </c>
      <c r="E247" s="502"/>
      <c r="F247" s="502"/>
      <c r="G247" s="502"/>
      <c r="H247" s="502"/>
      <c r="I247" s="502"/>
      <c r="J247" s="502"/>
      <c r="K247" s="502"/>
      <c r="L247" s="502"/>
      <c r="M247" s="502"/>
      <c r="N247" s="502"/>
      <c r="O247" s="502"/>
      <c r="P247" s="502"/>
      <c r="Q247" s="502"/>
      <c r="R247" s="502"/>
      <c r="S247" s="503"/>
      <c r="T247" s="503"/>
      <c r="U247" s="502"/>
      <c r="V247" s="502"/>
      <c r="W247" s="502"/>
      <c r="X247" s="502"/>
      <c r="Y247" s="502"/>
      <c r="Z247" s="502"/>
      <c r="AA247" s="502"/>
      <c r="AB247" s="502"/>
      <c r="AC247" s="502"/>
      <c r="AD247" s="502"/>
      <c r="AE247" s="502"/>
      <c r="AF247" s="502"/>
      <c r="AG247" s="502"/>
      <c r="AH247" s="502"/>
      <c r="AI247" s="502"/>
      <c r="AJ247" s="502"/>
      <c r="AK247" s="502"/>
      <c r="AL247" s="502"/>
      <c r="AM247" s="502"/>
      <c r="AN247" s="502"/>
      <c r="AO247" s="502"/>
      <c r="AP247" s="502"/>
      <c r="AQ247" s="502"/>
      <c r="AR247" s="502"/>
      <c r="AS247" s="502"/>
      <c r="AT247" s="502"/>
      <c r="AU247" s="502"/>
      <c r="AV247" s="502"/>
      <c r="AW247" s="502"/>
      <c r="AX247" s="502"/>
      <c r="AY247" s="502"/>
      <c r="AZ247" s="502"/>
      <c r="BA247" s="502"/>
      <c r="BB247" s="502"/>
      <c r="BC247" s="502"/>
      <c r="BD247" s="502"/>
      <c r="BE247" s="502"/>
      <c r="BF247" s="502"/>
      <c r="BG247" s="502"/>
      <c r="BH247" s="502"/>
      <c r="BI247" s="502"/>
      <c r="BJ247" s="502"/>
      <c r="BK247" s="502"/>
      <c r="BL247" s="502"/>
      <c r="BM247" s="502"/>
      <c r="BN247" s="502"/>
      <c r="BO247" s="502"/>
      <c r="BP247" s="502"/>
      <c r="BQ247" s="502"/>
      <c r="BR247" s="502"/>
      <c r="BS247" s="502"/>
      <c r="BT247" s="502"/>
      <c r="BU247" s="502"/>
      <c r="BV247" s="502"/>
      <c r="BW247" s="502"/>
      <c r="BX247" s="502"/>
      <c r="BY247" s="502"/>
      <c r="BZ247" s="502"/>
      <c r="CA247" s="502"/>
      <c r="CB247" s="502"/>
      <c r="CC247" s="502"/>
      <c r="CD247" s="503"/>
      <c r="CE247" s="503"/>
      <c r="CF247" s="503"/>
      <c r="CG247" s="503"/>
      <c r="CH247" s="503"/>
      <c r="CI247" s="503"/>
      <c r="CJ247" s="503"/>
      <c r="CK247" s="503"/>
      <c r="CL247" s="503"/>
      <c r="CM247" s="503"/>
      <c r="CN247" s="503"/>
      <c r="CO247" s="503"/>
      <c r="CP247" s="503"/>
      <c r="CQ247" s="503"/>
      <c r="CR247" s="503"/>
      <c r="CS247" s="503"/>
      <c r="CT247" s="503"/>
      <c r="CU247" s="503"/>
      <c r="CV247" s="503"/>
      <c r="CW247" s="503"/>
      <c r="CX247" s="503"/>
      <c r="CY247" s="503"/>
      <c r="CZ247" s="503"/>
      <c r="DA247" s="503"/>
      <c r="DB247" s="503"/>
      <c r="DC247" s="503"/>
      <c r="DD247" s="503"/>
      <c r="DE247" s="503"/>
      <c r="DF247" s="503"/>
      <c r="DG247" s="503"/>
      <c r="DH247" s="503"/>
      <c r="DI247" s="503"/>
      <c r="DJ247" s="503"/>
      <c r="DK247" s="503"/>
      <c r="DL247" s="503"/>
      <c r="DM247" s="503"/>
      <c r="DN247" s="503"/>
      <c r="DO247" s="503"/>
      <c r="DP247" s="503"/>
      <c r="DQ247" s="503"/>
      <c r="DR247" s="503"/>
      <c r="DS247" s="503"/>
      <c r="DT247" s="503"/>
      <c r="DU247" s="503"/>
      <c r="DV247" s="503"/>
      <c r="DW247" s="503"/>
    </row>
    <row r="248" spans="2:127" x14ac:dyDescent="0.2">
      <c r="B248" s="644"/>
      <c r="C248" s="654" t="str">
        <f>'TITLE PAGE'!B11</f>
        <v>Resource Zone Number:</v>
      </c>
      <c r="D248" s="655">
        <f>'TITLE PAGE'!D11</f>
        <v>11</v>
      </c>
      <c r="E248" s="502"/>
      <c r="F248" s="502"/>
      <c r="G248" s="502"/>
      <c r="H248" s="502"/>
      <c r="I248" s="502"/>
      <c r="J248" s="502"/>
      <c r="K248" s="502"/>
      <c r="L248" s="502"/>
      <c r="M248" s="502"/>
      <c r="N248" s="502"/>
      <c r="O248" s="502"/>
      <c r="P248" s="502"/>
      <c r="Q248" s="502"/>
      <c r="R248" s="502"/>
      <c r="S248" s="503"/>
      <c r="T248" s="503"/>
      <c r="U248" s="502"/>
      <c r="V248" s="502"/>
      <c r="W248" s="502"/>
      <c r="X248" s="502"/>
      <c r="Y248" s="502"/>
      <c r="Z248" s="502"/>
      <c r="AA248" s="502"/>
      <c r="AB248" s="502"/>
      <c r="AC248" s="502"/>
      <c r="AD248" s="502"/>
      <c r="AE248" s="502"/>
      <c r="AF248" s="502"/>
      <c r="AG248" s="502"/>
      <c r="AH248" s="502"/>
      <c r="AI248" s="502"/>
      <c r="AJ248" s="502"/>
      <c r="AK248" s="502"/>
      <c r="AL248" s="502"/>
      <c r="AM248" s="502"/>
      <c r="AN248" s="502"/>
      <c r="AO248" s="502"/>
      <c r="AP248" s="502"/>
      <c r="AQ248" s="502"/>
      <c r="AR248" s="502"/>
      <c r="AS248" s="502"/>
      <c r="AT248" s="502"/>
      <c r="AU248" s="502"/>
      <c r="AV248" s="502"/>
      <c r="AW248" s="502"/>
      <c r="AX248" s="502"/>
      <c r="AY248" s="502"/>
      <c r="AZ248" s="502"/>
      <c r="BA248" s="502"/>
      <c r="BB248" s="502"/>
      <c r="BC248" s="502"/>
      <c r="BD248" s="502"/>
      <c r="BE248" s="502"/>
      <c r="BF248" s="502"/>
      <c r="BG248" s="502"/>
      <c r="BH248" s="502"/>
      <c r="BI248" s="502"/>
      <c r="BJ248" s="502"/>
      <c r="BK248" s="502"/>
      <c r="BL248" s="502"/>
      <c r="BM248" s="502"/>
      <c r="BN248" s="502"/>
      <c r="BO248" s="502"/>
      <c r="BP248" s="502"/>
      <c r="BQ248" s="502"/>
      <c r="BR248" s="502"/>
      <c r="BS248" s="502"/>
      <c r="BT248" s="502"/>
      <c r="BU248" s="502"/>
      <c r="BV248" s="502"/>
      <c r="BW248" s="502"/>
      <c r="BX248" s="502"/>
      <c r="BY248" s="502"/>
      <c r="BZ248" s="502"/>
      <c r="CA248" s="502"/>
      <c r="CB248" s="502"/>
      <c r="CC248" s="502"/>
      <c r="CD248" s="503"/>
      <c r="CE248" s="503"/>
      <c r="CF248" s="503"/>
      <c r="CG248" s="503"/>
      <c r="CH248" s="503"/>
      <c r="CI248" s="503"/>
      <c r="CJ248" s="503"/>
      <c r="CK248" s="503"/>
      <c r="CL248" s="503"/>
      <c r="CM248" s="503"/>
      <c r="CN248" s="503"/>
      <c r="CO248" s="503"/>
      <c r="CP248" s="503"/>
      <c r="CQ248" s="503"/>
      <c r="CR248" s="503"/>
      <c r="CS248" s="503"/>
      <c r="CT248" s="503"/>
      <c r="CU248" s="503"/>
      <c r="CV248" s="503"/>
      <c r="CW248" s="503"/>
      <c r="CX248" s="503"/>
      <c r="CY248" s="503"/>
      <c r="CZ248" s="503"/>
      <c r="DA248" s="503"/>
      <c r="DB248" s="503"/>
      <c r="DC248" s="503"/>
      <c r="DD248" s="503"/>
      <c r="DE248" s="503"/>
      <c r="DF248" s="503"/>
      <c r="DG248" s="503"/>
      <c r="DH248" s="503"/>
      <c r="DI248" s="503"/>
      <c r="DJ248" s="503"/>
      <c r="DK248" s="503"/>
      <c r="DL248" s="503"/>
      <c r="DM248" s="503"/>
      <c r="DN248" s="503"/>
      <c r="DO248" s="503"/>
      <c r="DP248" s="503"/>
      <c r="DQ248" s="503"/>
      <c r="DR248" s="503"/>
      <c r="DS248" s="503"/>
      <c r="DT248" s="503"/>
      <c r="DU248" s="503"/>
      <c r="DV248" s="503"/>
      <c r="DW248" s="503"/>
    </row>
    <row r="249" spans="2:127" x14ac:dyDescent="0.2">
      <c r="B249" s="644"/>
      <c r="C249" s="654" t="str">
        <f>'TITLE PAGE'!B12</f>
        <v xml:space="preserve">Planning Scenario Name:                                                                     </v>
      </c>
      <c r="D249" s="654" t="str">
        <f>'TITLE PAGE'!D12</f>
        <v>Dry Year Annual Average</v>
      </c>
      <c r="E249" s="502"/>
      <c r="F249" s="502"/>
      <c r="G249" s="502"/>
      <c r="H249" s="502"/>
      <c r="I249" s="502"/>
      <c r="J249" s="502"/>
      <c r="K249" s="502"/>
      <c r="L249" s="502"/>
      <c r="M249" s="502"/>
      <c r="N249" s="502"/>
      <c r="O249" s="502"/>
      <c r="P249" s="502"/>
      <c r="Q249" s="502"/>
      <c r="R249" s="502"/>
      <c r="S249" s="503"/>
      <c r="T249" s="503"/>
      <c r="U249" s="502"/>
      <c r="V249" s="502"/>
      <c r="W249" s="502"/>
      <c r="X249" s="502"/>
      <c r="Y249" s="502"/>
      <c r="Z249" s="502"/>
      <c r="AA249" s="502"/>
      <c r="AB249" s="502"/>
      <c r="AC249" s="502"/>
      <c r="AD249" s="502"/>
      <c r="AE249" s="502"/>
      <c r="AF249" s="502"/>
      <c r="AG249" s="502"/>
      <c r="AH249" s="502"/>
      <c r="AI249" s="502"/>
      <c r="AJ249" s="502"/>
      <c r="AK249" s="502"/>
      <c r="AL249" s="502"/>
      <c r="AM249" s="502"/>
      <c r="AN249" s="502"/>
      <c r="AO249" s="502"/>
      <c r="AP249" s="502"/>
      <c r="AQ249" s="502"/>
      <c r="AR249" s="502"/>
      <c r="AS249" s="502"/>
      <c r="AT249" s="502"/>
      <c r="AU249" s="502"/>
      <c r="AV249" s="502"/>
      <c r="AW249" s="502"/>
      <c r="AX249" s="502"/>
      <c r="AY249" s="502"/>
      <c r="AZ249" s="502"/>
      <c r="BA249" s="502"/>
      <c r="BB249" s="502"/>
      <c r="BC249" s="502"/>
      <c r="BD249" s="502"/>
      <c r="BE249" s="502"/>
      <c r="BF249" s="502"/>
      <c r="BG249" s="502"/>
      <c r="BH249" s="502"/>
      <c r="BI249" s="502"/>
      <c r="BJ249" s="502"/>
      <c r="BK249" s="502"/>
      <c r="BL249" s="502"/>
      <c r="BM249" s="502"/>
      <c r="BN249" s="502"/>
      <c r="BO249" s="502"/>
      <c r="BP249" s="502"/>
      <c r="BQ249" s="502"/>
      <c r="BR249" s="502"/>
      <c r="BS249" s="502"/>
      <c r="BT249" s="502"/>
      <c r="BU249" s="502"/>
      <c r="BV249" s="502"/>
      <c r="BW249" s="502"/>
      <c r="BX249" s="502"/>
      <c r="BY249" s="502"/>
      <c r="BZ249" s="502"/>
      <c r="CA249" s="502"/>
      <c r="CB249" s="502"/>
      <c r="CC249" s="502"/>
      <c r="CD249" s="503"/>
      <c r="CE249" s="503"/>
      <c r="CF249" s="503"/>
      <c r="CG249" s="503"/>
      <c r="CH249" s="503"/>
      <c r="CI249" s="503"/>
      <c r="CJ249" s="503"/>
      <c r="CK249" s="503"/>
      <c r="CL249" s="503"/>
      <c r="CM249" s="503"/>
      <c r="CN249" s="503"/>
      <c r="CO249" s="503"/>
      <c r="CP249" s="503"/>
      <c r="CQ249" s="503"/>
      <c r="CR249" s="503"/>
      <c r="CS249" s="503"/>
      <c r="CT249" s="503"/>
      <c r="CU249" s="503"/>
      <c r="CV249" s="503"/>
      <c r="CW249" s="503"/>
      <c r="CX249" s="503"/>
      <c r="CY249" s="503"/>
      <c r="CZ249" s="503"/>
      <c r="DA249" s="503"/>
      <c r="DB249" s="503"/>
      <c r="DC249" s="503"/>
      <c r="DD249" s="503"/>
      <c r="DE249" s="503"/>
      <c r="DF249" s="503"/>
      <c r="DG249" s="503"/>
      <c r="DH249" s="503"/>
      <c r="DI249" s="503"/>
      <c r="DJ249" s="503"/>
      <c r="DK249" s="503"/>
      <c r="DL249" s="503"/>
      <c r="DM249" s="503"/>
      <c r="DN249" s="503"/>
      <c r="DO249" s="503"/>
      <c r="DP249" s="503"/>
      <c r="DQ249" s="503"/>
      <c r="DR249" s="503"/>
      <c r="DS249" s="503"/>
      <c r="DT249" s="503"/>
      <c r="DU249" s="503"/>
      <c r="DV249" s="503"/>
      <c r="DW249" s="503"/>
    </row>
    <row r="250" spans="2:127" x14ac:dyDescent="0.2">
      <c r="B250" s="644"/>
      <c r="C250" s="654" t="str">
        <f>'TITLE PAGE'!B13</f>
        <v xml:space="preserve">Chosen Level of Service:  </v>
      </c>
      <c r="D250" s="654" t="str">
        <f>'TITLE PAGE'!D13</f>
        <v>No more than 3 in 100 Temporary Use Bans</v>
      </c>
      <c r="E250" s="502"/>
      <c r="F250" s="502"/>
      <c r="G250" s="502"/>
      <c r="H250" s="502"/>
      <c r="I250" s="502"/>
      <c r="J250" s="502"/>
      <c r="K250" s="502"/>
      <c r="L250" s="502"/>
      <c r="M250" s="502"/>
      <c r="N250" s="502"/>
      <c r="O250" s="502"/>
      <c r="P250" s="502"/>
      <c r="Q250" s="502"/>
      <c r="R250" s="502"/>
      <c r="S250" s="503"/>
      <c r="T250" s="503"/>
      <c r="U250" s="502"/>
      <c r="V250" s="502"/>
      <c r="W250" s="502"/>
      <c r="X250" s="502"/>
      <c r="Y250" s="502"/>
      <c r="Z250" s="502"/>
      <c r="AA250" s="502"/>
      <c r="AB250" s="502"/>
      <c r="AC250" s="502"/>
      <c r="AD250" s="502"/>
      <c r="AE250" s="502"/>
      <c r="AF250" s="502"/>
      <c r="AG250" s="502"/>
      <c r="AH250" s="502"/>
      <c r="AI250" s="502"/>
      <c r="AJ250" s="502"/>
      <c r="AK250" s="502"/>
      <c r="AL250" s="502"/>
      <c r="AM250" s="502"/>
      <c r="AN250" s="502"/>
      <c r="AO250" s="502"/>
      <c r="AP250" s="502"/>
      <c r="AQ250" s="502"/>
      <c r="AR250" s="502"/>
      <c r="AS250" s="502"/>
      <c r="AT250" s="502"/>
      <c r="AU250" s="502"/>
      <c r="AV250" s="502"/>
      <c r="AW250" s="502"/>
      <c r="AX250" s="502"/>
      <c r="AY250" s="502"/>
      <c r="AZ250" s="502"/>
      <c r="BA250" s="502"/>
      <c r="BB250" s="502"/>
      <c r="BC250" s="502"/>
      <c r="BD250" s="502"/>
      <c r="BE250" s="502"/>
      <c r="BF250" s="502"/>
      <c r="BG250" s="502"/>
      <c r="BH250" s="502"/>
      <c r="BI250" s="502"/>
      <c r="BJ250" s="502"/>
      <c r="BK250" s="502"/>
      <c r="BL250" s="502"/>
      <c r="BM250" s="502"/>
      <c r="BN250" s="502"/>
      <c r="BO250" s="502"/>
      <c r="BP250" s="502"/>
      <c r="BQ250" s="502"/>
      <c r="BR250" s="502"/>
      <c r="BS250" s="502"/>
      <c r="BT250" s="502"/>
      <c r="BU250" s="502"/>
      <c r="BV250" s="502"/>
      <c r="BW250" s="502"/>
      <c r="BX250" s="502"/>
      <c r="BY250" s="502"/>
      <c r="BZ250" s="502"/>
      <c r="CA250" s="502"/>
      <c r="CB250" s="502"/>
      <c r="CC250" s="502"/>
      <c r="CD250" s="503"/>
      <c r="CE250" s="503"/>
      <c r="CF250" s="503"/>
      <c r="CG250" s="503"/>
      <c r="CH250" s="503"/>
      <c r="CI250" s="503"/>
      <c r="CJ250" s="503"/>
      <c r="CK250" s="503"/>
      <c r="CL250" s="503"/>
      <c r="CM250" s="503"/>
      <c r="CN250" s="503"/>
      <c r="CO250" s="503"/>
      <c r="CP250" s="503"/>
      <c r="CQ250" s="503"/>
      <c r="CR250" s="503"/>
      <c r="CS250" s="503"/>
      <c r="CT250" s="503"/>
      <c r="CU250" s="503"/>
      <c r="CV250" s="503"/>
      <c r="CW250" s="503"/>
      <c r="CX250" s="503"/>
      <c r="CY250" s="503"/>
      <c r="CZ250" s="503"/>
      <c r="DA250" s="503"/>
      <c r="DB250" s="503"/>
      <c r="DC250" s="503"/>
      <c r="DD250" s="503"/>
      <c r="DE250" s="503"/>
      <c r="DF250" s="503"/>
      <c r="DG250" s="503"/>
      <c r="DH250" s="503"/>
      <c r="DI250" s="503"/>
      <c r="DJ250" s="503"/>
      <c r="DK250" s="503"/>
      <c r="DL250" s="503"/>
      <c r="DM250" s="503"/>
      <c r="DN250" s="503"/>
      <c r="DO250" s="503"/>
      <c r="DP250" s="503"/>
      <c r="DQ250" s="503"/>
      <c r="DR250" s="503"/>
      <c r="DS250" s="503"/>
      <c r="DT250" s="503"/>
      <c r="DU250" s="503"/>
      <c r="DV250" s="503"/>
      <c r="DW250" s="503"/>
    </row>
    <row r="251" spans="2:127" x14ac:dyDescent="0.2">
      <c r="B251" s="644"/>
      <c r="C251" s="645"/>
      <c r="D251" s="646"/>
      <c r="E251" s="503"/>
      <c r="F251" s="503"/>
      <c r="G251" s="503"/>
      <c r="H251" s="503"/>
      <c r="I251" s="503"/>
      <c r="J251" s="503"/>
      <c r="K251" s="503"/>
      <c r="L251" s="503"/>
      <c r="M251" s="503"/>
      <c r="N251" s="503"/>
      <c r="O251" s="503"/>
      <c r="P251" s="503"/>
      <c r="Q251" s="503"/>
      <c r="R251" s="503"/>
      <c r="S251" s="503"/>
      <c r="T251" s="503"/>
      <c r="U251" s="503"/>
      <c r="V251" s="503"/>
      <c r="W251" s="503"/>
      <c r="X251" s="503"/>
      <c r="Y251" s="503"/>
      <c r="Z251" s="503"/>
      <c r="AA251" s="503"/>
      <c r="AB251" s="503"/>
      <c r="AC251" s="503"/>
      <c r="AD251" s="503"/>
      <c r="AE251" s="503"/>
      <c r="AF251" s="503"/>
      <c r="AG251" s="503"/>
      <c r="AH251" s="503"/>
      <c r="AI251" s="503"/>
      <c r="AJ251" s="503"/>
      <c r="AK251" s="503"/>
      <c r="AL251" s="503"/>
      <c r="AM251" s="503"/>
      <c r="AN251" s="503"/>
      <c r="AO251" s="503"/>
      <c r="AP251" s="503"/>
      <c r="AQ251" s="503"/>
      <c r="AR251" s="503"/>
      <c r="AS251" s="503"/>
      <c r="AT251" s="503"/>
      <c r="AU251" s="503"/>
      <c r="AV251" s="503"/>
      <c r="AW251" s="503"/>
      <c r="AX251" s="503"/>
      <c r="AY251" s="503"/>
      <c r="AZ251" s="503"/>
      <c r="BA251" s="503"/>
      <c r="BB251" s="503"/>
      <c r="BC251" s="503"/>
      <c r="BD251" s="503"/>
      <c r="BE251" s="503"/>
      <c r="BF251" s="503"/>
      <c r="BG251" s="503"/>
      <c r="BH251" s="503"/>
      <c r="BI251" s="503"/>
      <c r="BJ251" s="503"/>
      <c r="BK251" s="503"/>
      <c r="BL251" s="503"/>
      <c r="BM251" s="503"/>
      <c r="BN251" s="503"/>
      <c r="BO251" s="503"/>
      <c r="BP251" s="503"/>
      <c r="BQ251" s="503"/>
      <c r="BR251" s="503"/>
      <c r="BS251" s="503"/>
      <c r="BT251" s="503"/>
      <c r="BU251" s="503"/>
      <c r="BV251" s="503"/>
      <c r="BW251" s="503"/>
      <c r="BX251" s="503"/>
      <c r="BY251" s="503"/>
      <c r="BZ251" s="503"/>
      <c r="CA251" s="503"/>
      <c r="CB251" s="503"/>
      <c r="CC251" s="503"/>
      <c r="CD251" s="503"/>
      <c r="CE251" s="503"/>
      <c r="CF251" s="503"/>
      <c r="CG251" s="503"/>
      <c r="CH251" s="503"/>
      <c r="CI251" s="503"/>
      <c r="CJ251" s="503"/>
      <c r="CK251" s="503"/>
      <c r="CL251" s="503"/>
      <c r="CM251" s="503"/>
      <c r="CN251" s="503"/>
      <c r="CO251" s="503"/>
      <c r="CP251" s="503"/>
      <c r="CQ251" s="503"/>
      <c r="CR251" s="503"/>
      <c r="CS251" s="503"/>
      <c r="CT251" s="503"/>
      <c r="CU251" s="503"/>
      <c r="CV251" s="503"/>
      <c r="CW251" s="503"/>
      <c r="CX251" s="503"/>
      <c r="CY251" s="503"/>
      <c r="CZ251" s="503"/>
      <c r="DA251" s="503"/>
      <c r="DB251" s="503"/>
      <c r="DC251" s="503"/>
      <c r="DD251" s="503"/>
      <c r="DE251" s="503"/>
      <c r="DF251" s="503"/>
      <c r="DG251" s="503"/>
      <c r="DH251" s="503"/>
      <c r="DI251" s="503"/>
      <c r="DJ251" s="503"/>
      <c r="DK251" s="503"/>
      <c r="DL251" s="503"/>
      <c r="DM251" s="503"/>
      <c r="DN251" s="503"/>
      <c r="DO251" s="503"/>
      <c r="DP251" s="503"/>
      <c r="DQ251" s="503"/>
      <c r="DR251" s="503"/>
      <c r="DS251" s="503"/>
      <c r="DT251" s="503"/>
      <c r="DU251" s="503"/>
      <c r="DV251" s="503"/>
      <c r="DW251" s="503"/>
    </row>
    <row r="252" spans="2:127" x14ac:dyDescent="0.2">
      <c r="B252" s="644"/>
      <c r="C252" s="645"/>
      <c r="D252" s="646"/>
      <c r="E252" s="502"/>
      <c r="F252" s="502"/>
      <c r="G252" s="502"/>
      <c r="H252" s="502"/>
      <c r="I252" s="502"/>
      <c r="J252" s="502"/>
      <c r="K252" s="502"/>
      <c r="L252" s="502"/>
      <c r="M252" s="502"/>
      <c r="N252" s="502"/>
      <c r="O252" s="502"/>
      <c r="P252" s="502"/>
      <c r="Q252" s="502"/>
      <c r="R252" s="502"/>
      <c r="S252" s="503"/>
      <c r="T252" s="503"/>
      <c r="U252" s="502"/>
      <c r="V252" s="502"/>
      <c r="W252" s="502"/>
      <c r="X252" s="502"/>
      <c r="Y252" s="502"/>
      <c r="Z252" s="502"/>
      <c r="AA252" s="502"/>
      <c r="AB252" s="502"/>
      <c r="AC252" s="502"/>
      <c r="AD252" s="502"/>
      <c r="AE252" s="502"/>
      <c r="AF252" s="502"/>
      <c r="AG252" s="502"/>
      <c r="AH252" s="502"/>
      <c r="AI252" s="502"/>
      <c r="AJ252" s="502"/>
      <c r="AK252" s="502"/>
      <c r="AL252" s="502"/>
      <c r="AM252" s="502"/>
      <c r="AN252" s="502"/>
      <c r="AO252" s="502"/>
      <c r="AP252" s="502"/>
      <c r="AQ252" s="502"/>
      <c r="AR252" s="502"/>
      <c r="AS252" s="502"/>
      <c r="AT252" s="502"/>
      <c r="AU252" s="502"/>
      <c r="AV252" s="502"/>
      <c r="AW252" s="502"/>
      <c r="AX252" s="502"/>
      <c r="AY252" s="502"/>
      <c r="AZ252" s="502"/>
      <c r="BA252" s="502"/>
      <c r="BB252" s="502"/>
      <c r="BC252" s="502"/>
      <c r="BD252" s="502"/>
      <c r="BE252" s="502"/>
      <c r="BF252" s="502"/>
      <c r="BG252" s="502"/>
      <c r="BH252" s="502"/>
      <c r="BI252" s="502"/>
      <c r="BJ252" s="502"/>
      <c r="BK252" s="502"/>
      <c r="BL252" s="502"/>
      <c r="BM252" s="502"/>
      <c r="BN252" s="502"/>
      <c r="BO252" s="502"/>
      <c r="BP252" s="502"/>
      <c r="BQ252" s="502"/>
      <c r="BR252" s="502"/>
      <c r="BS252" s="502"/>
      <c r="BT252" s="502"/>
      <c r="BU252" s="502"/>
      <c r="BV252" s="502"/>
      <c r="BW252" s="502"/>
      <c r="BX252" s="502"/>
      <c r="BY252" s="502"/>
      <c r="BZ252" s="502"/>
      <c r="CA252" s="502"/>
      <c r="CB252" s="502"/>
      <c r="CC252" s="502"/>
      <c r="CD252" s="503"/>
      <c r="CE252" s="503"/>
      <c r="CF252" s="503"/>
      <c r="CG252" s="503"/>
      <c r="CH252" s="503"/>
      <c r="CI252" s="503"/>
      <c r="CJ252" s="503"/>
      <c r="CK252" s="503"/>
      <c r="CL252" s="503"/>
      <c r="CM252" s="503"/>
      <c r="CN252" s="503"/>
      <c r="CO252" s="503"/>
      <c r="CP252" s="503"/>
      <c r="CQ252" s="503"/>
      <c r="CR252" s="503"/>
      <c r="CS252" s="503"/>
      <c r="CT252" s="503"/>
      <c r="CU252" s="503"/>
      <c r="CV252" s="503"/>
      <c r="CW252" s="503"/>
      <c r="CX252" s="503"/>
      <c r="CY252" s="503"/>
      <c r="CZ252" s="503"/>
      <c r="DA252" s="503"/>
      <c r="DB252" s="503"/>
      <c r="DC252" s="503"/>
      <c r="DD252" s="503"/>
      <c r="DE252" s="503"/>
      <c r="DF252" s="503"/>
      <c r="DG252" s="503"/>
      <c r="DH252" s="503"/>
      <c r="DI252" s="503"/>
      <c r="DJ252" s="503"/>
      <c r="DK252" s="503"/>
      <c r="DL252" s="503"/>
      <c r="DM252" s="503"/>
      <c r="DN252" s="503"/>
      <c r="DO252" s="503"/>
      <c r="DP252" s="503"/>
      <c r="DQ252" s="503"/>
      <c r="DR252" s="503"/>
      <c r="DS252" s="503"/>
      <c r="DT252" s="503"/>
      <c r="DU252" s="503"/>
      <c r="DV252" s="503"/>
      <c r="DW252" s="503"/>
    </row>
    <row r="253" spans="2:127" x14ac:dyDescent="0.2">
      <c r="B253" s="647"/>
      <c r="C253" s="589"/>
      <c r="D253" s="589"/>
      <c r="E253" s="589"/>
      <c r="F253" s="589"/>
      <c r="G253" s="589"/>
      <c r="H253" s="589"/>
      <c r="I253" s="589"/>
      <c r="J253" s="589"/>
      <c r="K253" s="589"/>
      <c r="L253" s="589"/>
      <c r="M253" s="589"/>
      <c r="N253" s="589"/>
      <c r="O253" s="589"/>
      <c r="P253" s="589"/>
      <c r="Q253" s="589"/>
      <c r="R253" s="589"/>
      <c r="S253" s="589"/>
      <c r="T253" s="589"/>
      <c r="U253" s="589"/>
      <c r="V253" s="589"/>
      <c r="W253" s="589"/>
      <c r="X253" s="589"/>
      <c r="Y253" s="589"/>
      <c r="Z253" s="589"/>
      <c r="AA253" s="589"/>
      <c r="AB253" s="589"/>
      <c r="AC253" s="589"/>
      <c r="AD253" s="589"/>
      <c r="AE253" s="589"/>
      <c r="AF253" s="589"/>
      <c r="AG253" s="589"/>
      <c r="AH253" s="589"/>
      <c r="AI253" s="589"/>
      <c r="AJ253" s="589"/>
      <c r="AK253" s="589"/>
      <c r="AL253" s="589"/>
      <c r="AM253" s="589"/>
      <c r="AN253" s="589"/>
      <c r="AO253" s="589"/>
      <c r="AP253" s="589"/>
      <c r="AQ253" s="589"/>
      <c r="AR253" s="589"/>
      <c r="AS253" s="589"/>
      <c r="AT253" s="589"/>
      <c r="AU253" s="589"/>
      <c r="AV253" s="589"/>
      <c r="AW253" s="589"/>
      <c r="AX253" s="589"/>
      <c r="AY253" s="589"/>
      <c r="AZ253" s="589"/>
      <c r="BA253" s="589"/>
      <c r="BB253" s="589"/>
      <c r="BC253" s="589"/>
      <c r="BD253" s="589"/>
      <c r="BE253" s="589"/>
      <c r="BF253" s="589"/>
      <c r="BG253" s="589"/>
      <c r="BH253" s="589"/>
      <c r="BI253" s="589"/>
      <c r="BJ253" s="589"/>
      <c r="BK253" s="589"/>
      <c r="BL253" s="589"/>
      <c r="BM253" s="589"/>
      <c r="BN253" s="589"/>
      <c r="BO253" s="589"/>
      <c r="BP253" s="589"/>
      <c r="BQ253" s="589"/>
      <c r="BR253" s="589"/>
      <c r="BS253" s="589"/>
      <c r="BT253" s="589"/>
      <c r="BU253" s="589"/>
      <c r="BV253" s="589"/>
      <c r="BW253" s="589"/>
      <c r="BX253" s="589"/>
      <c r="BY253" s="589"/>
      <c r="BZ253" s="589"/>
      <c r="CA253" s="589"/>
      <c r="CB253" s="589"/>
      <c r="CC253" s="589"/>
      <c r="CD253" s="589"/>
      <c r="CE253" s="589"/>
      <c r="CF253" s="589"/>
      <c r="CG253" s="589"/>
      <c r="CH253" s="589"/>
      <c r="CI253" s="589"/>
      <c r="CJ253" s="589"/>
      <c r="CK253" s="589"/>
      <c r="CL253" s="589"/>
      <c r="CM253" s="589"/>
      <c r="CN253" s="589"/>
      <c r="CO253" s="589"/>
      <c r="CP253" s="589"/>
      <c r="CQ253" s="589"/>
      <c r="CR253" s="589"/>
      <c r="CS253" s="589"/>
      <c r="CT253" s="589"/>
      <c r="CU253" s="589"/>
      <c r="CV253" s="589"/>
      <c r="CW253" s="589"/>
      <c r="CX253" s="589"/>
      <c r="CY253" s="589"/>
      <c r="CZ253" s="589"/>
      <c r="DA253" s="589"/>
      <c r="DB253" s="589"/>
      <c r="DC253" s="589"/>
      <c r="DD253" s="589"/>
      <c r="DE253" s="589"/>
      <c r="DF253" s="589"/>
      <c r="DG253" s="589"/>
      <c r="DH253" s="589"/>
      <c r="DI253" s="589"/>
      <c r="DJ253" s="589"/>
      <c r="DK253" s="589"/>
      <c r="DL253" s="589"/>
      <c r="DM253" s="589"/>
      <c r="DN253" s="589"/>
      <c r="DO253" s="589"/>
      <c r="DP253" s="589"/>
      <c r="DQ253" s="589"/>
      <c r="DR253" s="589"/>
      <c r="DS253" s="589"/>
      <c r="DT253" s="589"/>
      <c r="DU253" s="589"/>
      <c r="DV253" s="589"/>
      <c r="DW253" s="589"/>
    </row>
    <row r="254" spans="2:127" x14ac:dyDescent="0.2">
      <c r="B254" s="647"/>
      <c r="C254" s="589"/>
      <c r="D254" s="589"/>
      <c r="E254" s="589"/>
      <c r="F254" s="589"/>
      <c r="G254" s="589"/>
      <c r="H254" s="589"/>
      <c r="I254" s="589"/>
      <c r="J254" s="589"/>
      <c r="K254" s="589"/>
      <c r="L254" s="589"/>
      <c r="M254" s="589"/>
      <c r="N254" s="589"/>
      <c r="O254" s="589"/>
      <c r="P254" s="589"/>
      <c r="Q254" s="589"/>
      <c r="R254" s="589"/>
      <c r="S254" s="589"/>
      <c r="T254" s="589"/>
      <c r="U254" s="589"/>
      <c r="V254" s="589"/>
      <c r="W254" s="589"/>
      <c r="X254" s="589"/>
      <c r="Y254" s="589"/>
      <c r="Z254" s="589"/>
      <c r="AA254" s="589"/>
      <c r="AB254" s="589"/>
      <c r="AC254" s="589"/>
      <c r="AD254" s="589"/>
      <c r="AE254" s="589"/>
      <c r="AF254" s="589"/>
      <c r="AG254" s="589"/>
      <c r="AH254" s="589"/>
      <c r="AI254" s="589"/>
      <c r="AJ254" s="589"/>
      <c r="AK254" s="589"/>
      <c r="AL254" s="589"/>
      <c r="AM254" s="589"/>
      <c r="AN254" s="589"/>
      <c r="AO254" s="589"/>
      <c r="AP254" s="589"/>
      <c r="AQ254" s="589"/>
      <c r="AR254" s="589"/>
      <c r="AS254" s="589"/>
      <c r="AT254" s="589"/>
      <c r="AU254" s="589"/>
      <c r="AV254" s="589"/>
      <c r="AW254" s="589"/>
      <c r="AX254" s="589"/>
      <c r="AY254" s="589"/>
      <c r="AZ254" s="589"/>
      <c r="BA254" s="589"/>
      <c r="BB254" s="589"/>
      <c r="BC254" s="589"/>
      <c r="BD254" s="589"/>
      <c r="BE254" s="589"/>
      <c r="BF254" s="589"/>
      <c r="BG254" s="589"/>
      <c r="BH254" s="589"/>
      <c r="BI254" s="589"/>
      <c r="BJ254" s="589"/>
      <c r="BK254" s="589"/>
      <c r="BL254" s="589"/>
      <c r="BM254" s="589"/>
      <c r="BN254" s="589"/>
      <c r="BO254" s="589"/>
      <c r="BP254" s="589"/>
      <c r="BQ254" s="589"/>
      <c r="BR254" s="589"/>
      <c r="BS254" s="589"/>
      <c r="BT254" s="589"/>
      <c r="BU254" s="589"/>
      <c r="BV254" s="589"/>
      <c r="BW254" s="589"/>
      <c r="BX254" s="589"/>
      <c r="BY254" s="589"/>
      <c r="BZ254" s="589"/>
      <c r="CA254" s="589"/>
      <c r="CB254" s="589"/>
      <c r="CC254" s="589"/>
      <c r="CD254" s="589"/>
      <c r="CE254" s="589"/>
      <c r="CF254" s="589"/>
      <c r="CG254" s="589"/>
      <c r="CH254" s="589"/>
      <c r="CI254" s="589"/>
      <c r="CJ254" s="589"/>
      <c r="CK254" s="589"/>
      <c r="CL254" s="589"/>
      <c r="CM254" s="589"/>
      <c r="CN254" s="589"/>
      <c r="CO254" s="589"/>
      <c r="CP254" s="589"/>
      <c r="CQ254" s="589"/>
      <c r="CR254" s="589"/>
      <c r="CS254" s="589"/>
      <c r="CT254" s="589"/>
      <c r="CU254" s="589"/>
      <c r="CV254" s="589"/>
      <c r="CW254" s="589"/>
      <c r="CX254" s="589"/>
      <c r="CY254" s="589"/>
      <c r="CZ254" s="589"/>
      <c r="DA254" s="589"/>
      <c r="DB254" s="589"/>
      <c r="DC254" s="589"/>
      <c r="DD254" s="589"/>
      <c r="DE254" s="589"/>
      <c r="DF254" s="589"/>
      <c r="DG254" s="589"/>
      <c r="DH254" s="589"/>
      <c r="DI254" s="589"/>
      <c r="DJ254" s="589"/>
      <c r="DK254" s="589"/>
      <c r="DL254" s="589"/>
      <c r="DM254" s="589"/>
      <c r="DN254" s="589"/>
      <c r="DO254" s="589"/>
      <c r="DP254" s="589"/>
      <c r="DQ254" s="589"/>
      <c r="DR254" s="589"/>
      <c r="DS254" s="589"/>
      <c r="DT254" s="589"/>
      <c r="DU254" s="589"/>
      <c r="DV254" s="589"/>
      <c r="DW254" s="589"/>
    </row>
    <row r="255" spans="2:127" x14ac:dyDescent="0.2">
      <c r="B255" s="647" t="s">
        <v>550</v>
      </c>
      <c r="C255" s="648" t="s">
        <v>551</v>
      </c>
      <c r="D255" s="589"/>
      <c r="E255" s="589"/>
      <c r="F255" s="589"/>
      <c r="G255" s="589"/>
      <c r="H255" s="589"/>
      <c r="I255" s="589"/>
      <c r="J255" s="589"/>
      <c r="K255" s="589"/>
      <c r="L255" s="589"/>
      <c r="M255" s="589"/>
      <c r="N255" s="589"/>
      <c r="O255" s="589"/>
      <c r="P255" s="589"/>
      <c r="Q255" s="589"/>
      <c r="R255" s="589"/>
      <c r="S255" s="589"/>
      <c r="T255" s="589"/>
      <c r="U255" s="589"/>
      <c r="V255" s="589"/>
      <c r="W255" s="589"/>
      <c r="X255" s="589"/>
      <c r="Y255" s="589"/>
      <c r="Z255" s="589"/>
      <c r="AA255" s="589"/>
      <c r="AB255" s="589"/>
      <c r="AC255" s="589"/>
      <c r="AD255" s="589"/>
      <c r="AE255" s="589"/>
      <c r="AF255" s="589"/>
      <c r="AG255" s="589"/>
      <c r="AH255" s="589"/>
      <c r="AI255" s="589"/>
      <c r="AJ255" s="589"/>
      <c r="AK255" s="589"/>
      <c r="AL255" s="589"/>
      <c r="AM255" s="589"/>
      <c r="AN255" s="589"/>
      <c r="AO255" s="589"/>
      <c r="AP255" s="589"/>
      <c r="AQ255" s="589"/>
      <c r="AR255" s="589"/>
      <c r="AS255" s="589"/>
      <c r="AT255" s="589"/>
      <c r="AU255" s="589"/>
      <c r="AV255" s="589"/>
      <c r="AW255" s="589"/>
      <c r="AX255" s="589"/>
      <c r="AY255" s="589"/>
      <c r="AZ255" s="589"/>
      <c r="BA255" s="589"/>
      <c r="BB255" s="589"/>
      <c r="BC255" s="589"/>
      <c r="BD255" s="589"/>
      <c r="BE255" s="589"/>
      <c r="BF255" s="589"/>
      <c r="BG255" s="589"/>
      <c r="BH255" s="589"/>
      <c r="BI255" s="589"/>
      <c r="BJ255" s="589"/>
      <c r="BK255" s="589"/>
      <c r="BL255" s="589"/>
      <c r="BM255" s="589"/>
      <c r="BN255" s="589"/>
      <c r="BO255" s="589"/>
      <c r="BP255" s="589"/>
      <c r="BQ255" s="589"/>
      <c r="BR255" s="589"/>
      <c r="BS255" s="589"/>
      <c r="BT255" s="589"/>
      <c r="BU255" s="589"/>
      <c r="BV255" s="589"/>
      <c r="BW255" s="589"/>
      <c r="BX255" s="589"/>
      <c r="BY255" s="589"/>
      <c r="BZ255" s="589"/>
      <c r="CA255" s="589"/>
      <c r="CB255" s="589"/>
      <c r="CC255" s="589"/>
      <c r="CD255" s="589"/>
      <c r="CE255" s="589"/>
      <c r="CF255" s="589"/>
      <c r="CG255" s="589"/>
      <c r="CH255" s="589"/>
      <c r="CI255" s="589"/>
      <c r="CJ255" s="589"/>
      <c r="CK255" s="589"/>
      <c r="CL255" s="589"/>
      <c r="CM255" s="589"/>
      <c r="CN255" s="589"/>
      <c r="CO255" s="589"/>
      <c r="CP255" s="589"/>
      <c r="CQ255" s="589"/>
      <c r="CR255" s="589"/>
      <c r="CS255" s="589"/>
      <c r="CT255" s="589"/>
      <c r="CU255" s="589"/>
      <c r="CV255" s="589"/>
      <c r="CW255" s="589"/>
      <c r="CX255" s="589"/>
      <c r="CY255" s="589"/>
      <c r="CZ255" s="589"/>
      <c r="DA255" s="589"/>
      <c r="DB255" s="589"/>
      <c r="DC255" s="589"/>
      <c r="DD255" s="589"/>
      <c r="DE255" s="589"/>
      <c r="DF255" s="589"/>
      <c r="DG255" s="589"/>
      <c r="DH255" s="589"/>
      <c r="DI255" s="589"/>
      <c r="DJ255" s="589"/>
      <c r="DK255" s="589"/>
      <c r="DL255" s="589"/>
      <c r="DM255" s="589"/>
      <c r="DN255" s="589"/>
      <c r="DO255" s="589"/>
      <c r="DP255" s="589"/>
      <c r="DQ255" s="589"/>
      <c r="DR255" s="589"/>
      <c r="DS255" s="589"/>
      <c r="DT255" s="589"/>
      <c r="DU255" s="589"/>
      <c r="DV255" s="589"/>
      <c r="DW255" s="589"/>
    </row>
    <row r="256" spans="2:127" x14ac:dyDescent="0.2">
      <c r="B256" s="649" t="s">
        <v>54</v>
      </c>
      <c r="C256" s="589" t="s">
        <v>552</v>
      </c>
      <c r="D256" s="589"/>
      <c r="E256" s="589"/>
      <c r="F256" s="589"/>
      <c r="G256" s="589"/>
      <c r="H256" s="589"/>
      <c r="I256" s="589"/>
      <c r="J256" s="589"/>
      <c r="K256" s="589"/>
      <c r="L256" s="589"/>
      <c r="M256" s="589"/>
      <c r="N256" s="589"/>
      <c r="O256" s="589"/>
      <c r="P256" s="589"/>
      <c r="Q256" s="589"/>
      <c r="R256" s="589"/>
      <c r="S256" s="589"/>
      <c r="T256" s="589"/>
      <c r="U256" s="589"/>
      <c r="V256" s="589"/>
      <c r="W256" s="589"/>
      <c r="X256" s="589"/>
      <c r="Y256" s="589"/>
      <c r="Z256" s="589"/>
      <c r="AA256" s="589"/>
      <c r="AB256" s="589"/>
      <c r="AC256" s="589"/>
      <c r="AD256" s="589"/>
      <c r="AE256" s="589"/>
      <c r="AF256" s="589"/>
      <c r="AG256" s="589"/>
      <c r="AH256" s="589"/>
      <c r="AI256" s="589"/>
      <c r="AJ256" s="589"/>
      <c r="AK256" s="589"/>
      <c r="AL256" s="589"/>
      <c r="AM256" s="589"/>
      <c r="AN256" s="589"/>
      <c r="AO256" s="589"/>
      <c r="AP256" s="589"/>
      <c r="AQ256" s="589"/>
      <c r="AR256" s="589"/>
      <c r="AS256" s="589"/>
      <c r="AT256" s="589"/>
      <c r="AU256" s="589"/>
      <c r="AV256" s="589"/>
      <c r="AW256" s="589"/>
      <c r="AX256" s="589"/>
      <c r="AY256" s="589"/>
      <c r="AZ256" s="589"/>
      <c r="BA256" s="589"/>
      <c r="BB256" s="589"/>
      <c r="BC256" s="589"/>
      <c r="BD256" s="589"/>
      <c r="BE256" s="589"/>
      <c r="BF256" s="589"/>
      <c r="BG256" s="589"/>
      <c r="BH256" s="589"/>
      <c r="BI256" s="589"/>
      <c r="BJ256" s="589"/>
      <c r="BK256" s="589"/>
      <c r="BL256" s="589"/>
      <c r="BM256" s="589"/>
      <c r="BN256" s="589"/>
      <c r="BO256" s="589"/>
      <c r="BP256" s="589"/>
      <c r="BQ256" s="589"/>
      <c r="BR256" s="589"/>
      <c r="BS256" s="589"/>
      <c r="BT256" s="589"/>
      <c r="BU256" s="589"/>
      <c r="BV256" s="589"/>
      <c r="BW256" s="589"/>
      <c r="BX256" s="589"/>
      <c r="BY256" s="589"/>
      <c r="BZ256" s="589"/>
      <c r="CA256" s="589"/>
      <c r="CB256" s="589"/>
      <c r="CC256" s="589"/>
      <c r="CD256" s="589"/>
      <c r="CE256" s="589"/>
      <c r="CF256" s="589"/>
      <c r="CG256" s="589"/>
      <c r="CH256" s="589"/>
      <c r="CI256" s="589"/>
      <c r="CJ256" s="589"/>
      <c r="CK256" s="589"/>
      <c r="CL256" s="589"/>
      <c r="CM256" s="589"/>
      <c r="CN256" s="589"/>
      <c r="CO256" s="589"/>
      <c r="CP256" s="589"/>
      <c r="CQ256" s="589"/>
      <c r="CR256" s="589"/>
      <c r="CS256" s="589"/>
      <c r="CT256" s="589"/>
      <c r="CU256" s="589"/>
      <c r="CV256" s="589"/>
      <c r="CW256" s="589"/>
      <c r="CX256" s="589"/>
      <c r="CY256" s="589"/>
      <c r="CZ256" s="589"/>
      <c r="DA256" s="589"/>
      <c r="DB256" s="589"/>
      <c r="DC256" s="589"/>
      <c r="DD256" s="589"/>
      <c r="DE256" s="589"/>
      <c r="DF256" s="589"/>
      <c r="DG256" s="589"/>
      <c r="DH256" s="589"/>
      <c r="DI256" s="589"/>
      <c r="DJ256" s="589"/>
      <c r="DK256" s="589"/>
      <c r="DL256" s="589"/>
      <c r="DM256" s="589"/>
      <c r="DN256" s="589"/>
      <c r="DO256" s="589"/>
      <c r="DP256" s="589"/>
      <c r="DQ256" s="589"/>
      <c r="DR256" s="589"/>
      <c r="DS256" s="589"/>
      <c r="DT256" s="589"/>
      <c r="DU256" s="589"/>
      <c r="DV256" s="589"/>
      <c r="DW256" s="589"/>
    </row>
    <row r="257" spans="2:127" x14ac:dyDescent="0.2">
      <c r="B257" s="649" t="s">
        <v>55</v>
      </c>
      <c r="C257" s="589" t="s">
        <v>553</v>
      </c>
      <c r="D257" s="589"/>
      <c r="E257" s="589"/>
      <c r="F257" s="589"/>
      <c r="G257" s="589"/>
      <c r="H257" s="589"/>
      <c r="I257" s="589"/>
      <c r="J257" s="589"/>
      <c r="K257" s="589"/>
      <c r="L257" s="589"/>
      <c r="M257" s="589"/>
      <c r="N257" s="589"/>
      <c r="O257" s="589"/>
      <c r="P257" s="589"/>
      <c r="Q257" s="589"/>
      <c r="R257" s="589"/>
      <c r="S257" s="589"/>
      <c r="T257" s="589"/>
      <c r="U257" s="589"/>
      <c r="V257" s="589"/>
      <c r="W257" s="589"/>
      <c r="X257" s="589"/>
      <c r="Y257" s="589"/>
      <c r="Z257" s="589"/>
      <c r="AA257" s="589"/>
      <c r="AB257" s="589"/>
      <c r="AC257" s="589"/>
      <c r="AD257" s="589"/>
      <c r="AE257" s="589"/>
      <c r="AF257" s="589"/>
      <c r="AG257" s="589"/>
      <c r="AH257" s="589"/>
      <c r="AI257" s="589"/>
      <c r="AJ257" s="589"/>
      <c r="AK257" s="589"/>
      <c r="AL257" s="589"/>
      <c r="AM257" s="589"/>
      <c r="AN257" s="589"/>
      <c r="AO257" s="589"/>
      <c r="AP257" s="589"/>
      <c r="AQ257" s="589"/>
      <c r="AR257" s="589"/>
      <c r="AS257" s="589"/>
      <c r="AT257" s="589"/>
      <c r="AU257" s="589"/>
      <c r="AV257" s="589"/>
      <c r="AW257" s="589"/>
      <c r="AX257" s="589"/>
      <c r="AY257" s="589"/>
      <c r="AZ257" s="589"/>
      <c r="BA257" s="589"/>
      <c r="BB257" s="589"/>
      <c r="BC257" s="589"/>
      <c r="BD257" s="589"/>
      <c r="BE257" s="589"/>
      <c r="BF257" s="589"/>
      <c r="BG257" s="589"/>
      <c r="BH257" s="589"/>
      <c r="BI257" s="589"/>
      <c r="BJ257" s="589"/>
      <c r="BK257" s="589"/>
      <c r="BL257" s="589"/>
      <c r="BM257" s="589"/>
      <c r="BN257" s="589"/>
      <c r="BO257" s="589"/>
      <c r="BP257" s="589"/>
      <c r="BQ257" s="589"/>
      <c r="BR257" s="589"/>
      <c r="BS257" s="589"/>
      <c r="BT257" s="589"/>
      <c r="BU257" s="589"/>
      <c r="BV257" s="589"/>
      <c r="BW257" s="589"/>
      <c r="BX257" s="589"/>
      <c r="BY257" s="589"/>
      <c r="BZ257" s="589"/>
      <c r="CA257" s="589"/>
      <c r="CB257" s="589"/>
      <c r="CC257" s="589"/>
      <c r="CD257" s="589"/>
      <c r="CE257" s="589"/>
      <c r="CF257" s="589"/>
      <c r="CG257" s="589"/>
      <c r="CH257" s="589"/>
      <c r="CI257" s="589"/>
      <c r="CJ257" s="589"/>
      <c r="CK257" s="589"/>
      <c r="CL257" s="589"/>
      <c r="CM257" s="589"/>
      <c r="CN257" s="589"/>
      <c r="CO257" s="589"/>
      <c r="CP257" s="589"/>
      <c r="CQ257" s="589"/>
      <c r="CR257" s="589"/>
      <c r="CS257" s="589"/>
      <c r="CT257" s="589"/>
      <c r="CU257" s="589"/>
      <c r="CV257" s="589"/>
      <c r="CW257" s="589"/>
      <c r="CX257" s="589"/>
      <c r="CY257" s="589"/>
      <c r="CZ257" s="589"/>
      <c r="DA257" s="589"/>
      <c r="DB257" s="589"/>
      <c r="DC257" s="589"/>
      <c r="DD257" s="589"/>
      <c r="DE257" s="589"/>
      <c r="DF257" s="589"/>
      <c r="DG257" s="589"/>
      <c r="DH257" s="589"/>
      <c r="DI257" s="589"/>
      <c r="DJ257" s="589"/>
      <c r="DK257" s="589"/>
      <c r="DL257" s="589"/>
      <c r="DM257" s="589"/>
      <c r="DN257" s="589"/>
      <c r="DO257" s="589"/>
      <c r="DP257" s="589"/>
      <c r="DQ257" s="589"/>
      <c r="DR257" s="589"/>
      <c r="DS257" s="589"/>
      <c r="DT257" s="589"/>
      <c r="DU257" s="589"/>
      <c r="DV257" s="589"/>
      <c r="DW257" s="589"/>
    </row>
    <row r="258" spans="2:127" x14ac:dyDescent="0.2">
      <c r="B258" s="649" t="s">
        <v>56</v>
      </c>
      <c r="C258" s="589" t="s">
        <v>554</v>
      </c>
      <c r="D258" s="589"/>
      <c r="E258" s="589"/>
      <c r="F258" s="589"/>
      <c r="G258" s="589"/>
      <c r="H258" s="589"/>
      <c r="I258" s="589"/>
      <c r="J258" s="589"/>
      <c r="K258" s="589"/>
      <c r="L258" s="589"/>
      <c r="M258" s="589"/>
      <c r="N258" s="589"/>
      <c r="O258" s="589"/>
      <c r="P258" s="589"/>
      <c r="Q258" s="589"/>
      <c r="R258" s="589"/>
      <c r="S258" s="589"/>
      <c r="T258" s="589"/>
      <c r="U258" s="589"/>
      <c r="V258" s="589"/>
      <c r="W258" s="589"/>
      <c r="X258" s="589"/>
      <c r="Y258" s="589"/>
      <c r="Z258" s="589"/>
      <c r="AA258" s="589"/>
      <c r="AB258" s="589"/>
      <c r="AC258" s="589"/>
      <c r="AD258" s="589"/>
      <c r="AE258" s="589"/>
      <c r="AF258" s="589"/>
      <c r="AG258" s="589"/>
      <c r="AH258" s="589"/>
      <c r="AI258" s="589"/>
      <c r="AJ258" s="589"/>
      <c r="AK258" s="589"/>
      <c r="AL258" s="589"/>
      <c r="AM258" s="589"/>
      <c r="AN258" s="589"/>
      <c r="AO258" s="589"/>
      <c r="AP258" s="589"/>
      <c r="AQ258" s="589"/>
      <c r="AR258" s="589"/>
      <c r="AS258" s="589"/>
      <c r="AT258" s="589"/>
      <c r="AU258" s="589"/>
      <c r="AV258" s="589"/>
      <c r="AW258" s="589"/>
      <c r="AX258" s="589"/>
      <c r="AY258" s="589"/>
      <c r="AZ258" s="589"/>
      <c r="BA258" s="589"/>
      <c r="BB258" s="589"/>
      <c r="BC258" s="589"/>
      <c r="BD258" s="589"/>
      <c r="BE258" s="589"/>
      <c r="BF258" s="589"/>
      <c r="BG258" s="589"/>
      <c r="BH258" s="589"/>
      <c r="BI258" s="589"/>
      <c r="BJ258" s="589"/>
      <c r="BK258" s="589"/>
      <c r="BL258" s="589"/>
      <c r="BM258" s="589"/>
      <c r="BN258" s="589"/>
      <c r="BO258" s="589"/>
      <c r="BP258" s="589"/>
      <c r="BQ258" s="589"/>
      <c r="BR258" s="589"/>
      <c r="BS258" s="589"/>
      <c r="BT258" s="589"/>
      <c r="BU258" s="589"/>
      <c r="BV258" s="589"/>
      <c r="BW258" s="589"/>
      <c r="BX258" s="589"/>
      <c r="BY258" s="589"/>
      <c r="BZ258" s="589"/>
      <c r="CA258" s="589"/>
      <c r="CB258" s="589"/>
      <c r="CC258" s="589"/>
      <c r="CD258" s="589"/>
      <c r="CE258" s="589"/>
      <c r="CF258" s="589"/>
      <c r="CG258" s="589"/>
      <c r="CH258" s="589"/>
      <c r="CI258" s="589"/>
      <c r="CJ258" s="589"/>
      <c r="CK258" s="589"/>
      <c r="CL258" s="589"/>
      <c r="CM258" s="589"/>
      <c r="CN258" s="589"/>
      <c r="CO258" s="589"/>
      <c r="CP258" s="589"/>
      <c r="CQ258" s="589"/>
      <c r="CR258" s="589"/>
      <c r="CS258" s="589"/>
      <c r="CT258" s="589"/>
      <c r="CU258" s="589"/>
      <c r="CV258" s="589"/>
      <c r="CW258" s="589"/>
      <c r="CX258" s="589"/>
      <c r="CY258" s="589"/>
      <c r="CZ258" s="589"/>
      <c r="DA258" s="589"/>
      <c r="DB258" s="589"/>
      <c r="DC258" s="589"/>
      <c r="DD258" s="589"/>
      <c r="DE258" s="589"/>
      <c r="DF258" s="589"/>
      <c r="DG258" s="589"/>
      <c r="DH258" s="589"/>
      <c r="DI258" s="589"/>
      <c r="DJ258" s="589"/>
      <c r="DK258" s="589"/>
      <c r="DL258" s="589"/>
      <c r="DM258" s="589"/>
      <c r="DN258" s="589"/>
      <c r="DO258" s="589"/>
      <c r="DP258" s="589"/>
      <c r="DQ258" s="589"/>
      <c r="DR258" s="589"/>
      <c r="DS258" s="589"/>
      <c r="DT258" s="589"/>
      <c r="DU258" s="589"/>
      <c r="DV258" s="589"/>
      <c r="DW258" s="589"/>
    </row>
    <row r="259" spans="2:127" x14ac:dyDescent="0.2">
      <c r="B259" s="649" t="s">
        <v>57</v>
      </c>
      <c r="C259" s="589" t="s">
        <v>555</v>
      </c>
      <c r="D259" s="589"/>
      <c r="E259" s="589"/>
      <c r="F259" s="589"/>
      <c r="G259" s="589"/>
      <c r="H259" s="589"/>
      <c r="I259" s="589"/>
      <c r="J259" s="589"/>
      <c r="K259" s="589"/>
      <c r="L259" s="589"/>
      <c r="M259" s="589"/>
      <c r="N259" s="589"/>
      <c r="O259" s="589"/>
      <c r="P259" s="589"/>
      <c r="Q259" s="589"/>
      <c r="R259" s="589"/>
      <c r="S259" s="589"/>
      <c r="T259" s="589"/>
      <c r="U259" s="589"/>
      <c r="V259" s="589"/>
      <c r="W259" s="589"/>
      <c r="X259" s="589"/>
      <c r="Y259" s="589"/>
      <c r="Z259" s="589"/>
      <c r="AA259" s="589"/>
      <c r="AB259" s="589"/>
      <c r="AC259" s="589"/>
      <c r="AD259" s="589"/>
      <c r="AE259" s="589"/>
      <c r="AF259" s="589"/>
      <c r="AG259" s="589"/>
      <c r="AH259" s="589"/>
      <c r="AI259" s="589"/>
      <c r="AJ259" s="589"/>
      <c r="AK259" s="589"/>
      <c r="AL259" s="589"/>
      <c r="AM259" s="589"/>
      <c r="AN259" s="589"/>
      <c r="AO259" s="589"/>
      <c r="AP259" s="589"/>
      <c r="AQ259" s="589"/>
      <c r="AR259" s="589"/>
      <c r="AS259" s="589"/>
      <c r="AT259" s="589"/>
      <c r="AU259" s="589"/>
      <c r="AV259" s="589"/>
      <c r="AW259" s="589"/>
      <c r="AX259" s="589"/>
      <c r="AY259" s="589"/>
      <c r="AZ259" s="589"/>
      <c r="BA259" s="589"/>
      <c r="BB259" s="589"/>
      <c r="BC259" s="589"/>
      <c r="BD259" s="589"/>
      <c r="BE259" s="589"/>
      <c r="BF259" s="589"/>
      <c r="BG259" s="589"/>
      <c r="BH259" s="589"/>
      <c r="BI259" s="589"/>
      <c r="BJ259" s="589"/>
      <c r="BK259" s="589"/>
      <c r="BL259" s="589"/>
      <c r="BM259" s="589"/>
      <c r="BN259" s="589"/>
      <c r="BO259" s="589"/>
      <c r="BP259" s="589"/>
      <c r="BQ259" s="589"/>
      <c r="BR259" s="589"/>
      <c r="BS259" s="589"/>
      <c r="BT259" s="589"/>
      <c r="BU259" s="589"/>
      <c r="BV259" s="589"/>
      <c r="BW259" s="589"/>
      <c r="BX259" s="589"/>
      <c r="BY259" s="589"/>
      <c r="BZ259" s="589"/>
      <c r="CA259" s="589"/>
      <c r="CB259" s="589"/>
      <c r="CC259" s="589"/>
      <c r="CD259" s="589"/>
      <c r="CE259" s="589"/>
      <c r="CF259" s="589"/>
      <c r="CG259" s="589"/>
      <c r="CH259" s="589"/>
      <c r="CI259" s="589"/>
      <c r="CJ259" s="589"/>
      <c r="CK259" s="589"/>
      <c r="CL259" s="589"/>
      <c r="CM259" s="589"/>
      <c r="CN259" s="589"/>
      <c r="CO259" s="589"/>
      <c r="CP259" s="589"/>
      <c r="CQ259" s="589"/>
      <c r="CR259" s="589"/>
      <c r="CS259" s="589"/>
      <c r="CT259" s="589"/>
      <c r="CU259" s="589"/>
      <c r="CV259" s="589"/>
      <c r="CW259" s="589"/>
      <c r="CX259" s="589"/>
      <c r="CY259" s="589"/>
      <c r="CZ259" s="589"/>
      <c r="DA259" s="589"/>
      <c r="DB259" s="589"/>
      <c r="DC259" s="589"/>
      <c r="DD259" s="589"/>
      <c r="DE259" s="589"/>
      <c r="DF259" s="589"/>
      <c r="DG259" s="589"/>
      <c r="DH259" s="589"/>
      <c r="DI259" s="589"/>
      <c r="DJ259" s="589"/>
      <c r="DK259" s="589"/>
      <c r="DL259" s="589"/>
      <c r="DM259" s="589"/>
      <c r="DN259" s="589"/>
      <c r="DO259" s="589"/>
      <c r="DP259" s="589"/>
      <c r="DQ259" s="589"/>
      <c r="DR259" s="589"/>
      <c r="DS259" s="589"/>
      <c r="DT259" s="589"/>
      <c r="DU259" s="589"/>
      <c r="DV259" s="589"/>
      <c r="DW259" s="589"/>
    </row>
    <row r="260" spans="2:127" x14ac:dyDescent="0.2">
      <c r="B260" s="649" t="s">
        <v>58</v>
      </c>
      <c r="C260" s="589" t="s">
        <v>556</v>
      </c>
      <c r="D260" s="589"/>
      <c r="E260" s="589"/>
      <c r="F260" s="589"/>
      <c r="G260" s="589"/>
      <c r="H260" s="589"/>
      <c r="I260" s="589"/>
      <c r="J260" s="589"/>
      <c r="K260" s="589"/>
      <c r="L260" s="589"/>
      <c r="M260" s="589"/>
      <c r="N260" s="589"/>
      <c r="O260" s="589"/>
      <c r="P260" s="589"/>
      <c r="Q260" s="589"/>
      <c r="R260" s="589"/>
      <c r="S260" s="589"/>
      <c r="T260" s="589"/>
      <c r="U260" s="589"/>
      <c r="V260" s="589"/>
      <c r="W260" s="589"/>
      <c r="X260" s="589"/>
      <c r="Y260" s="589"/>
      <c r="Z260" s="589"/>
      <c r="AA260" s="589"/>
      <c r="AB260" s="589"/>
      <c r="AC260" s="589"/>
      <c r="AD260" s="589"/>
      <c r="AE260" s="589"/>
      <c r="AF260" s="589"/>
      <c r="AG260" s="589"/>
      <c r="AH260" s="589"/>
      <c r="AI260" s="589"/>
      <c r="AJ260" s="589"/>
      <c r="AK260" s="589"/>
      <c r="AL260" s="589"/>
      <c r="AM260" s="589"/>
      <c r="AN260" s="589"/>
      <c r="AO260" s="589"/>
      <c r="AP260" s="589"/>
      <c r="AQ260" s="589"/>
      <c r="AR260" s="589"/>
      <c r="AS260" s="589"/>
      <c r="AT260" s="589"/>
      <c r="AU260" s="589"/>
      <c r="AV260" s="589"/>
      <c r="AW260" s="589"/>
      <c r="AX260" s="589"/>
      <c r="AY260" s="589"/>
      <c r="AZ260" s="589"/>
      <c r="BA260" s="589"/>
      <c r="BB260" s="589"/>
      <c r="BC260" s="589"/>
      <c r="BD260" s="589"/>
      <c r="BE260" s="589"/>
      <c r="BF260" s="589"/>
      <c r="BG260" s="589"/>
      <c r="BH260" s="589"/>
      <c r="BI260" s="589"/>
      <c r="BJ260" s="589"/>
      <c r="BK260" s="589"/>
      <c r="BL260" s="589"/>
      <c r="BM260" s="589"/>
      <c r="BN260" s="589"/>
      <c r="BO260" s="589"/>
      <c r="BP260" s="589"/>
      <c r="BQ260" s="589"/>
      <c r="BR260" s="589"/>
      <c r="BS260" s="589"/>
      <c r="BT260" s="589"/>
      <c r="BU260" s="589"/>
      <c r="BV260" s="589"/>
      <c r="BW260" s="589"/>
      <c r="BX260" s="589"/>
      <c r="BY260" s="589"/>
      <c r="BZ260" s="589"/>
      <c r="CA260" s="589"/>
      <c r="CB260" s="589"/>
      <c r="CC260" s="589"/>
      <c r="CD260" s="589"/>
      <c r="CE260" s="589"/>
      <c r="CF260" s="589"/>
      <c r="CG260" s="589"/>
      <c r="CH260" s="589"/>
      <c r="CI260" s="589"/>
      <c r="CJ260" s="589"/>
      <c r="CK260" s="589"/>
      <c r="CL260" s="589"/>
      <c r="CM260" s="589"/>
      <c r="CN260" s="589"/>
      <c r="CO260" s="589"/>
      <c r="CP260" s="589"/>
      <c r="CQ260" s="589"/>
      <c r="CR260" s="589"/>
      <c r="CS260" s="589"/>
      <c r="CT260" s="589"/>
      <c r="CU260" s="589"/>
      <c r="CV260" s="589"/>
      <c r="CW260" s="589"/>
      <c r="CX260" s="589"/>
      <c r="CY260" s="589"/>
      <c r="CZ260" s="589"/>
      <c r="DA260" s="589"/>
      <c r="DB260" s="589"/>
      <c r="DC260" s="589"/>
      <c r="DD260" s="589"/>
      <c r="DE260" s="589"/>
      <c r="DF260" s="589"/>
      <c r="DG260" s="589"/>
      <c r="DH260" s="589"/>
      <c r="DI260" s="589"/>
      <c r="DJ260" s="589"/>
      <c r="DK260" s="589"/>
      <c r="DL260" s="589"/>
      <c r="DM260" s="589"/>
      <c r="DN260" s="589"/>
      <c r="DO260" s="589"/>
      <c r="DP260" s="589"/>
      <c r="DQ260" s="589"/>
      <c r="DR260" s="589"/>
      <c r="DS260" s="589"/>
      <c r="DT260" s="589"/>
      <c r="DU260" s="589"/>
      <c r="DV260" s="589"/>
      <c r="DW260" s="589"/>
    </row>
    <row r="261" spans="2:127" x14ac:dyDescent="0.2">
      <c r="B261" s="649" t="s">
        <v>59</v>
      </c>
      <c r="C261" s="589" t="s">
        <v>557</v>
      </c>
      <c r="D261" s="589"/>
      <c r="E261" s="589"/>
      <c r="F261" s="589"/>
      <c r="G261" s="589"/>
      <c r="H261" s="589"/>
      <c r="I261" s="589"/>
      <c r="J261" s="589"/>
      <c r="K261" s="589"/>
      <c r="L261" s="589"/>
      <c r="M261" s="589"/>
      <c r="N261" s="589"/>
      <c r="O261" s="589"/>
      <c r="P261" s="589"/>
      <c r="Q261" s="589"/>
      <c r="R261" s="589"/>
      <c r="S261" s="589"/>
      <c r="T261" s="589"/>
      <c r="U261" s="589"/>
      <c r="V261" s="589"/>
      <c r="W261" s="589"/>
      <c r="X261" s="589"/>
      <c r="Y261" s="589"/>
      <c r="Z261" s="589"/>
      <c r="AA261" s="589"/>
      <c r="AB261" s="589"/>
      <c r="AC261" s="589"/>
      <c r="AD261" s="589"/>
      <c r="AE261" s="589"/>
      <c r="AF261" s="589"/>
      <c r="AG261" s="589"/>
      <c r="AH261" s="589"/>
      <c r="AI261" s="589"/>
      <c r="AJ261" s="589"/>
      <c r="AK261" s="589"/>
      <c r="AL261" s="589"/>
      <c r="AM261" s="589"/>
      <c r="AN261" s="589"/>
      <c r="AO261" s="589"/>
      <c r="AP261" s="589"/>
      <c r="AQ261" s="589"/>
      <c r="AR261" s="589"/>
      <c r="AS261" s="589"/>
      <c r="AT261" s="589"/>
      <c r="AU261" s="589"/>
      <c r="AV261" s="589"/>
      <c r="AW261" s="589"/>
      <c r="AX261" s="589"/>
      <c r="AY261" s="589"/>
      <c r="AZ261" s="589"/>
      <c r="BA261" s="589"/>
      <c r="BB261" s="589"/>
      <c r="BC261" s="589"/>
      <c r="BD261" s="589"/>
      <c r="BE261" s="589"/>
      <c r="BF261" s="589"/>
      <c r="BG261" s="589"/>
      <c r="BH261" s="589"/>
      <c r="BI261" s="589"/>
      <c r="BJ261" s="589"/>
      <c r="BK261" s="589"/>
      <c r="BL261" s="589"/>
      <c r="BM261" s="589"/>
      <c r="BN261" s="589"/>
      <c r="BO261" s="589"/>
      <c r="BP261" s="589"/>
      <c r="BQ261" s="589"/>
      <c r="BR261" s="589"/>
      <c r="BS261" s="589"/>
      <c r="BT261" s="589"/>
      <c r="BU261" s="589"/>
      <c r="BV261" s="589"/>
      <c r="BW261" s="589"/>
      <c r="BX261" s="589"/>
      <c r="BY261" s="589"/>
      <c r="BZ261" s="589"/>
      <c r="CA261" s="589"/>
      <c r="CB261" s="589"/>
      <c r="CC261" s="589"/>
      <c r="CD261" s="589"/>
      <c r="CE261" s="589"/>
      <c r="CF261" s="589"/>
      <c r="CG261" s="589"/>
      <c r="CH261" s="589"/>
      <c r="CI261" s="589"/>
      <c r="CJ261" s="589"/>
      <c r="CK261" s="589"/>
      <c r="CL261" s="589"/>
      <c r="CM261" s="589"/>
      <c r="CN261" s="589"/>
      <c r="CO261" s="589"/>
      <c r="CP261" s="589"/>
      <c r="CQ261" s="589"/>
      <c r="CR261" s="589"/>
      <c r="CS261" s="589"/>
      <c r="CT261" s="589"/>
      <c r="CU261" s="589"/>
      <c r="CV261" s="589"/>
      <c r="CW261" s="589"/>
      <c r="CX261" s="589"/>
      <c r="CY261" s="589"/>
      <c r="CZ261" s="589"/>
      <c r="DA261" s="589"/>
      <c r="DB261" s="589"/>
      <c r="DC261" s="589"/>
      <c r="DD261" s="589"/>
      <c r="DE261" s="589"/>
      <c r="DF261" s="589"/>
      <c r="DG261" s="589"/>
      <c r="DH261" s="589"/>
      <c r="DI261" s="589"/>
      <c r="DJ261" s="589"/>
      <c r="DK261" s="589"/>
      <c r="DL261" s="589"/>
      <c r="DM261" s="589"/>
      <c r="DN261" s="589"/>
      <c r="DO261" s="589"/>
      <c r="DP261" s="589"/>
      <c r="DQ261" s="589"/>
      <c r="DR261" s="589"/>
      <c r="DS261" s="589"/>
      <c r="DT261" s="589"/>
      <c r="DU261" s="589"/>
      <c r="DV261" s="589"/>
      <c r="DW261" s="589"/>
    </row>
    <row r="262" spans="2:127" x14ac:dyDescent="0.2">
      <c r="B262" s="649" t="s">
        <v>60</v>
      </c>
      <c r="C262" s="589" t="s">
        <v>558</v>
      </c>
      <c r="D262" s="589"/>
      <c r="E262" s="589"/>
      <c r="F262" s="589"/>
      <c r="G262" s="589"/>
      <c r="H262" s="589"/>
      <c r="I262" s="589"/>
      <c r="J262" s="589"/>
      <c r="K262" s="589"/>
      <c r="L262" s="589"/>
      <c r="M262" s="589"/>
      <c r="N262" s="589"/>
      <c r="O262" s="589"/>
      <c r="P262" s="589"/>
      <c r="Q262" s="589"/>
      <c r="R262" s="589"/>
      <c r="S262" s="589"/>
      <c r="T262" s="589"/>
      <c r="U262" s="589"/>
      <c r="V262" s="589"/>
      <c r="W262" s="589"/>
      <c r="X262" s="589"/>
      <c r="Y262" s="589"/>
      <c r="Z262" s="589"/>
      <c r="AA262" s="589"/>
      <c r="AB262" s="589"/>
      <c r="AC262" s="589"/>
      <c r="AD262" s="589"/>
      <c r="AE262" s="589"/>
      <c r="AF262" s="589"/>
      <c r="AG262" s="589"/>
      <c r="AH262" s="589"/>
      <c r="AI262" s="589"/>
      <c r="AJ262" s="589"/>
      <c r="AK262" s="589"/>
      <c r="AL262" s="589"/>
      <c r="AM262" s="589"/>
      <c r="AN262" s="589"/>
      <c r="AO262" s="589"/>
      <c r="AP262" s="589"/>
      <c r="AQ262" s="589"/>
      <c r="AR262" s="589"/>
      <c r="AS262" s="589"/>
      <c r="AT262" s="589"/>
      <c r="AU262" s="589"/>
      <c r="AV262" s="589"/>
      <c r="AW262" s="589"/>
      <c r="AX262" s="589"/>
      <c r="AY262" s="589"/>
      <c r="AZ262" s="589"/>
      <c r="BA262" s="589"/>
      <c r="BB262" s="589"/>
      <c r="BC262" s="589"/>
      <c r="BD262" s="589"/>
      <c r="BE262" s="589"/>
      <c r="BF262" s="589"/>
      <c r="BG262" s="589"/>
      <c r="BH262" s="589"/>
      <c r="BI262" s="589"/>
      <c r="BJ262" s="589"/>
      <c r="BK262" s="589"/>
      <c r="BL262" s="589"/>
      <c r="BM262" s="589"/>
      <c r="BN262" s="589"/>
      <c r="BO262" s="589"/>
      <c r="BP262" s="589"/>
      <c r="BQ262" s="589"/>
      <c r="BR262" s="589"/>
      <c r="BS262" s="589"/>
      <c r="BT262" s="589"/>
      <c r="BU262" s="589"/>
      <c r="BV262" s="589"/>
      <c r="BW262" s="589"/>
      <c r="BX262" s="589"/>
      <c r="BY262" s="589"/>
      <c r="BZ262" s="589"/>
      <c r="CA262" s="589"/>
      <c r="CB262" s="589"/>
      <c r="CC262" s="589"/>
      <c r="CD262" s="589"/>
      <c r="CE262" s="589"/>
      <c r="CF262" s="589"/>
      <c r="CG262" s="589"/>
      <c r="CH262" s="589"/>
      <c r="CI262" s="589"/>
      <c r="CJ262" s="589"/>
      <c r="CK262" s="589"/>
      <c r="CL262" s="589"/>
      <c r="CM262" s="589"/>
      <c r="CN262" s="589"/>
      <c r="CO262" s="589"/>
      <c r="CP262" s="589"/>
      <c r="CQ262" s="589"/>
      <c r="CR262" s="589"/>
      <c r="CS262" s="589"/>
      <c r="CT262" s="589"/>
      <c r="CU262" s="589"/>
      <c r="CV262" s="589"/>
      <c r="CW262" s="589"/>
      <c r="CX262" s="589"/>
      <c r="CY262" s="589"/>
      <c r="CZ262" s="589"/>
      <c r="DA262" s="589"/>
      <c r="DB262" s="589"/>
      <c r="DC262" s="589"/>
      <c r="DD262" s="589"/>
      <c r="DE262" s="589"/>
      <c r="DF262" s="589"/>
      <c r="DG262" s="589"/>
      <c r="DH262" s="589"/>
      <c r="DI262" s="589"/>
      <c r="DJ262" s="589"/>
      <c r="DK262" s="589"/>
      <c r="DL262" s="589"/>
      <c r="DM262" s="589"/>
      <c r="DN262" s="589"/>
      <c r="DO262" s="589"/>
      <c r="DP262" s="589"/>
      <c r="DQ262" s="589"/>
      <c r="DR262" s="589"/>
      <c r="DS262" s="589"/>
      <c r="DT262" s="589"/>
      <c r="DU262" s="589"/>
      <c r="DV262" s="589"/>
      <c r="DW262" s="589"/>
    </row>
    <row r="263" spans="2:127" x14ac:dyDescent="0.2">
      <c r="B263" s="649" t="s">
        <v>61</v>
      </c>
      <c r="C263" s="589" t="s">
        <v>559</v>
      </c>
      <c r="D263" s="589"/>
      <c r="E263" s="589"/>
      <c r="F263" s="589"/>
      <c r="G263" s="589"/>
      <c r="H263" s="589"/>
      <c r="I263" s="589"/>
      <c r="J263" s="589"/>
      <c r="K263" s="589"/>
      <c r="L263" s="589"/>
      <c r="M263" s="589"/>
      <c r="N263" s="589"/>
      <c r="O263" s="589"/>
      <c r="P263" s="589"/>
      <c r="Q263" s="589"/>
      <c r="R263" s="589"/>
      <c r="S263" s="589"/>
      <c r="T263" s="589"/>
      <c r="U263" s="589"/>
      <c r="V263" s="589"/>
      <c r="W263" s="589"/>
      <c r="X263" s="589"/>
      <c r="Y263" s="589"/>
      <c r="Z263" s="589"/>
      <c r="AA263" s="589"/>
      <c r="AB263" s="589"/>
      <c r="AC263" s="589"/>
      <c r="AD263" s="589"/>
      <c r="AE263" s="589"/>
      <c r="AF263" s="589"/>
      <c r="AG263" s="589"/>
      <c r="AH263" s="589"/>
      <c r="AI263" s="589"/>
      <c r="AJ263" s="589"/>
      <c r="AK263" s="589"/>
      <c r="AL263" s="589"/>
      <c r="AM263" s="589"/>
      <c r="AN263" s="589"/>
      <c r="AO263" s="589"/>
      <c r="AP263" s="589"/>
      <c r="AQ263" s="589"/>
      <c r="AR263" s="589"/>
      <c r="AS263" s="589"/>
      <c r="AT263" s="589"/>
      <c r="AU263" s="589"/>
      <c r="AV263" s="589"/>
      <c r="AW263" s="589"/>
      <c r="AX263" s="589"/>
      <c r="AY263" s="589"/>
      <c r="AZ263" s="589"/>
      <c r="BA263" s="589"/>
      <c r="BB263" s="589"/>
      <c r="BC263" s="589"/>
      <c r="BD263" s="589"/>
      <c r="BE263" s="589"/>
      <c r="BF263" s="589"/>
      <c r="BG263" s="589"/>
      <c r="BH263" s="589"/>
      <c r="BI263" s="589"/>
      <c r="BJ263" s="589"/>
      <c r="BK263" s="589"/>
      <c r="BL263" s="589"/>
      <c r="BM263" s="589"/>
      <c r="BN263" s="589"/>
      <c r="BO263" s="589"/>
      <c r="BP263" s="589"/>
      <c r="BQ263" s="589"/>
      <c r="BR263" s="589"/>
      <c r="BS263" s="589"/>
      <c r="BT263" s="589"/>
      <c r="BU263" s="589"/>
      <c r="BV263" s="589"/>
      <c r="BW263" s="589"/>
      <c r="BX263" s="589"/>
      <c r="BY263" s="589"/>
      <c r="BZ263" s="589"/>
      <c r="CA263" s="589"/>
      <c r="CB263" s="589"/>
      <c r="CC263" s="589"/>
      <c r="CD263" s="589"/>
      <c r="CE263" s="589"/>
      <c r="CF263" s="589"/>
      <c r="CG263" s="589"/>
      <c r="CH263" s="589"/>
      <c r="CI263" s="589"/>
      <c r="CJ263" s="589"/>
      <c r="CK263" s="589"/>
      <c r="CL263" s="589"/>
      <c r="CM263" s="589"/>
      <c r="CN263" s="589"/>
      <c r="CO263" s="589"/>
      <c r="CP263" s="589"/>
      <c r="CQ263" s="589"/>
      <c r="CR263" s="589"/>
      <c r="CS263" s="589"/>
      <c r="CT263" s="589"/>
      <c r="CU263" s="589"/>
      <c r="CV263" s="589"/>
      <c r="CW263" s="589"/>
      <c r="CX263" s="589"/>
      <c r="CY263" s="589"/>
      <c r="CZ263" s="589"/>
      <c r="DA263" s="589"/>
      <c r="DB263" s="589"/>
      <c r="DC263" s="589"/>
      <c r="DD263" s="589"/>
      <c r="DE263" s="589"/>
      <c r="DF263" s="589"/>
      <c r="DG263" s="589"/>
      <c r="DH263" s="589"/>
      <c r="DI263" s="589"/>
      <c r="DJ263" s="589"/>
      <c r="DK263" s="589"/>
      <c r="DL263" s="589"/>
      <c r="DM263" s="589"/>
      <c r="DN263" s="589"/>
      <c r="DO263" s="589"/>
      <c r="DP263" s="589"/>
      <c r="DQ263" s="589"/>
      <c r="DR263" s="589"/>
      <c r="DS263" s="589"/>
      <c r="DT263" s="589"/>
      <c r="DU263" s="589"/>
      <c r="DV263" s="589"/>
      <c r="DW263" s="589"/>
    </row>
    <row r="264" spans="2:127" x14ac:dyDescent="0.2">
      <c r="B264" s="649" t="s">
        <v>62</v>
      </c>
      <c r="C264" s="589" t="s">
        <v>560</v>
      </c>
      <c r="D264" s="589"/>
      <c r="E264" s="589"/>
      <c r="F264" s="589"/>
      <c r="G264" s="589"/>
      <c r="H264" s="589"/>
      <c r="I264" s="589"/>
      <c r="J264" s="589"/>
      <c r="K264" s="589"/>
      <c r="L264" s="589"/>
      <c r="M264" s="589"/>
      <c r="N264" s="589"/>
      <c r="O264" s="589"/>
      <c r="P264" s="589"/>
      <c r="Q264" s="589"/>
      <c r="R264" s="589"/>
      <c r="S264" s="589"/>
      <c r="T264" s="589"/>
      <c r="U264" s="589"/>
      <c r="V264" s="589"/>
      <c r="W264" s="589"/>
      <c r="X264" s="589"/>
      <c r="Y264" s="589"/>
      <c r="Z264" s="589"/>
      <c r="AA264" s="589"/>
      <c r="AB264" s="589"/>
      <c r="AC264" s="589"/>
      <c r="AD264" s="589"/>
      <c r="AE264" s="589"/>
      <c r="AF264" s="589"/>
      <c r="AG264" s="589"/>
      <c r="AH264" s="589"/>
      <c r="AI264" s="589"/>
      <c r="AJ264" s="589"/>
      <c r="AK264" s="589"/>
      <c r="AL264" s="589"/>
      <c r="AM264" s="589"/>
      <c r="AN264" s="589"/>
      <c r="AO264" s="589"/>
      <c r="AP264" s="589"/>
      <c r="AQ264" s="589"/>
      <c r="AR264" s="589"/>
      <c r="AS264" s="589"/>
      <c r="AT264" s="589"/>
      <c r="AU264" s="589"/>
      <c r="AV264" s="589"/>
      <c r="AW264" s="589"/>
      <c r="AX264" s="589"/>
      <c r="AY264" s="589"/>
      <c r="AZ264" s="589"/>
      <c r="BA264" s="589"/>
      <c r="BB264" s="589"/>
      <c r="BC264" s="589"/>
      <c r="BD264" s="589"/>
      <c r="BE264" s="589"/>
      <c r="BF264" s="589"/>
      <c r="BG264" s="589"/>
      <c r="BH264" s="589"/>
      <c r="BI264" s="589"/>
      <c r="BJ264" s="589"/>
      <c r="BK264" s="589"/>
      <c r="BL264" s="589"/>
      <c r="BM264" s="589"/>
      <c r="BN264" s="589"/>
      <c r="BO264" s="589"/>
      <c r="BP264" s="589"/>
      <c r="BQ264" s="589"/>
      <c r="BR264" s="589"/>
      <c r="BS264" s="589"/>
      <c r="BT264" s="589"/>
      <c r="BU264" s="589"/>
      <c r="BV264" s="589"/>
      <c r="BW264" s="589"/>
      <c r="BX264" s="589"/>
      <c r="BY264" s="589"/>
      <c r="BZ264" s="589"/>
      <c r="CA264" s="589"/>
      <c r="CB264" s="589"/>
      <c r="CC264" s="589"/>
      <c r="CD264" s="589"/>
      <c r="CE264" s="589"/>
      <c r="CF264" s="589"/>
      <c r="CG264" s="589"/>
      <c r="CH264" s="589"/>
      <c r="CI264" s="589"/>
      <c r="CJ264" s="589"/>
      <c r="CK264" s="589"/>
      <c r="CL264" s="589"/>
      <c r="CM264" s="589"/>
      <c r="CN264" s="589"/>
      <c r="CO264" s="589"/>
      <c r="CP264" s="589"/>
      <c r="CQ264" s="589"/>
      <c r="CR264" s="589"/>
      <c r="CS264" s="589"/>
      <c r="CT264" s="589"/>
      <c r="CU264" s="589"/>
      <c r="CV264" s="589"/>
      <c r="CW264" s="589"/>
      <c r="CX264" s="589"/>
      <c r="CY264" s="589"/>
      <c r="CZ264" s="589"/>
      <c r="DA264" s="589"/>
      <c r="DB264" s="589"/>
      <c r="DC264" s="589"/>
      <c r="DD264" s="589"/>
      <c r="DE264" s="589"/>
      <c r="DF264" s="589"/>
      <c r="DG264" s="589"/>
      <c r="DH264" s="589"/>
      <c r="DI264" s="589"/>
      <c r="DJ264" s="589"/>
      <c r="DK264" s="589"/>
      <c r="DL264" s="589"/>
      <c r="DM264" s="589"/>
      <c r="DN264" s="589"/>
      <c r="DO264" s="589"/>
      <c r="DP264" s="589"/>
      <c r="DQ264" s="589"/>
      <c r="DR264" s="589"/>
      <c r="DS264" s="589"/>
      <c r="DT264" s="589"/>
      <c r="DU264" s="589"/>
      <c r="DV264" s="589"/>
      <c r="DW264" s="589"/>
    </row>
    <row r="265" spans="2:127" x14ac:dyDescent="0.2">
      <c r="B265" s="649" t="s">
        <v>561</v>
      </c>
      <c r="C265" s="589" t="s">
        <v>562</v>
      </c>
      <c r="D265" s="589"/>
      <c r="E265" s="589"/>
      <c r="F265" s="589"/>
      <c r="G265" s="589"/>
      <c r="H265" s="589"/>
      <c r="I265" s="589"/>
      <c r="J265" s="589"/>
      <c r="K265" s="589"/>
      <c r="L265" s="589"/>
      <c r="M265" s="589"/>
      <c r="N265" s="589"/>
      <c r="O265" s="589"/>
      <c r="P265" s="589"/>
      <c r="Q265" s="589"/>
      <c r="R265" s="589"/>
      <c r="S265" s="589"/>
      <c r="T265" s="589"/>
      <c r="U265" s="589"/>
      <c r="V265" s="589"/>
      <c r="W265" s="589"/>
      <c r="X265" s="589"/>
      <c r="Y265" s="589"/>
      <c r="Z265" s="589"/>
      <c r="AA265" s="589"/>
      <c r="AB265" s="589"/>
      <c r="AC265" s="589"/>
      <c r="AD265" s="589"/>
      <c r="AE265" s="589"/>
      <c r="AF265" s="589"/>
      <c r="AG265" s="589"/>
      <c r="AH265" s="589"/>
      <c r="AI265" s="589"/>
      <c r="AJ265" s="589"/>
      <c r="AK265" s="589"/>
      <c r="AL265" s="589"/>
      <c r="AM265" s="589"/>
      <c r="AN265" s="589"/>
      <c r="AO265" s="589"/>
      <c r="AP265" s="589"/>
      <c r="AQ265" s="589"/>
      <c r="AR265" s="589"/>
      <c r="AS265" s="589"/>
      <c r="AT265" s="589"/>
      <c r="AU265" s="589"/>
      <c r="AV265" s="589"/>
      <c r="AW265" s="589"/>
      <c r="AX265" s="589"/>
      <c r="AY265" s="589"/>
      <c r="AZ265" s="589"/>
      <c r="BA265" s="589"/>
      <c r="BB265" s="589"/>
      <c r="BC265" s="589"/>
      <c r="BD265" s="589"/>
      <c r="BE265" s="589"/>
      <c r="BF265" s="589"/>
      <c r="BG265" s="589"/>
      <c r="BH265" s="589"/>
      <c r="BI265" s="589"/>
      <c r="BJ265" s="589"/>
      <c r="BK265" s="589"/>
      <c r="BL265" s="589"/>
      <c r="BM265" s="589"/>
      <c r="BN265" s="589"/>
      <c r="BO265" s="589"/>
      <c r="BP265" s="589"/>
      <c r="BQ265" s="589"/>
      <c r="BR265" s="589"/>
      <c r="BS265" s="589"/>
      <c r="BT265" s="589"/>
      <c r="BU265" s="589"/>
      <c r="BV265" s="589"/>
      <c r="BW265" s="589"/>
      <c r="BX265" s="589"/>
      <c r="BY265" s="589"/>
      <c r="BZ265" s="589"/>
      <c r="CA265" s="589"/>
      <c r="CB265" s="589"/>
      <c r="CC265" s="589"/>
      <c r="CD265" s="589"/>
      <c r="CE265" s="589"/>
      <c r="CF265" s="589"/>
      <c r="CG265" s="589"/>
      <c r="CH265" s="589"/>
      <c r="CI265" s="589"/>
      <c r="CJ265" s="589"/>
      <c r="CK265" s="589"/>
      <c r="CL265" s="589"/>
      <c r="CM265" s="589"/>
      <c r="CN265" s="589"/>
      <c r="CO265" s="589"/>
      <c r="CP265" s="589"/>
      <c r="CQ265" s="589"/>
      <c r="CR265" s="589"/>
      <c r="CS265" s="589"/>
      <c r="CT265" s="589"/>
      <c r="CU265" s="589"/>
      <c r="CV265" s="589"/>
      <c r="CW265" s="589"/>
      <c r="CX265" s="589"/>
      <c r="CY265" s="589"/>
      <c r="CZ265" s="589"/>
      <c r="DA265" s="589"/>
      <c r="DB265" s="589"/>
      <c r="DC265" s="589"/>
      <c r="DD265" s="589"/>
      <c r="DE265" s="589"/>
      <c r="DF265" s="589"/>
      <c r="DG265" s="589"/>
      <c r="DH265" s="589"/>
      <c r="DI265" s="589"/>
      <c r="DJ265" s="589"/>
      <c r="DK265" s="589"/>
      <c r="DL265" s="589"/>
      <c r="DM265" s="589"/>
      <c r="DN265" s="589"/>
      <c r="DO265" s="589"/>
      <c r="DP265" s="589"/>
      <c r="DQ265" s="589"/>
      <c r="DR265" s="589"/>
      <c r="DS265" s="589"/>
      <c r="DT265" s="589"/>
      <c r="DU265" s="589"/>
      <c r="DV265" s="589"/>
      <c r="DW265" s="589"/>
    </row>
    <row r="266" spans="2:127" x14ac:dyDescent="0.2">
      <c r="B266" s="649" t="s">
        <v>563</v>
      </c>
      <c r="C266" s="589" t="s">
        <v>564</v>
      </c>
      <c r="D266" s="589"/>
      <c r="E266" s="589"/>
      <c r="F266" s="589"/>
      <c r="G266" s="589"/>
      <c r="H266" s="589"/>
      <c r="I266" s="589"/>
      <c r="J266" s="589"/>
      <c r="K266" s="589"/>
      <c r="L266" s="589"/>
      <c r="M266" s="589"/>
      <c r="N266" s="589"/>
      <c r="O266" s="589"/>
      <c r="P266" s="589"/>
      <c r="Q266" s="589"/>
      <c r="R266" s="589"/>
      <c r="S266" s="589"/>
      <c r="T266" s="589"/>
      <c r="U266" s="589"/>
      <c r="V266" s="589"/>
      <c r="W266" s="589"/>
      <c r="X266" s="589"/>
      <c r="Y266" s="589"/>
      <c r="Z266" s="589"/>
      <c r="AA266" s="589"/>
      <c r="AB266" s="589"/>
      <c r="AC266" s="589"/>
      <c r="AD266" s="589"/>
      <c r="AE266" s="589"/>
      <c r="AF266" s="589"/>
      <c r="AG266" s="589"/>
      <c r="AH266" s="589"/>
      <c r="AI266" s="589"/>
      <c r="AJ266" s="589"/>
      <c r="AK266" s="589"/>
      <c r="AL266" s="589"/>
      <c r="AM266" s="589"/>
      <c r="AN266" s="589"/>
      <c r="AO266" s="589"/>
      <c r="AP266" s="589"/>
      <c r="AQ266" s="589"/>
      <c r="AR266" s="589"/>
      <c r="AS266" s="589"/>
      <c r="AT266" s="589"/>
      <c r="AU266" s="589"/>
      <c r="AV266" s="589"/>
      <c r="AW266" s="589"/>
      <c r="AX266" s="589"/>
      <c r="AY266" s="589"/>
      <c r="AZ266" s="589"/>
      <c r="BA266" s="589"/>
      <c r="BB266" s="589"/>
      <c r="BC266" s="589"/>
      <c r="BD266" s="589"/>
      <c r="BE266" s="589"/>
      <c r="BF266" s="589"/>
      <c r="BG266" s="589"/>
      <c r="BH266" s="589"/>
      <c r="BI266" s="589"/>
      <c r="BJ266" s="589"/>
      <c r="BK266" s="589"/>
      <c r="BL266" s="589"/>
      <c r="BM266" s="589"/>
      <c r="BN266" s="589"/>
      <c r="BO266" s="589"/>
      <c r="BP266" s="589"/>
      <c r="BQ266" s="589"/>
      <c r="BR266" s="589"/>
      <c r="BS266" s="589"/>
      <c r="BT266" s="589"/>
      <c r="BU266" s="589"/>
      <c r="BV266" s="589"/>
      <c r="BW266" s="589"/>
      <c r="BX266" s="589"/>
      <c r="BY266" s="589"/>
      <c r="BZ266" s="589"/>
      <c r="CA266" s="589"/>
      <c r="CB266" s="589"/>
      <c r="CC266" s="589"/>
      <c r="CD266" s="589"/>
      <c r="CE266" s="589"/>
      <c r="CF266" s="589"/>
      <c r="CG266" s="589"/>
      <c r="CH266" s="589"/>
      <c r="CI266" s="589"/>
      <c r="CJ266" s="589"/>
      <c r="CK266" s="589"/>
      <c r="CL266" s="589"/>
      <c r="CM266" s="589"/>
      <c r="CN266" s="589"/>
      <c r="CO266" s="589"/>
      <c r="CP266" s="589"/>
      <c r="CQ266" s="589"/>
      <c r="CR266" s="589"/>
      <c r="CS266" s="589"/>
      <c r="CT266" s="589"/>
      <c r="CU266" s="589"/>
      <c r="CV266" s="589"/>
      <c r="CW266" s="589"/>
      <c r="CX266" s="589"/>
      <c r="CY266" s="589"/>
      <c r="CZ266" s="589"/>
      <c r="DA266" s="589"/>
      <c r="DB266" s="589"/>
      <c r="DC266" s="589"/>
      <c r="DD266" s="589"/>
      <c r="DE266" s="589"/>
      <c r="DF266" s="589"/>
      <c r="DG266" s="589"/>
      <c r="DH266" s="589"/>
      <c r="DI266" s="589"/>
      <c r="DJ266" s="589"/>
      <c r="DK266" s="589"/>
      <c r="DL266" s="589"/>
      <c r="DM266" s="589"/>
      <c r="DN266" s="589"/>
      <c r="DO266" s="589"/>
      <c r="DP266" s="589"/>
      <c r="DQ266" s="589"/>
      <c r="DR266" s="589"/>
      <c r="DS266" s="589"/>
      <c r="DT266" s="589"/>
      <c r="DU266" s="589"/>
      <c r="DV266" s="589"/>
      <c r="DW266" s="589"/>
    </row>
    <row r="267" spans="2:127" x14ac:dyDescent="0.2">
      <c r="B267" s="649" t="s">
        <v>565</v>
      </c>
      <c r="C267" s="589"/>
      <c r="D267" s="589"/>
      <c r="E267" s="589"/>
      <c r="F267" s="589"/>
      <c r="G267" s="589"/>
      <c r="H267" s="589"/>
      <c r="I267" s="589"/>
      <c r="J267" s="589"/>
      <c r="K267" s="589"/>
      <c r="L267" s="589"/>
      <c r="M267" s="589"/>
      <c r="N267" s="589"/>
      <c r="O267" s="589"/>
      <c r="P267" s="589"/>
      <c r="Q267" s="589"/>
      <c r="R267" s="589"/>
      <c r="S267" s="589"/>
      <c r="T267" s="589"/>
      <c r="U267" s="589"/>
      <c r="V267" s="589"/>
      <c r="W267" s="589"/>
      <c r="X267" s="589"/>
      <c r="Y267" s="589"/>
      <c r="Z267" s="589"/>
      <c r="AA267" s="589"/>
      <c r="AB267" s="589"/>
      <c r="AC267" s="589"/>
      <c r="AD267" s="589"/>
      <c r="AE267" s="589"/>
      <c r="AF267" s="589"/>
      <c r="AG267" s="589"/>
      <c r="AH267" s="589"/>
      <c r="AI267" s="589"/>
      <c r="AJ267" s="589"/>
      <c r="AK267" s="589"/>
      <c r="AL267" s="589"/>
      <c r="AM267" s="589"/>
      <c r="AN267" s="589"/>
      <c r="AO267" s="589"/>
      <c r="AP267" s="589"/>
      <c r="AQ267" s="589"/>
      <c r="AR267" s="589"/>
      <c r="AS267" s="589"/>
      <c r="AT267" s="589"/>
      <c r="AU267" s="589"/>
      <c r="AV267" s="589"/>
      <c r="AW267" s="589"/>
      <c r="AX267" s="589"/>
      <c r="AY267" s="589"/>
      <c r="AZ267" s="589"/>
      <c r="BA267" s="589"/>
      <c r="BB267" s="589"/>
      <c r="BC267" s="589"/>
      <c r="BD267" s="589"/>
      <c r="BE267" s="589"/>
      <c r="BF267" s="589"/>
      <c r="BG267" s="589"/>
      <c r="BH267" s="589"/>
      <c r="BI267" s="589"/>
      <c r="BJ267" s="589"/>
      <c r="BK267" s="589"/>
      <c r="BL267" s="589"/>
      <c r="BM267" s="589"/>
      <c r="BN267" s="589"/>
      <c r="BO267" s="589"/>
      <c r="BP267" s="589"/>
      <c r="BQ267" s="589"/>
      <c r="BR267" s="589"/>
      <c r="BS267" s="589"/>
      <c r="BT267" s="589"/>
      <c r="BU267" s="589"/>
      <c r="BV267" s="589"/>
      <c r="BW267" s="589"/>
      <c r="BX267" s="589"/>
      <c r="BY267" s="589"/>
      <c r="BZ267" s="589"/>
      <c r="CA267" s="589"/>
      <c r="CB267" s="589"/>
      <c r="CC267" s="589"/>
      <c r="CD267" s="589"/>
      <c r="CE267" s="589"/>
      <c r="CF267" s="589"/>
      <c r="CG267" s="589"/>
      <c r="CH267" s="589"/>
      <c r="CI267" s="589"/>
      <c r="CJ267" s="589"/>
      <c r="CK267" s="589"/>
      <c r="CL267" s="589"/>
      <c r="CM267" s="589"/>
      <c r="CN267" s="589"/>
      <c r="CO267" s="589"/>
      <c r="CP267" s="589"/>
      <c r="CQ267" s="589"/>
      <c r="CR267" s="589"/>
      <c r="CS267" s="589"/>
      <c r="CT267" s="589"/>
      <c r="CU267" s="589"/>
      <c r="CV267" s="589"/>
      <c r="CW267" s="589"/>
      <c r="CX267" s="589"/>
      <c r="CY267" s="589"/>
      <c r="CZ267" s="589"/>
      <c r="DA267" s="589"/>
      <c r="DB267" s="589"/>
      <c r="DC267" s="589"/>
      <c r="DD267" s="589"/>
      <c r="DE267" s="589"/>
      <c r="DF267" s="589"/>
      <c r="DG267" s="589"/>
      <c r="DH267" s="589"/>
      <c r="DI267" s="589"/>
      <c r="DJ267" s="589"/>
      <c r="DK267" s="589"/>
      <c r="DL267" s="589"/>
      <c r="DM267" s="589"/>
      <c r="DN267" s="589"/>
      <c r="DO267" s="589"/>
      <c r="DP267" s="589"/>
      <c r="DQ267" s="589"/>
      <c r="DR267" s="589"/>
      <c r="DS267" s="589"/>
      <c r="DT267" s="589"/>
      <c r="DU267" s="589"/>
      <c r="DV267" s="589"/>
      <c r="DW267" s="589"/>
    </row>
    <row r="268" spans="2:127" x14ac:dyDescent="0.2">
      <c r="B268" s="649" t="s">
        <v>63</v>
      </c>
      <c r="C268" s="589"/>
      <c r="D268" s="589"/>
      <c r="E268" s="589"/>
      <c r="F268" s="589"/>
      <c r="G268" s="589"/>
      <c r="H268" s="589"/>
      <c r="I268" s="589"/>
      <c r="J268" s="589"/>
      <c r="K268" s="589"/>
      <c r="L268" s="589"/>
      <c r="M268" s="589"/>
      <c r="N268" s="589"/>
      <c r="O268" s="589"/>
      <c r="P268" s="589"/>
      <c r="Q268" s="589"/>
      <c r="R268" s="589"/>
      <c r="S268" s="589"/>
      <c r="T268" s="589"/>
      <c r="U268" s="589"/>
      <c r="V268" s="589"/>
      <c r="W268" s="589"/>
      <c r="X268" s="589"/>
      <c r="Y268" s="589"/>
      <c r="Z268" s="589"/>
      <c r="AA268" s="589"/>
      <c r="AB268" s="589"/>
      <c r="AC268" s="589"/>
      <c r="AD268" s="589"/>
      <c r="AE268" s="589"/>
      <c r="AF268" s="589"/>
      <c r="AG268" s="589"/>
      <c r="AH268" s="589"/>
      <c r="AI268" s="589"/>
      <c r="AJ268" s="589"/>
      <c r="AK268" s="589"/>
      <c r="AL268" s="589"/>
      <c r="AM268" s="589"/>
      <c r="AN268" s="589"/>
      <c r="AO268" s="589"/>
      <c r="AP268" s="589"/>
      <c r="AQ268" s="589"/>
      <c r="AR268" s="589"/>
      <c r="AS268" s="589"/>
      <c r="AT268" s="589"/>
      <c r="AU268" s="589"/>
      <c r="AV268" s="589"/>
      <c r="AW268" s="589"/>
      <c r="AX268" s="589"/>
      <c r="AY268" s="589"/>
      <c r="AZ268" s="589"/>
      <c r="BA268" s="589"/>
      <c r="BB268" s="589"/>
      <c r="BC268" s="589"/>
      <c r="BD268" s="589"/>
      <c r="BE268" s="589"/>
      <c r="BF268" s="589"/>
      <c r="BG268" s="589"/>
      <c r="BH268" s="589"/>
      <c r="BI268" s="589"/>
      <c r="BJ268" s="589"/>
      <c r="BK268" s="589"/>
      <c r="BL268" s="589"/>
      <c r="BM268" s="589"/>
      <c r="BN268" s="589"/>
      <c r="BO268" s="589"/>
      <c r="BP268" s="589"/>
      <c r="BQ268" s="589"/>
      <c r="BR268" s="589"/>
      <c r="BS268" s="589"/>
      <c r="BT268" s="589"/>
      <c r="BU268" s="589"/>
      <c r="BV268" s="589"/>
      <c r="BW268" s="589"/>
      <c r="BX268" s="589"/>
      <c r="BY268" s="589"/>
      <c r="BZ268" s="589"/>
      <c r="CA268" s="589"/>
      <c r="CB268" s="589"/>
      <c r="CC268" s="589"/>
      <c r="CD268" s="589"/>
      <c r="CE268" s="589"/>
      <c r="CF268" s="589"/>
      <c r="CG268" s="589"/>
      <c r="CH268" s="589"/>
      <c r="CI268" s="589"/>
      <c r="CJ268" s="589"/>
      <c r="CK268" s="589"/>
      <c r="CL268" s="589"/>
      <c r="CM268" s="589"/>
      <c r="CN268" s="589"/>
      <c r="CO268" s="589"/>
      <c r="CP268" s="589"/>
      <c r="CQ268" s="589"/>
      <c r="CR268" s="589"/>
      <c r="CS268" s="589"/>
      <c r="CT268" s="589"/>
      <c r="CU268" s="589"/>
      <c r="CV268" s="589"/>
      <c r="CW268" s="589"/>
      <c r="CX268" s="589"/>
      <c r="CY268" s="589"/>
      <c r="CZ268" s="589"/>
      <c r="DA268" s="589"/>
      <c r="DB268" s="589"/>
      <c r="DC268" s="589"/>
      <c r="DD268" s="589"/>
      <c r="DE268" s="589"/>
      <c r="DF268" s="589"/>
      <c r="DG268" s="589"/>
      <c r="DH268" s="589"/>
      <c r="DI268" s="589"/>
      <c r="DJ268" s="589"/>
      <c r="DK268" s="589"/>
      <c r="DL268" s="589"/>
      <c r="DM268" s="589"/>
      <c r="DN268" s="589"/>
      <c r="DO268" s="589"/>
      <c r="DP268" s="589"/>
      <c r="DQ268" s="589"/>
      <c r="DR268" s="589"/>
      <c r="DS268" s="589"/>
      <c r="DT268" s="589"/>
      <c r="DU268" s="589"/>
      <c r="DV268" s="589"/>
      <c r="DW268" s="589"/>
    </row>
    <row r="269" spans="2:127" x14ac:dyDescent="0.2">
      <c r="B269" s="649" t="s">
        <v>64</v>
      </c>
      <c r="C269" s="589" t="s">
        <v>566</v>
      </c>
      <c r="D269" s="589"/>
      <c r="E269" s="589"/>
      <c r="F269" s="589"/>
      <c r="G269" s="589"/>
      <c r="H269" s="589"/>
      <c r="I269" s="589"/>
      <c r="J269" s="589"/>
      <c r="K269" s="589"/>
      <c r="L269" s="589"/>
      <c r="M269" s="589"/>
      <c r="N269" s="589"/>
      <c r="O269" s="589"/>
      <c r="P269" s="589"/>
      <c r="Q269" s="589"/>
      <c r="R269" s="589"/>
      <c r="S269" s="589"/>
      <c r="T269" s="589"/>
      <c r="U269" s="589"/>
      <c r="V269" s="589"/>
      <c r="W269" s="589"/>
      <c r="X269" s="589"/>
      <c r="Y269" s="589"/>
      <c r="Z269" s="589"/>
      <c r="AA269" s="589"/>
      <c r="AB269" s="589"/>
      <c r="AC269" s="589"/>
      <c r="AD269" s="589"/>
      <c r="AE269" s="589"/>
      <c r="AF269" s="589"/>
      <c r="AG269" s="589"/>
      <c r="AH269" s="589"/>
      <c r="AI269" s="589"/>
      <c r="AJ269" s="589"/>
      <c r="AK269" s="589"/>
      <c r="AL269" s="589"/>
      <c r="AM269" s="589"/>
      <c r="AN269" s="589"/>
      <c r="AO269" s="589"/>
      <c r="AP269" s="589"/>
      <c r="AQ269" s="589"/>
      <c r="AR269" s="589"/>
      <c r="AS269" s="589"/>
      <c r="AT269" s="589"/>
      <c r="AU269" s="589"/>
      <c r="AV269" s="589"/>
      <c r="AW269" s="589"/>
      <c r="AX269" s="589"/>
      <c r="AY269" s="589"/>
      <c r="AZ269" s="589"/>
      <c r="BA269" s="589"/>
      <c r="BB269" s="589"/>
      <c r="BC269" s="589"/>
      <c r="BD269" s="589"/>
      <c r="BE269" s="589"/>
      <c r="BF269" s="589"/>
      <c r="BG269" s="589"/>
      <c r="BH269" s="589"/>
      <c r="BI269" s="589"/>
      <c r="BJ269" s="589"/>
      <c r="BK269" s="589"/>
      <c r="BL269" s="589"/>
      <c r="BM269" s="589"/>
      <c r="BN269" s="589"/>
      <c r="BO269" s="589"/>
      <c r="BP269" s="589"/>
      <c r="BQ269" s="589"/>
      <c r="BR269" s="589"/>
      <c r="BS269" s="589"/>
      <c r="BT269" s="589"/>
      <c r="BU269" s="589"/>
      <c r="BV269" s="589"/>
      <c r="BW269" s="589"/>
      <c r="BX269" s="589"/>
      <c r="BY269" s="589"/>
      <c r="BZ269" s="589"/>
      <c r="CA269" s="589"/>
      <c r="CB269" s="589"/>
      <c r="CC269" s="589"/>
      <c r="CD269" s="589"/>
      <c r="CE269" s="589"/>
      <c r="CF269" s="589"/>
      <c r="CG269" s="589"/>
      <c r="CH269" s="589"/>
      <c r="CI269" s="589"/>
      <c r="CJ269" s="589"/>
      <c r="CK269" s="589"/>
      <c r="CL269" s="589"/>
      <c r="CM269" s="589"/>
      <c r="CN269" s="589"/>
      <c r="CO269" s="589"/>
      <c r="CP269" s="589"/>
      <c r="CQ269" s="589"/>
      <c r="CR269" s="589"/>
      <c r="CS269" s="589"/>
      <c r="CT269" s="589"/>
      <c r="CU269" s="589"/>
      <c r="CV269" s="589"/>
      <c r="CW269" s="589"/>
      <c r="CX269" s="589"/>
      <c r="CY269" s="589"/>
      <c r="CZ269" s="589"/>
      <c r="DA269" s="589"/>
      <c r="DB269" s="589"/>
      <c r="DC269" s="589"/>
      <c r="DD269" s="589"/>
      <c r="DE269" s="589"/>
      <c r="DF269" s="589"/>
      <c r="DG269" s="589"/>
      <c r="DH269" s="589"/>
      <c r="DI269" s="589"/>
      <c r="DJ269" s="589"/>
      <c r="DK269" s="589"/>
      <c r="DL269" s="589"/>
      <c r="DM269" s="589"/>
      <c r="DN269" s="589"/>
      <c r="DO269" s="589"/>
      <c r="DP269" s="589"/>
      <c r="DQ269" s="589"/>
      <c r="DR269" s="589"/>
      <c r="DS269" s="589"/>
      <c r="DT269" s="589"/>
      <c r="DU269" s="589"/>
      <c r="DV269" s="589"/>
      <c r="DW269" s="589"/>
    </row>
    <row r="270" spans="2:127" x14ac:dyDescent="0.2">
      <c r="B270" s="649" t="s">
        <v>65</v>
      </c>
      <c r="C270" s="589" t="s">
        <v>491</v>
      </c>
      <c r="D270" s="589"/>
      <c r="E270" s="589"/>
      <c r="F270" s="589"/>
      <c r="G270" s="589"/>
      <c r="H270" s="589"/>
      <c r="I270" s="589"/>
      <c r="J270" s="589"/>
      <c r="K270" s="589"/>
      <c r="L270" s="589"/>
      <c r="M270" s="589"/>
      <c r="N270" s="589"/>
      <c r="O270" s="589"/>
      <c r="P270" s="589"/>
      <c r="Q270" s="589"/>
      <c r="R270" s="589"/>
      <c r="S270" s="589"/>
      <c r="T270" s="589"/>
      <c r="U270" s="589"/>
      <c r="V270" s="589"/>
      <c r="W270" s="589"/>
      <c r="X270" s="589"/>
      <c r="Y270" s="589"/>
      <c r="Z270" s="589"/>
      <c r="AA270" s="589"/>
      <c r="AB270" s="589"/>
      <c r="AC270" s="589"/>
      <c r="AD270" s="589"/>
      <c r="AE270" s="589"/>
      <c r="AF270" s="589"/>
      <c r="AG270" s="589"/>
      <c r="AH270" s="589"/>
      <c r="AI270" s="589"/>
      <c r="AJ270" s="589"/>
      <c r="AK270" s="589"/>
      <c r="AL270" s="589"/>
      <c r="AM270" s="589"/>
      <c r="AN270" s="589"/>
      <c r="AO270" s="589"/>
      <c r="AP270" s="589"/>
      <c r="AQ270" s="589"/>
      <c r="AR270" s="589"/>
      <c r="AS270" s="589"/>
      <c r="AT270" s="589"/>
      <c r="AU270" s="589"/>
      <c r="AV270" s="589"/>
      <c r="AW270" s="589"/>
      <c r="AX270" s="589"/>
      <c r="AY270" s="589"/>
      <c r="AZ270" s="589"/>
      <c r="BA270" s="589"/>
      <c r="BB270" s="589"/>
      <c r="BC270" s="589"/>
      <c r="BD270" s="589"/>
      <c r="BE270" s="589"/>
      <c r="BF270" s="589"/>
      <c r="BG270" s="589"/>
      <c r="BH270" s="589"/>
      <c r="BI270" s="589"/>
      <c r="BJ270" s="589"/>
      <c r="BK270" s="589"/>
      <c r="BL270" s="589"/>
      <c r="BM270" s="589"/>
      <c r="BN270" s="589"/>
      <c r="BO270" s="589"/>
      <c r="BP270" s="589"/>
      <c r="BQ270" s="589"/>
      <c r="BR270" s="589"/>
      <c r="BS270" s="589"/>
      <c r="BT270" s="589"/>
      <c r="BU270" s="589"/>
      <c r="BV270" s="589"/>
      <c r="BW270" s="589"/>
      <c r="BX270" s="589"/>
      <c r="BY270" s="589"/>
      <c r="BZ270" s="589"/>
      <c r="CA270" s="589"/>
      <c r="CB270" s="589"/>
      <c r="CC270" s="589"/>
      <c r="CD270" s="589"/>
      <c r="CE270" s="589"/>
      <c r="CF270" s="589"/>
      <c r="CG270" s="589"/>
      <c r="CH270" s="589"/>
      <c r="CI270" s="589"/>
      <c r="CJ270" s="589"/>
      <c r="CK270" s="589"/>
      <c r="CL270" s="589"/>
      <c r="CM270" s="589"/>
      <c r="CN270" s="589"/>
      <c r="CO270" s="589"/>
      <c r="CP270" s="589"/>
      <c r="CQ270" s="589"/>
      <c r="CR270" s="589"/>
      <c r="CS270" s="589"/>
      <c r="CT270" s="589"/>
      <c r="CU270" s="589"/>
      <c r="CV270" s="589"/>
      <c r="CW270" s="589"/>
      <c r="CX270" s="589"/>
      <c r="CY270" s="589"/>
      <c r="CZ270" s="589"/>
      <c r="DA270" s="589"/>
      <c r="DB270" s="589"/>
      <c r="DC270" s="589"/>
      <c r="DD270" s="589"/>
      <c r="DE270" s="589"/>
      <c r="DF270" s="589"/>
      <c r="DG270" s="589"/>
      <c r="DH270" s="589"/>
      <c r="DI270" s="589"/>
      <c r="DJ270" s="589"/>
      <c r="DK270" s="589"/>
      <c r="DL270" s="589"/>
      <c r="DM270" s="589"/>
      <c r="DN270" s="589"/>
      <c r="DO270" s="589"/>
      <c r="DP270" s="589"/>
      <c r="DQ270" s="589"/>
      <c r="DR270" s="589"/>
      <c r="DS270" s="589"/>
      <c r="DT270" s="589"/>
      <c r="DU270" s="589"/>
      <c r="DV270" s="589"/>
      <c r="DW270" s="589"/>
    </row>
    <row r="271" spans="2:127" x14ac:dyDescent="0.2">
      <c r="B271" s="649" t="s">
        <v>66</v>
      </c>
      <c r="C271" s="589" t="s">
        <v>567</v>
      </c>
      <c r="D271" s="589"/>
      <c r="E271" s="589"/>
      <c r="F271" s="589"/>
      <c r="G271" s="589"/>
      <c r="H271" s="589"/>
      <c r="I271" s="589"/>
      <c r="J271" s="589"/>
      <c r="K271" s="589"/>
      <c r="L271" s="589"/>
      <c r="M271" s="589"/>
      <c r="N271" s="589"/>
      <c r="O271" s="589"/>
      <c r="P271" s="589"/>
      <c r="Q271" s="589"/>
      <c r="R271" s="589"/>
      <c r="S271" s="589"/>
      <c r="T271" s="589"/>
      <c r="U271" s="589"/>
      <c r="V271" s="589"/>
      <c r="W271" s="589"/>
      <c r="X271" s="589"/>
      <c r="Y271" s="589"/>
      <c r="Z271" s="589"/>
      <c r="AA271" s="589"/>
      <c r="AB271" s="589"/>
      <c r="AC271" s="589"/>
      <c r="AD271" s="589"/>
      <c r="AE271" s="589"/>
      <c r="AF271" s="589"/>
      <c r="AG271" s="589"/>
      <c r="AH271" s="589"/>
      <c r="AI271" s="589"/>
      <c r="AJ271" s="589"/>
      <c r="AK271" s="589"/>
      <c r="AL271" s="589"/>
      <c r="AM271" s="589"/>
      <c r="AN271" s="589"/>
      <c r="AO271" s="589"/>
      <c r="AP271" s="589"/>
      <c r="AQ271" s="589"/>
      <c r="AR271" s="589"/>
      <c r="AS271" s="589"/>
      <c r="AT271" s="589"/>
      <c r="AU271" s="589"/>
      <c r="AV271" s="589"/>
      <c r="AW271" s="589"/>
      <c r="AX271" s="589"/>
      <c r="AY271" s="589"/>
      <c r="AZ271" s="589"/>
      <c r="BA271" s="589"/>
      <c r="BB271" s="589"/>
      <c r="BC271" s="589"/>
      <c r="BD271" s="589"/>
      <c r="BE271" s="589"/>
      <c r="BF271" s="589"/>
      <c r="BG271" s="589"/>
      <c r="BH271" s="589"/>
      <c r="BI271" s="589"/>
      <c r="BJ271" s="589"/>
      <c r="BK271" s="589"/>
      <c r="BL271" s="589"/>
      <c r="BM271" s="589"/>
      <c r="BN271" s="589"/>
      <c r="BO271" s="589"/>
      <c r="BP271" s="589"/>
      <c r="BQ271" s="589"/>
      <c r="BR271" s="589"/>
      <c r="BS271" s="589"/>
      <c r="BT271" s="589"/>
      <c r="BU271" s="589"/>
      <c r="BV271" s="589"/>
      <c r="BW271" s="589"/>
      <c r="BX271" s="589"/>
      <c r="BY271" s="589"/>
      <c r="BZ271" s="589"/>
      <c r="CA271" s="589"/>
      <c r="CB271" s="589"/>
      <c r="CC271" s="589"/>
      <c r="CD271" s="589"/>
      <c r="CE271" s="589"/>
      <c r="CF271" s="589"/>
      <c r="CG271" s="589"/>
      <c r="CH271" s="589"/>
      <c r="CI271" s="589"/>
      <c r="CJ271" s="589"/>
      <c r="CK271" s="589"/>
      <c r="CL271" s="589"/>
      <c r="CM271" s="589"/>
      <c r="CN271" s="589"/>
      <c r="CO271" s="589"/>
      <c r="CP271" s="589"/>
      <c r="CQ271" s="589"/>
      <c r="CR271" s="589"/>
      <c r="CS271" s="589"/>
      <c r="CT271" s="589"/>
      <c r="CU271" s="589"/>
      <c r="CV271" s="589"/>
      <c r="CW271" s="589"/>
      <c r="CX271" s="589"/>
      <c r="CY271" s="589"/>
      <c r="CZ271" s="589"/>
      <c r="DA271" s="589"/>
      <c r="DB271" s="589"/>
      <c r="DC271" s="589"/>
      <c r="DD271" s="589"/>
      <c r="DE271" s="589"/>
      <c r="DF271" s="589"/>
      <c r="DG271" s="589"/>
      <c r="DH271" s="589"/>
      <c r="DI271" s="589"/>
      <c r="DJ271" s="589"/>
      <c r="DK271" s="589"/>
      <c r="DL271" s="589"/>
      <c r="DM271" s="589"/>
      <c r="DN271" s="589"/>
      <c r="DO271" s="589"/>
      <c r="DP271" s="589"/>
      <c r="DQ271" s="589"/>
      <c r="DR271" s="589"/>
      <c r="DS271" s="589"/>
      <c r="DT271" s="589"/>
      <c r="DU271" s="589"/>
      <c r="DV271" s="589"/>
      <c r="DW271" s="589"/>
    </row>
    <row r="272" spans="2:127" x14ac:dyDescent="0.2">
      <c r="B272" s="649" t="s">
        <v>67</v>
      </c>
      <c r="C272" s="589" t="s">
        <v>568</v>
      </c>
      <c r="D272" s="589"/>
      <c r="E272" s="589"/>
      <c r="F272" s="589"/>
      <c r="G272" s="589"/>
      <c r="H272" s="589"/>
      <c r="I272" s="589"/>
      <c r="J272" s="589"/>
      <c r="K272" s="589"/>
      <c r="L272" s="589"/>
      <c r="M272" s="589"/>
      <c r="N272" s="589"/>
      <c r="O272" s="589"/>
      <c r="P272" s="589"/>
      <c r="Q272" s="589"/>
      <c r="R272" s="589"/>
      <c r="S272" s="589"/>
      <c r="T272" s="589"/>
      <c r="U272" s="589"/>
      <c r="V272" s="589"/>
      <c r="W272" s="589"/>
      <c r="X272" s="589"/>
      <c r="Y272" s="589"/>
      <c r="Z272" s="589"/>
      <c r="AA272" s="589"/>
      <c r="AB272" s="589"/>
      <c r="AC272" s="589"/>
      <c r="AD272" s="589"/>
      <c r="AE272" s="589"/>
      <c r="AF272" s="589"/>
      <c r="AG272" s="589"/>
      <c r="AH272" s="589"/>
      <c r="AI272" s="589"/>
      <c r="AJ272" s="589"/>
      <c r="AK272" s="589"/>
      <c r="AL272" s="589"/>
      <c r="AM272" s="589"/>
      <c r="AN272" s="589"/>
      <c r="AO272" s="589"/>
      <c r="AP272" s="589"/>
      <c r="AQ272" s="589"/>
      <c r="AR272" s="589"/>
      <c r="AS272" s="589"/>
      <c r="AT272" s="589"/>
      <c r="AU272" s="589"/>
      <c r="AV272" s="589"/>
      <c r="AW272" s="589"/>
      <c r="AX272" s="589"/>
      <c r="AY272" s="589"/>
      <c r="AZ272" s="589"/>
      <c r="BA272" s="589"/>
      <c r="BB272" s="589"/>
      <c r="BC272" s="589"/>
      <c r="BD272" s="589"/>
      <c r="BE272" s="589"/>
      <c r="BF272" s="589"/>
      <c r="BG272" s="589"/>
      <c r="BH272" s="589"/>
      <c r="BI272" s="589"/>
      <c r="BJ272" s="589"/>
      <c r="BK272" s="589"/>
      <c r="BL272" s="589"/>
      <c r="BM272" s="589"/>
      <c r="BN272" s="589"/>
      <c r="BO272" s="589"/>
      <c r="BP272" s="589"/>
      <c r="BQ272" s="589"/>
      <c r="BR272" s="589"/>
      <c r="BS272" s="589"/>
      <c r="BT272" s="589"/>
      <c r="BU272" s="589"/>
      <c r="BV272" s="589"/>
      <c r="BW272" s="589"/>
      <c r="BX272" s="589"/>
      <c r="BY272" s="589"/>
      <c r="BZ272" s="589"/>
      <c r="CA272" s="589"/>
      <c r="CB272" s="589"/>
      <c r="CC272" s="589"/>
      <c r="CD272" s="589"/>
      <c r="CE272" s="589"/>
      <c r="CF272" s="589"/>
      <c r="CG272" s="589"/>
      <c r="CH272" s="589"/>
      <c r="CI272" s="589"/>
      <c r="CJ272" s="589"/>
      <c r="CK272" s="589"/>
      <c r="CL272" s="589"/>
      <c r="CM272" s="589"/>
      <c r="CN272" s="589"/>
      <c r="CO272" s="589"/>
      <c r="CP272" s="589"/>
      <c r="CQ272" s="589"/>
      <c r="CR272" s="589"/>
      <c r="CS272" s="589"/>
      <c r="CT272" s="589"/>
      <c r="CU272" s="589"/>
      <c r="CV272" s="589"/>
      <c r="CW272" s="589"/>
      <c r="CX272" s="589"/>
      <c r="CY272" s="589"/>
      <c r="CZ272" s="589"/>
      <c r="DA272" s="589"/>
      <c r="DB272" s="589"/>
      <c r="DC272" s="589"/>
      <c r="DD272" s="589"/>
      <c r="DE272" s="589"/>
      <c r="DF272" s="589"/>
      <c r="DG272" s="589"/>
      <c r="DH272" s="589"/>
      <c r="DI272" s="589"/>
      <c r="DJ272" s="589"/>
      <c r="DK272" s="589"/>
      <c r="DL272" s="589"/>
      <c r="DM272" s="589"/>
      <c r="DN272" s="589"/>
      <c r="DO272" s="589"/>
      <c r="DP272" s="589"/>
      <c r="DQ272" s="589"/>
      <c r="DR272" s="589"/>
      <c r="DS272" s="589"/>
      <c r="DT272" s="589"/>
      <c r="DU272" s="589"/>
      <c r="DV272" s="589"/>
      <c r="DW272" s="589"/>
    </row>
    <row r="273" spans="2:127" x14ac:dyDescent="0.2">
      <c r="B273" s="649" t="s">
        <v>68</v>
      </c>
      <c r="C273" s="589" t="s">
        <v>569</v>
      </c>
      <c r="D273" s="589"/>
      <c r="E273" s="589"/>
      <c r="F273" s="589"/>
      <c r="G273" s="589"/>
      <c r="H273" s="589"/>
      <c r="I273" s="589"/>
      <c r="J273" s="589"/>
      <c r="K273" s="589"/>
      <c r="L273" s="589"/>
      <c r="M273" s="589"/>
      <c r="N273" s="589"/>
      <c r="O273" s="589"/>
      <c r="P273" s="589"/>
      <c r="Q273" s="589"/>
      <c r="R273" s="589"/>
      <c r="S273" s="589"/>
      <c r="T273" s="589"/>
      <c r="U273" s="589"/>
      <c r="V273" s="589"/>
      <c r="W273" s="589"/>
      <c r="X273" s="589"/>
      <c r="Y273" s="589"/>
      <c r="Z273" s="589"/>
      <c r="AA273" s="589"/>
      <c r="AB273" s="589"/>
      <c r="AC273" s="589"/>
      <c r="AD273" s="589"/>
      <c r="AE273" s="589"/>
      <c r="AF273" s="589"/>
      <c r="AG273" s="589"/>
      <c r="AH273" s="589"/>
      <c r="AI273" s="589"/>
      <c r="AJ273" s="589"/>
      <c r="AK273" s="589"/>
      <c r="AL273" s="589"/>
      <c r="AM273" s="589"/>
      <c r="AN273" s="589"/>
      <c r="AO273" s="589"/>
      <c r="AP273" s="589"/>
      <c r="AQ273" s="589"/>
      <c r="AR273" s="589"/>
      <c r="AS273" s="589"/>
      <c r="AT273" s="589"/>
      <c r="AU273" s="589"/>
      <c r="AV273" s="589"/>
      <c r="AW273" s="589"/>
      <c r="AX273" s="589"/>
      <c r="AY273" s="589"/>
      <c r="AZ273" s="589"/>
      <c r="BA273" s="589"/>
      <c r="BB273" s="589"/>
      <c r="BC273" s="589"/>
      <c r="BD273" s="589"/>
      <c r="BE273" s="589"/>
      <c r="BF273" s="589"/>
      <c r="BG273" s="589"/>
      <c r="BH273" s="589"/>
      <c r="BI273" s="589"/>
      <c r="BJ273" s="589"/>
      <c r="BK273" s="589"/>
      <c r="BL273" s="589"/>
      <c r="BM273" s="589"/>
      <c r="BN273" s="589"/>
      <c r="BO273" s="589"/>
      <c r="BP273" s="589"/>
      <c r="BQ273" s="589"/>
      <c r="BR273" s="589"/>
      <c r="BS273" s="589"/>
      <c r="BT273" s="589"/>
      <c r="BU273" s="589"/>
      <c r="BV273" s="589"/>
      <c r="BW273" s="589"/>
      <c r="BX273" s="589"/>
      <c r="BY273" s="589"/>
      <c r="BZ273" s="589"/>
      <c r="CA273" s="589"/>
      <c r="CB273" s="589"/>
      <c r="CC273" s="589"/>
      <c r="CD273" s="589"/>
      <c r="CE273" s="589"/>
      <c r="CF273" s="589"/>
      <c r="CG273" s="589"/>
      <c r="CH273" s="589"/>
      <c r="CI273" s="589"/>
      <c r="CJ273" s="589"/>
      <c r="CK273" s="589"/>
      <c r="CL273" s="589"/>
      <c r="CM273" s="589"/>
      <c r="CN273" s="589"/>
      <c r="CO273" s="589"/>
      <c r="CP273" s="589"/>
      <c r="CQ273" s="589"/>
      <c r="CR273" s="589"/>
      <c r="CS273" s="589"/>
      <c r="CT273" s="589"/>
      <c r="CU273" s="589"/>
      <c r="CV273" s="589"/>
      <c r="CW273" s="589"/>
      <c r="CX273" s="589"/>
      <c r="CY273" s="589"/>
      <c r="CZ273" s="589"/>
      <c r="DA273" s="589"/>
      <c r="DB273" s="589"/>
      <c r="DC273" s="589"/>
      <c r="DD273" s="589"/>
      <c r="DE273" s="589"/>
      <c r="DF273" s="589"/>
      <c r="DG273" s="589"/>
      <c r="DH273" s="589"/>
      <c r="DI273" s="589"/>
      <c r="DJ273" s="589"/>
      <c r="DK273" s="589"/>
      <c r="DL273" s="589"/>
      <c r="DM273" s="589"/>
      <c r="DN273" s="589"/>
      <c r="DO273" s="589"/>
      <c r="DP273" s="589"/>
      <c r="DQ273" s="589"/>
      <c r="DR273" s="589"/>
      <c r="DS273" s="589"/>
      <c r="DT273" s="589"/>
      <c r="DU273" s="589"/>
      <c r="DV273" s="589"/>
      <c r="DW273" s="589"/>
    </row>
    <row r="274" spans="2:127" x14ac:dyDescent="0.2">
      <c r="B274" s="649" t="s">
        <v>69</v>
      </c>
      <c r="C274" s="589" t="s">
        <v>570</v>
      </c>
      <c r="D274" s="589"/>
      <c r="E274" s="589"/>
      <c r="F274" s="589"/>
      <c r="G274" s="589"/>
      <c r="H274" s="589"/>
      <c r="I274" s="589"/>
      <c r="J274" s="589"/>
      <c r="K274" s="589"/>
      <c r="L274" s="589"/>
      <c r="M274" s="589"/>
      <c r="N274" s="589"/>
      <c r="O274" s="589"/>
      <c r="P274" s="589"/>
      <c r="Q274" s="589"/>
      <c r="R274" s="589"/>
      <c r="S274" s="589"/>
      <c r="T274" s="589"/>
      <c r="U274" s="589"/>
      <c r="V274" s="589"/>
      <c r="W274" s="589"/>
      <c r="X274" s="589"/>
      <c r="Y274" s="589"/>
      <c r="Z274" s="589"/>
      <c r="AA274" s="589"/>
      <c r="AB274" s="589"/>
      <c r="AC274" s="589"/>
      <c r="AD274" s="589"/>
      <c r="AE274" s="589"/>
      <c r="AF274" s="589"/>
      <c r="AG274" s="589"/>
      <c r="AH274" s="589"/>
      <c r="AI274" s="589"/>
      <c r="AJ274" s="589"/>
      <c r="AK274" s="589"/>
      <c r="AL274" s="589"/>
      <c r="AM274" s="589"/>
      <c r="AN274" s="589"/>
      <c r="AO274" s="589"/>
      <c r="AP274" s="589"/>
      <c r="AQ274" s="589"/>
      <c r="AR274" s="589"/>
      <c r="AS274" s="589"/>
      <c r="AT274" s="589"/>
      <c r="AU274" s="589"/>
      <c r="AV274" s="589"/>
      <c r="AW274" s="589"/>
      <c r="AX274" s="589"/>
      <c r="AY274" s="589"/>
      <c r="AZ274" s="589"/>
      <c r="BA274" s="589"/>
      <c r="BB274" s="589"/>
      <c r="BC274" s="589"/>
      <c r="BD274" s="589"/>
      <c r="BE274" s="589"/>
      <c r="BF274" s="589"/>
      <c r="BG274" s="589"/>
      <c r="BH274" s="589"/>
      <c r="BI274" s="589"/>
      <c r="BJ274" s="589"/>
      <c r="BK274" s="589"/>
      <c r="BL274" s="589"/>
      <c r="BM274" s="589"/>
      <c r="BN274" s="589"/>
      <c r="BO274" s="589"/>
      <c r="BP274" s="589"/>
      <c r="BQ274" s="589"/>
      <c r="BR274" s="589"/>
      <c r="BS274" s="589"/>
      <c r="BT274" s="589"/>
      <c r="BU274" s="589"/>
      <c r="BV274" s="589"/>
      <c r="BW274" s="589"/>
      <c r="BX274" s="589"/>
      <c r="BY274" s="589"/>
      <c r="BZ274" s="589"/>
      <c r="CA274" s="589"/>
      <c r="CB274" s="589"/>
      <c r="CC274" s="589"/>
      <c r="CD274" s="589"/>
      <c r="CE274" s="589"/>
      <c r="CF274" s="589"/>
      <c r="CG274" s="589"/>
      <c r="CH274" s="589"/>
      <c r="CI274" s="589"/>
      <c r="CJ274" s="589"/>
      <c r="CK274" s="589"/>
      <c r="CL274" s="589"/>
      <c r="CM274" s="589"/>
      <c r="CN274" s="589"/>
      <c r="CO274" s="589"/>
      <c r="CP274" s="589"/>
      <c r="CQ274" s="589"/>
      <c r="CR274" s="589"/>
      <c r="CS274" s="589"/>
      <c r="CT274" s="589"/>
      <c r="CU274" s="589"/>
      <c r="CV274" s="589"/>
      <c r="CW274" s="589"/>
      <c r="CX274" s="589"/>
      <c r="CY274" s="589"/>
      <c r="CZ274" s="589"/>
      <c r="DA274" s="589"/>
      <c r="DB274" s="589"/>
      <c r="DC274" s="589"/>
      <c r="DD274" s="589"/>
      <c r="DE274" s="589"/>
      <c r="DF274" s="589"/>
      <c r="DG274" s="589"/>
      <c r="DH274" s="589"/>
      <c r="DI274" s="589"/>
      <c r="DJ274" s="589"/>
      <c r="DK274" s="589"/>
      <c r="DL274" s="589"/>
      <c r="DM274" s="589"/>
      <c r="DN274" s="589"/>
      <c r="DO274" s="589"/>
      <c r="DP274" s="589"/>
      <c r="DQ274" s="589"/>
      <c r="DR274" s="589"/>
      <c r="DS274" s="589"/>
      <c r="DT274" s="589"/>
      <c r="DU274" s="589"/>
      <c r="DV274" s="589"/>
      <c r="DW274" s="589"/>
    </row>
    <row r="275" spans="2:127" x14ac:dyDescent="0.2">
      <c r="B275" s="649" t="s">
        <v>70</v>
      </c>
      <c r="C275" s="589" t="s">
        <v>571</v>
      </c>
      <c r="D275" s="589"/>
      <c r="E275" s="589"/>
      <c r="F275" s="589"/>
      <c r="G275" s="589"/>
      <c r="H275" s="589"/>
      <c r="I275" s="589"/>
      <c r="J275" s="589"/>
      <c r="K275" s="589"/>
      <c r="L275" s="589"/>
      <c r="M275" s="589"/>
      <c r="N275" s="589"/>
      <c r="O275" s="589"/>
      <c r="P275" s="589"/>
      <c r="Q275" s="589"/>
      <c r="R275" s="589"/>
      <c r="S275" s="589"/>
      <c r="T275" s="589"/>
      <c r="U275" s="589"/>
      <c r="V275" s="589"/>
      <c r="W275" s="589"/>
      <c r="X275" s="589"/>
      <c r="Y275" s="589"/>
      <c r="Z275" s="589"/>
      <c r="AA275" s="589"/>
      <c r="AB275" s="589"/>
      <c r="AC275" s="589"/>
      <c r="AD275" s="589"/>
      <c r="AE275" s="589"/>
      <c r="AF275" s="589"/>
      <c r="AG275" s="589"/>
      <c r="AH275" s="589"/>
      <c r="AI275" s="589"/>
      <c r="AJ275" s="589"/>
      <c r="AK275" s="589"/>
      <c r="AL275" s="589"/>
      <c r="AM275" s="589"/>
      <c r="AN275" s="589"/>
      <c r="AO275" s="589"/>
      <c r="AP275" s="589"/>
      <c r="AQ275" s="589"/>
      <c r="AR275" s="589"/>
      <c r="AS275" s="589"/>
      <c r="AT275" s="589"/>
      <c r="AU275" s="589"/>
      <c r="AV275" s="589"/>
      <c r="AW275" s="589"/>
      <c r="AX275" s="589"/>
      <c r="AY275" s="589"/>
      <c r="AZ275" s="589"/>
      <c r="BA275" s="589"/>
      <c r="BB275" s="589"/>
      <c r="BC275" s="589"/>
      <c r="BD275" s="589"/>
      <c r="BE275" s="589"/>
      <c r="BF275" s="589"/>
      <c r="BG275" s="589"/>
      <c r="BH275" s="589"/>
      <c r="BI275" s="589"/>
      <c r="BJ275" s="589"/>
      <c r="BK275" s="589"/>
      <c r="BL275" s="589"/>
      <c r="BM275" s="589"/>
      <c r="BN275" s="589"/>
      <c r="BO275" s="589"/>
      <c r="BP275" s="589"/>
      <c r="BQ275" s="589"/>
      <c r="BR275" s="589"/>
      <c r="BS275" s="589"/>
      <c r="BT275" s="589"/>
      <c r="BU275" s="589"/>
      <c r="BV275" s="589"/>
      <c r="BW275" s="589"/>
      <c r="BX275" s="589"/>
      <c r="BY275" s="589"/>
      <c r="BZ275" s="589"/>
      <c r="CA275" s="589"/>
      <c r="CB275" s="589"/>
      <c r="CC275" s="589"/>
      <c r="CD275" s="589"/>
      <c r="CE275" s="589"/>
      <c r="CF275" s="589"/>
      <c r="CG275" s="589"/>
      <c r="CH275" s="589"/>
      <c r="CI275" s="589"/>
      <c r="CJ275" s="589"/>
      <c r="CK275" s="589"/>
      <c r="CL275" s="589"/>
      <c r="CM275" s="589"/>
      <c r="CN275" s="589"/>
      <c r="CO275" s="589"/>
      <c r="CP275" s="589"/>
      <c r="CQ275" s="589"/>
      <c r="CR275" s="589"/>
      <c r="CS275" s="589"/>
      <c r="CT275" s="589"/>
      <c r="CU275" s="589"/>
      <c r="CV275" s="589"/>
      <c r="CW275" s="589"/>
      <c r="CX275" s="589"/>
      <c r="CY275" s="589"/>
      <c r="CZ275" s="589"/>
      <c r="DA275" s="589"/>
      <c r="DB275" s="589"/>
      <c r="DC275" s="589"/>
      <c r="DD275" s="589"/>
      <c r="DE275" s="589"/>
      <c r="DF275" s="589"/>
      <c r="DG275" s="589"/>
      <c r="DH275" s="589"/>
      <c r="DI275" s="589"/>
      <c r="DJ275" s="589"/>
      <c r="DK275" s="589"/>
      <c r="DL275" s="589"/>
      <c r="DM275" s="589"/>
      <c r="DN275" s="589"/>
      <c r="DO275" s="589"/>
      <c r="DP275" s="589"/>
      <c r="DQ275" s="589"/>
      <c r="DR275" s="589"/>
      <c r="DS275" s="589"/>
      <c r="DT275" s="589"/>
      <c r="DU275" s="589"/>
      <c r="DV275" s="589"/>
      <c r="DW275" s="589"/>
    </row>
    <row r="276" spans="2:127" x14ac:dyDescent="0.2">
      <c r="B276" s="649" t="s">
        <v>71</v>
      </c>
      <c r="C276" s="589" t="s">
        <v>572</v>
      </c>
      <c r="D276" s="589"/>
      <c r="E276" s="589"/>
      <c r="F276" s="589"/>
      <c r="G276" s="589"/>
      <c r="H276" s="589"/>
      <c r="I276" s="589"/>
      <c r="J276" s="589"/>
      <c r="K276" s="589"/>
      <c r="L276" s="589"/>
      <c r="M276" s="589"/>
      <c r="N276" s="589"/>
      <c r="O276" s="589"/>
      <c r="P276" s="589"/>
      <c r="Q276" s="589"/>
      <c r="R276" s="589"/>
      <c r="S276" s="589"/>
      <c r="T276" s="589"/>
      <c r="U276" s="589"/>
      <c r="V276" s="589"/>
      <c r="W276" s="589"/>
      <c r="X276" s="589"/>
      <c r="Y276" s="589"/>
      <c r="Z276" s="589"/>
      <c r="AA276" s="589"/>
      <c r="AB276" s="589"/>
      <c r="AC276" s="589"/>
      <c r="AD276" s="589"/>
      <c r="AE276" s="589"/>
      <c r="AF276" s="589"/>
      <c r="AG276" s="589"/>
      <c r="AH276" s="589"/>
      <c r="AI276" s="589"/>
      <c r="AJ276" s="589"/>
      <c r="AK276" s="589"/>
      <c r="AL276" s="589"/>
      <c r="AM276" s="589"/>
      <c r="AN276" s="589"/>
      <c r="AO276" s="589"/>
      <c r="AP276" s="589"/>
      <c r="AQ276" s="589"/>
      <c r="AR276" s="589"/>
      <c r="AS276" s="589"/>
      <c r="AT276" s="589"/>
      <c r="AU276" s="589"/>
      <c r="AV276" s="589"/>
      <c r="AW276" s="589"/>
      <c r="AX276" s="589"/>
      <c r="AY276" s="589"/>
      <c r="AZ276" s="589"/>
      <c r="BA276" s="589"/>
      <c r="BB276" s="589"/>
      <c r="BC276" s="589"/>
      <c r="BD276" s="589"/>
      <c r="BE276" s="589"/>
      <c r="BF276" s="589"/>
      <c r="BG276" s="589"/>
      <c r="BH276" s="589"/>
      <c r="BI276" s="589"/>
      <c r="BJ276" s="589"/>
      <c r="BK276" s="589"/>
      <c r="BL276" s="589"/>
      <c r="BM276" s="589"/>
      <c r="BN276" s="589"/>
      <c r="BO276" s="589"/>
      <c r="BP276" s="589"/>
      <c r="BQ276" s="589"/>
      <c r="BR276" s="589"/>
      <c r="BS276" s="589"/>
      <c r="BT276" s="589"/>
      <c r="BU276" s="589"/>
      <c r="BV276" s="589"/>
      <c r="BW276" s="589"/>
      <c r="BX276" s="589"/>
      <c r="BY276" s="589"/>
      <c r="BZ276" s="589"/>
      <c r="CA276" s="589"/>
      <c r="CB276" s="589"/>
      <c r="CC276" s="589"/>
      <c r="CD276" s="589"/>
      <c r="CE276" s="589"/>
      <c r="CF276" s="589"/>
      <c r="CG276" s="589"/>
      <c r="CH276" s="589"/>
      <c r="CI276" s="589"/>
      <c r="CJ276" s="589"/>
      <c r="CK276" s="589"/>
      <c r="CL276" s="589"/>
      <c r="CM276" s="589"/>
      <c r="CN276" s="589"/>
      <c r="CO276" s="589"/>
      <c r="CP276" s="589"/>
      <c r="CQ276" s="589"/>
      <c r="CR276" s="589"/>
      <c r="CS276" s="589"/>
      <c r="CT276" s="589"/>
      <c r="CU276" s="589"/>
      <c r="CV276" s="589"/>
      <c r="CW276" s="589"/>
      <c r="CX276" s="589"/>
      <c r="CY276" s="589"/>
      <c r="CZ276" s="589"/>
      <c r="DA276" s="589"/>
      <c r="DB276" s="589"/>
      <c r="DC276" s="589"/>
      <c r="DD276" s="589"/>
      <c r="DE276" s="589"/>
      <c r="DF276" s="589"/>
      <c r="DG276" s="589"/>
      <c r="DH276" s="589"/>
      <c r="DI276" s="589"/>
      <c r="DJ276" s="589"/>
      <c r="DK276" s="589"/>
      <c r="DL276" s="589"/>
      <c r="DM276" s="589"/>
      <c r="DN276" s="589"/>
      <c r="DO276" s="589"/>
      <c r="DP276" s="589"/>
      <c r="DQ276" s="589"/>
      <c r="DR276" s="589"/>
      <c r="DS276" s="589"/>
      <c r="DT276" s="589"/>
      <c r="DU276" s="589"/>
      <c r="DV276" s="589"/>
      <c r="DW276" s="589"/>
    </row>
    <row r="277" spans="2:127" x14ac:dyDescent="0.2">
      <c r="B277" s="649" t="s">
        <v>103</v>
      </c>
      <c r="C277" s="589"/>
      <c r="D277" s="589"/>
      <c r="E277" s="589"/>
      <c r="F277" s="589"/>
      <c r="G277" s="589"/>
      <c r="H277" s="589"/>
      <c r="I277" s="589"/>
      <c r="J277" s="589"/>
      <c r="K277" s="589"/>
      <c r="L277" s="589"/>
      <c r="M277" s="589"/>
      <c r="N277" s="589"/>
      <c r="O277" s="589"/>
      <c r="P277" s="589"/>
      <c r="Q277" s="589"/>
      <c r="R277" s="589"/>
      <c r="S277" s="589"/>
      <c r="T277" s="589"/>
      <c r="U277" s="589"/>
      <c r="V277" s="589"/>
      <c r="W277" s="589"/>
      <c r="X277" s="589"/>
      <c r="Y277" s="589"/>
      <c r="Z277" s="589"/>
      <c r="AA277" s="589"/>
      <c r="AB277" s="589"/>
      <c r="AC277" s="589"/>
      <c r="AD277" s="589"/>
      <c r="AE277" s="589"/>
      <c r="AF277" s="589"/>
      <c r="AG277" s="589"/>
      <c r="AH277" s="589"/>
      <c r="AI277" s="589"/>
      <c r="AJ277" s="589"/>
      <c r="AK277" s="589"/>
      <c r="AL277" s="589"/>
      <c r="AM277" s="589"/>
      <c r="AN277" s="589"/>
      <c r="AO277" s="589"/>
      <c r="AP277" s="589"/>
      <c r="AQ277" s="589"/>
      <c r="AR277" s="589"/>
      <c r="AS277" s="589"/>
      <c r="AT277" s="589"/>
      <c r="AU277" s="589"/>
      <c r="AV277" s="589"/>
      <c r="AW277" s="589"/>
      <c r="AX277" s="589"/>
      <c r="AY277" s="589"/>
      <c r="AZ277" s="589"/>
      <c r="BA277" s="589"/>
      <c r="BB277" s="589"/>
      <c r="BC277" s="589"/>
      <c r="BD277" s="589"/>
      <c r="BE277" s="589"/>
      <c r="BF277" s="589"/>
      <c r="BG277" s="589"/>
      <c r="BH277" s="589"/>
      <c r="BI277" s="589"/>
      <c r="BJ277" s="589"/>
      <c r="BK277" s="589"/>
      <c r="BL277" s="589"/>
      <c r="BM277" s="589"/>
      <c r="BN277" s="589"/>
      <c r="BO277" s="589"/>
      <c r="BP277" s="589"/>
      <c r="BQ277" s="589"/>
      <c r="BR277" s="589"/>
      <c r="BS277" s="589"/>
      <c r="BT277" s="589"/>
      <c r="BU277" s="589"/>
      <c r="BV277" s="589"/>
      <c r="BW277" s="589"/>
      <c r="BX277" s="589"/>
      <c r="BY277" s="589"/>
      <c r="BZ277" s="589"/>
      <c r="CA277" s="589"/>
      <c r="CB277" s="589"/>
      <c r="CC277" s="589"/>
      <c r="CD277" s="589"/>
      <c r="CE277" s="589"/>
      <c r="CF277" s="589"/>
      <c r="CG277" s="589"/>
      <c r="CH277" s="589"/>
      <c r="CI277" s="589"/>
      <c r="CJ277" s="589"/>
      <c r="CK277" s="589"/>
      <c r="CL277" s="589"/>
      <c r="CM277" s="589"/>
      <c r="CN277" s="589"/>
      <c r="CO277" s="589"/>
      <c r="CP277" s="589"/>
      <c r="CQ277" s="589"/>
      <c r="CR277" s="589"/>
      <c r="CS277" s="589"/>
      <c r="CT277" s="589"/>
      <c r="CU277" s="589"/>
      <c r="CV277" s="589"/>
      <c r="CW277" s="589"/>
      <c r="CX277" s="589"/>
      <c r="CY277" s="589"/>
      <c r="CZ277" s="589"/>
      <c r="DA277" s="589"/>
      <c r="DB277" s="589"/>
      <c r="DC277" s="589"/>
      <c r="DD277" s="589"/>
      <c r="DE277" s="589"/>
      <c r="DF277" s="589"/>
      <c r="DG277" s="589"/>
      <c r="DH277" s="589"/>
      <c r="DI277" s="589"/>
      <c r="DJ277" s="589"/>
      <c r="DK277" s="589"/>
      <c r="DL277" s="589"/>
      <c r="DM277" s="589"/>
      <c r="DN277" s="589"/>
      <c r="DO277" s="589"/>
      <c r="DP277" s="589"/>
      <c r="DQ277" s="589"/>
      <c r="DR277" s="589"/>
      <c r="DS277" s="589"/>
      <c r="DT277" s="589"/>
      <c r="DU277" s="589"/>
      <c r="DV277" s="589"/>
      <c r="DW277" s="589"/>
    </row>
    <row r="278" spans="2:127" x14ac:dyDescent="0.2">
      <c r="B278" s="649" t="s">
        <v>104</v>
      </c>
      <c r="C278" s="589"/>
      <c r="D278" s="589"/>
      <c r="E278" s="589"/>
      <c r="F278" s="589"/>
      <c r="G278" s="589"/>
      <c r="H278" s="589"/>
      <c r="I278" s="589"/>
      <c r="J278" s="589"/>
      <c r="K278" s="589"/>
      <c r="L278" s="589"/>
      <c r="M278" s="589"/>
      <c r="N278" s="589"/>
      <c r="O278" s="589"/>
      <c r="P278" s="589"/>
      <c r="Q278" s="589"/>
      <c r="R278" s="589"/>
      <c r="S278" s="589"/>
      <c r="T278" s="589"/>
      <c r="U278" s="589"/>
      <c r="V278" s="589"/>
      <c r="W278" s="589"/>
      <c r="X278" s="589"/>
      <c r="Y278" s="589"/>
      <c r="Z278" s="589"/>
      <c r="AA278" s="589"/>
      <c r="AB278" s="589"/>
      <c r="AC278" s="589"/>
      <c r="AD278" s="589"/>
      <c r="AE278" s="589"/>
      <c r="AF278" s="589"/>
      <c r="AG278" s="589"/>
      <c r="AH278" s="589"/>
      <c r="AI278" s="589"/>
      <c r="AJ278" s="589"/>
      <c r="AK278" s="589"/>
      <c r="AL278" s="589"/>
      <c r="AM278" s="589"/>
      <c r="AN278" s="589"/>
      <c r="AO278" s="589"/>
      <c r="AP278" s="589"/>
      <c r="AQ278" s="589"/>
      <c r="AR278" s="589"/>
      <c r="AS278" s="589"/>
      <c r="AT278" s="589"/>
      <c r="AU278" s="589"/>
      <c r="AV278" s="589"/>
      <c r="AW278" s="589"/>
      <c r="AX278" s="589"/>
      <c r="AY278" s="589"/>
      <c r="AZ278" s="589"/>
      <c r="BA278" s="589"/>
      <c r="BB278" s="589"/>
      <c r="BC278" s="589"/>
      <c r="BD278" s="589"/>
      <c r="BE278" s="589"/>
      <c r="BF278" s="589"/>
      <c r="BG278" s="589"/>
      <c r="BH278" s="589"/>
      <c r="BI278" s="589"/>
      <c r="BJ278" s="589"/>
      <c r="BK278" s="589"/>
      <c r="BL278" s="589"/>
      <c r="BM278" s="589"/>
      <c r="BN278" s="589"/>
      <c r="BO278" s="589"/>
      <c r="BP278" s="589"/>
      <c r="BQ278" s="589"/>
      <c r="BR278" s="589"/>
      <c r="BS278" s="589"/>
      <c r="BT278" s="589"/>
      <c r="BU278" s="589"/>
      <c r="BV278" s="589"/>
      <c r="BW278" s="589"/>
      <c r="BX278" s="589"/>
      <c r="BY278" s="589"/>
      <c r="BZ278" s="589"/>
      <c r="CA278" s="589"/>
      <c r="CB278" s="589"/>
      <c r="CC278" s="589"/>
      <c r="CD278" s="589"/>
      <c r="CE278" s="589"/>
      <c r="CF278" s="589"/>
      <c r="CG278" s="589"/>
      <c r="CH278" s="589"/>
      <c r="CI278" s="589"/>
      <c r="CJ278" s="589"/>
      <c r="CK278" s="589"/>
      <c r="CL278" s="589"/>
      <c r="CM278" s="589"/>
      <c r="CN278" s="589"/>
      <c r="CO278" s="589"/>
      <c r="CP278" s="589"/>
      <c r="CQ278" s="589"/>
      <c r="CR278" s="589"/>
      <c r="CS278" s="589"/>
      <c r="CT278" s="589"/>
      <c r="CU278" s="589"/>
      <c r="CV278" s="589"/>
      <c r="CW278" s="589"/>
      <c r="CX278" s="589"/>
      <c r="CY278" s="589"/>
      <c r="CZ278" s="589"/>
      <c r="DA278" s="589"/>
      <c r="DB278" s="589"/>
      <c r="DC278" s="589"/>
      <c r="DD278" s="589"/>
      <c r="DE278" s="589"/>
      <c r="DF278" s="589"/>
      <c r="DG278" s="589"/>
      <c r="DH278" s="589"/>
      <c r="DI278" s="589"/>
      <c r="DJ278" s="589"/>
      <c r="DK278" s="589"/>
      <c r="DL278" s="589"/>
      <c r="DM278" s="589"/>
      <c r="DN278" s="589"/>
      <c r="DO278" s="589"/>
      <c r="DP278" s="589"/>
      <c r="DQ278" s="589"/>
      <c r="DR278" s="589"/>
      <c r="DS278" s="589"/>
      <c r="DT278" s="589"/>
      <c r="DU278" s="589"/>
      <c r="DV278" s="589"/>
      <c r="DW278" s="589"/>
    </row>
    <row r="279" spans="2:127" x14ac:dyDescent="0.2">
      <c r="B279" s="649" t="s">
        <v>105</v>
      </c>
      <c r="C279" s="589" t="s">
        <v>573</v>
      </c>
      <c r="D279" s="589"/>
      <c r="E279" s="589"/>
      <c r="F279" s="589"/>
      <c r="G279" s="589"/>
      <c r="H279" s="589"/>
      <c r="I279" s="589"/>
      <c r="J279" s="589"/>
      <c r="K279" s="589"/>
      <c r="L279" s="589"/>
      <c r="M279" s="589"/>
      <c r="N279" s="589"/>
      <c r="O279" s="589"/>
      <c r="P279" s="589"/>
      <c r="Q279" s="589"/>
      <c r="R279" s="589"/>
      <c r="S279" s="589"/>
      <c r="T279" s="589"/>
      <c r="U279" s="589"/>
      <c r="V279" s="589"/>
      <c r="W279" s="589"/>
      <c r="X279" s="589"/>
      <c r="Y279" s="589"/>
      <c r="Z279" s="589"/>
      <c r="AA279" s="589"/>
      <c r="AB279" s="589"/>
      <c r="AC279" s="589"/>
      <c r="AD279" s="589"/>
      <c r="AE279" s="589"/>
      <c r="AF279" s="589"/>
      <c r="AG279" s="589"/>
      <c r="AH279" s="589"/>
      <c r="AI279" s="589"/>
      <c r="AJ279" s="589"/>
      <c r="AK279" s="589"/>
      <c r="AL279" s="589"/>
      <c r="AM279" s="589"/>
      <c r="AN279" s="589"/>
      <c r="AO279" s="589"/>
      <c r="AP279" s="589"/>
      <c r="AQ279" s="589"/>
      <c r="AR279" s="589"/>
      <c r="AS279" s="589"/>
      <c r="AT279" s="589"/>
      <c r="AU279" s="589"/>
      <c r="AV279" s="589"/>
      <c r="AW279" s="589"/>
      <c r="AX279" s="589"/>
      <c r="AY279" s="589"/>
      <c r="AZ279" s="589"/>
      <c r="BA279" s="589"/>
      <c r="BB279" s="589"/>
      <c r="BC279" s="589"/>
      <c r="BD279" s="589"/>
      <c r="BE279" s="589"/>
      <c r="BF279" s="589"/>
      <c r="BG279" s="589"/>
      <c r="BH279" s="589"/>
      <c r="BI279" s="589"/>
      <c r="BJ279" s="589"/>
      <c r="BK279" s="589"/>
      <c r="BL279" s="589"/>
      <c r="BM279" s="589"/>
      <c r="BN279" s="589"/>
      <c r="BO279" s="589"/>
      <c r="BP279" s="589"/>
      <c r="BQ279" s="589"/>
      <c r="BR279" s="589"/>
      <c r="BS279" s="589"/>
      <c r="BT279" s="589"/>
      <c r="BU279" s="589"/>
      <c r="BV279" s="589"/>
      <c r="BW279" s="589"/>
      <c r="BX279" s="589"/>
      <c r="BY279" s="589"/>
      <c r="BZ279" s="589"/>
      <c r="CA279" s="589"/>
      <c r="CB279" s="589"/>
      <c r="CC279" s="589"/>
      <c r="CD279" s="589"/>
      <c r="CE279" s="589"/>
      <c r="CF279" s="589"/>
      <c r="CG279" s="589"/>
      <c r="CH279" s="589"/>
      <c r="CI279" s="589"/>
      <c r="CJ279" s="589"/>
      <c r="CK279" s="589"/>
      <c r="CL279" s="589"/>
      <c r="CM279" s="589"/>
      <c r="CN279" s="589"/>
      <c r="CO279" s="589"/>
      <c r="CP279" s="589"/>
      <c r="CQ279" s="589"/>
      <c r="CR279" s="589"/>
      <c r="CS279" s="589"/>
      <c r="CT279" s="589"/>
      <c r="CU279" s="589"/>
      <c r="CV279" s="589"/>
      <c r="CW279" s="589"/>
      <c r="CX279" s="589"/>
      <c r="CY279" s="589"/>
      <c r="CZ279" s="589"/>
      <c r="DA279" s="589"/>
      <c r="DB279" s="589"/>
      <c r="DC279" s="589"/>
      <c r="DD279" s="589"/>
      <c r="DE279" s="589"/>
      <c r="DF279" s="589"/>
      <c r="DG279" s="589"/>
      <c r="DH279" s="589"/>
      <c r="DI279" s="589"/>
      <c r="DJ279" s="589"/>
      <c r="DK279" s="589"/>
      <c r="DL279" s="589"/>
      <c r="DM279" s="589"/>
      <c r="DN279" s="589"/>
      <c r="DO279" s="589"/>
      <c r="DP279" s="589"/>
      <c r="DQ279" s="589"/>
      <c r="DR279" s="589"/>
      <c r="DS279" s="589"/>
      <c r="DT279" s="589"/>
      <c r="DU279" s="589"/>
      <c r="DV279" s="589"/>
      <c r="DW279" s="589"/>
    </row>
    <row r="280" spans="2:127" x14ac:dyDescent="0.2">
      <c r="B280" s="649" t="s">
        <v>106</v>
      </c>
      <c r="C280" s="589" t="s">
        <v>574</v>
      </c>
      <c r="D280" s="589"/>
      <c r="E280" s="589"/>
      <c r="F280" s="589"/>
      <c r="G280" s="589"/>
      <c r="H280" s="589"/>
      <c r="I280" s="589"/>
      <c r="J280" s="589"/>
      <c r="K280" s="589"/>
      <c r="L280" s="589"/>
      <c r="M280" s="589"/>
      <c r="N280" s="589"/>
      <c r="O280" s="589"/>
      <c r="P280" s="589"/>
      <c r="Q280" s="589"/>
      <c r="R280" s="589"/>
      <c r="S280" s="589"/>
      <c r="T280" s="589"/>
      <c r="U280" s="589"/>
      <c r="V280" s="589"/>
      <c r="W280" s="589"/>
      <c r="X280" s="589"/>
      <c r="Y280" s="589"/>
      <c r="Z280" s="589"/>
      <c r="AA280" s="589"/>
      <c r="AB280" s="589"/>
      <c r="AC280" s="589"/>
      <c r="AD280" s="589"/>
      <c r="AE280" s="589"/>
      <c r="AF280" s="589"/>
      <c r="AG280" s="589"/>
      <c r="AH280" s="589"/>
      <c r="AI280" s="589"/>
      <c r="AJ280" s="589"/>
      <c r="AK280" s="589"/>
      <c r="AL280" s="589"/>
      <c r="AM280" s="589"/>
      <c r="AN280" s="589"/>
      <c r="AO280" s="589"/>
      <c r="AP280" s="589"/>
      <c r="AQ280" s="589"/>
      <c r="AR280" s="589"/>
      <c r="AS280" s="589"/>
      <c r="AT280" s="589"/>
      <c r="AU280" s="589"/>
      <c r="AV280" s="589"/>
      <c r="AW280" s="589"/>
      <c r="AX280" s="589"/>
      <c r="AY280" s="589"/>
      <c r="AZ280" s="589"/>
      <c r="BA280" s="589"/>
      <c r="BB280" s="589"/>
      <c r="BC280" s="589"/>
      <c r="BD280" s="589"/>
      <c r="BE280" s="589"/>
      <c r="BF280" s="589"/>
      <c r="BG280" s="589"/>
      <c r="BH280" s="589"/>
      <c r="BI280" s="589"/>
      <c r="BJ280" s="589"/>
      <c r="BK280" s="589"/>
      <c r="BL280" s="589"/>
      <c r="BM280" s="589"/>
      <c r="BN280" s="589"/>
      <c r="BO280" s="589"/>
      <c r="BP280" s="589"/>
      <c r="BQ280" s="589"/>
      <c r="BR280" s="589"/>
      <c r="BS280" s="589"/>
      <c r="BT280" s="589"/>
      <c r="BU280" s="589"/>
      <c r="BV280" s="589"/>
      <c r="BW280" s="589"/>
      <c r="BX280" s="589"/>
      <c r="BY280" s="589"/>
      <c r="BZ280" s="589"/>
      <c r="CA280" s="589"/>
      <c r="CB280" s="589"/>
      <c r="CC280" s="589"/>
      <c r="CD280" s="589"/>
      <c r="CE280" s="589"/>
      <c r="CF280" s="589"/>
      <c r="CG280" s="589"/>
      <c r="CH280" s="589"/>
      <c r="CI280" s="589"/>
      <c r="CJ280" s="589"/>
      <c r="CK280" s="589"/>
      <c r="CL280" s="589"/>
      <c r="CM280" s="589"/>
      <c r="CN280" s="589"/>
      <c r="CO280" s="589"/>
      <c r="CP280" s="589"/>
      <c r="CQ280" s="589"/>
      <c r="CR280" s="589"/>
      <c r="CS280" s="589"/>
      <c r="CT280" s="589"/>
      <c r="CU280" s="589"/>
      <c r="CV280" s="589"/>
      <c r="CW280" s="589"/>
      <c r="CX280" s="589"/>
      <c r="CY280" s="589"/>
      <c r="CZ280" s="589"/>
      <c r="DA280" s="589"/>
      <c r="DB280" s="589"/>
      <c r="DC280" s="589"/>
      <c r="DD280" s="589"/>
      <c r="DE280" s="589"/>
      <c r="DF280" s="589"/>
      <c r="DG280" s="589"/>
      <c r="DH280" s="589"/>
      <c r="DI280" s="589"/>
      <c r="DJ280" s="589"/>
      <c r="DK280" s="589"/>
      <c r="DL280" s="589"/>
      <c r="DM280" s="589"/>
      <c r="DN280" s="589"/>
      <c r="DO280" s="589"/>
      <c r="DP280" s="589"/>
      <c r="DQ280" s="589"/>
      <c r="DR280" s="589"/>
      <c r="DS280" s="589"/>
      <c r="DT280" s="589"/>
      <c r="DU280" s="589"/>
      <c r="DV280" s="589"/>
      <c r="DW280" s="589"/>
    </row>
    <row r="281" spans="2:127" x14ac:dyDescent="0.2">
      <c r="B281" s="649"/>
      <c r="C281" s="589"/>
      <c r="D281" s="589"/>
      <c r="E281" s="589"/>
      <c r="F281" s="589"/>
      <c r="G281" s="589"/>
      <c r="H281" s="589"/>
      <c r="I281" s="589"/>
      <c r="J281" s="589"/>
      <c r="K281" s="589"/>
      <c r="L281" s="589"/>
      <c r="M281" s="589"/>
      <c r="N281" s="589"/>
      <c r="O281" s="589"/>
      <c r="P281" s="589"/>
      <c r="Q281" s="589"/>
      <c r="R281" s="589"/>
      <c r="S281" s="589"/>
      <c r="T281" s="589"/>
      <c r="U281" s="589"/>
      <c r="V281" s="589"/>
      <c r="W281" s="589"/>
      <c r="X281" s="589"/>
      <c r="Y281" s="589"/>
      <c r="Z281" s="589"/>
      <c r="AA281" s="589"/>
      <c r="AB281" s="589"/>
      <c r="AC281" s="589"/>
      <c r="AD281" s="589"/>
      <c r="AE281" s="589"/>
      <c r="AF281" s="589"/>
      <c r="AG281" s="589"/>
      <c r="AH281" s="589"/>
      <c r="AI281" s="589"/>
      <c r="AJ281" s="589"/>
      <c r="AK281" s="589"/>
      <c r="AL281" s="589"/>
      <c r="AM281" s="589"/>
      <c r="AN281" s="589"/>
      <c r="AO281" s="589"/>
      <c r="AP281" s="589"/>
      <c r="AQ281" s="589"/>
      <c r="AR281" s="589"/>
      <c r="AS281" s="589"/>
      <c r="AT281" s="589"/>
      <c r="AU281" s="589"/>
      <c r="AV281" s="589"/>
      <c r="AW281" s="589"/>
      <c r="AX281" s="589"/>
      <c r="AY281" s="589"/>
      <c r="AZ281" s="589"/>
      <c r="BA281" s="589"/>
      <c r="BB281" s="589"/>
      <c r="BC281" s="589"/>
      <c r="BD281" s="589"/>
      <c r="BE281" s="589"/>
      <c r="BF281" s="589"/>
      <c r="BG281" s="589"/>
      <c r="BH281" s="589"/>
      <c r="BI281" s="589"/>
      <c r="BJ281" s="589"/>
      <c r="BK281" s="589"/>
      <c r="BL281" s="589"/>
      <c r="BM281" s="589"/>
      <c r="BN281" s="589"/>
      <c r="BO281" s="589"/>
      <c r="BP281" s="589"/>
      <c r="BQ281" s="589"/>
      <c r="BR281" s="589"/>
      <c r="BS281" s="589"/>
      <c r="BT281" s="589"/>
      <c r="BU281" s="589"/>
      <c r="BV281" s="589"/>
      <c r="BW281" s="589"/>
      <c r="BX281" s="589"/>
      <c r="BY281" s="589"/>
      <c r="BZ281" s="589"/>
      <c r="CA281" s="589"/>
      <c r="CB281" s="589"/>
      <c r="CC281" s="589"/>
      <c r="CD281" s="589"/>
      <c r="CE281" s="589"/>
      <c r="CF281" s="589"/>
      <c r="CG281" s="589"/>
      <c r="CH281" s="589"/>
      <c r="CI281" s="589"/>
      <c r="CJ281" s="589"/>
      <c r="CK281" s="589"/>
      <c r="CL281" s="589"/>
      <c r="CM281" s="589"/>
      <c r="CN281" s="589"/>
      <c r="CO281" s="589"/>
      <c r="CP281" s="589"/>
      <c r="CQ281" s="589"/>
      <c r="CR281" s="589"/>
      <c r="CS281" s="589"/>
      <c r="CT281" s="589"/>
      <c r="CU281" s="589"/>
      <c r="CV281" s="589"/>
      <c r="CW281" s="589"/>
      <c r="CX281" s="589"/>
      <c r="CY281" s="589"/>
      <c r="CZ281" s="589"/>
      <c r="DA281" s="589"/>
      <c r="DB281" s="589"/>
      <c r="DC281" s="589"/>
      <c r="DD281" s="589"/>
      <c r="DE281" s="589"/>
      <c r="DF281" s="589"/>
      <c r="DG281" s="589"/>
      <c r="DH281" s="589"/>
      <c r="DI281" s="589"/>
      <c r="DJ281" s="589"/>
      <c r="DK281" s="589"/>
      <c r="DL281" s="589"/>
      <c r="DM281" s="589"/>
      <c r="DN281" s="589"/>
      <c r="DO281" s="589"/>
      <c r="DP281" s="589"/>
      <c r="DQ281" s="589"/>
      <c r="DR281" s="589"/>
      <c r="DS281" s="589"/>
      <c r="DT281" s="589"/>
      <c r="DU281" s="589"/>
      <c r="DV281" s="589"/>
      <c r="DW281" s="589"/>
    </row>
    <row r="282" spans="2:127" x14ac:dyDescent="0.2">
      <c r="B282" s="649"/>
      <c r="C282" s="589"/>
      <c r="D282" s="589"/>
      <c r="E282" s="589"/>
      <c r="F282" s="589"/>
      <c r="G282" s="589"/>
      <c r="H282" s="589"/>
      <c r="I282" s="589"/>
      <c r="J282" s="589"/>
      <c r="K282" s="589"/>
      <c r="L282" s="589"/>
      <c r="M282" s="589"/>
      <c r="N282" s="589"/>
      <c r="O282" s="589"/>
      <c r="P282" s="589"/>
      <c r="Q282" s="589"/>
      <c r="R282" s="589"/>
      <c r="S282" s="589"/>
      <c r="T282" s="589"/>
      <c r="U282" s="589"/>
      <c r="V282" s="589"/>
      <c r="W282" s="589"/>
      <c r="X282" s="589"/>
      <c r="Y282" s="589"/>
      <c r="Z282" s="589"/>
      <c r="AA282" s="589"/>
      <c r="AB282" s="589"/>
      <c r="AC282" s="589"/>
      <c r="AD282" s="589"/>
      <c r="AE282" s="589"/>
      <c r="AF282" s="589"/>
      <c r="AG282" s="589"/>
      <c r="AH282" s="589"/>
      <c r="AI282" s="589"/>
      <c r="AJ282" s="589"/>
      <c r="AK282" s="589"/>
      <c r="AL282" s="589"/>
      <c r="AM282" s="589"/>
      <c r="AN282" s="589"/>
      <c r="AO282" s="589"/>
      <c r="AP282" s="589"/>
      <c r="AQ282" s="589"/>
      <c r="AR282" s="589"/>
      <c r="AS282" s="589"/>
      <c r="AT282" s="589"/>
      <c r="AU282" s="589"/>
      <c r="AV282" s="589"/>
      <c r="AW282" s="589"/>
      <c r="AX282" s="589"/>
      <c r="AY282" s="589"/>
      <c r="AZ282" s="589"/>
      <c r="BA282" s="589"/>
      <c r="BB282" s="589"/>
      <c r="BC282" s="589"/>
      <c r="BD282" s="589"/>
      <c r="BE282" s="589"/>
      <c r="BF282" s="589"/>
      <c r="BG282" s="589"/>
      <c r="BH282" s="589"/>
      <c r="BI282" s="589"/>
      <c r="BJ282" s="589"/>
      <c r="BK282" s="589"/>
      <c r="BL282" s="589"/>
      <c r="BM282" s="589"/>
      <c r="BN282" s="589"/>
      <c r="BO282" s="589"/>
      <c r="BP282" s="589"/>
      <c r="BQ282" s="589"/>
      <c r="BR282" s="589"/>
      <c r="BS282" s="589"/>
      <c r="BT282" s="589"/>
      <c r="BU282" s="589"/>
      <c r="BV282" s="589"/>
      <c r="BW282" s="589"/>
      <c r="BX282" s="589"/>
      <c r="BY282" s="589"/>
      <c r="BZ282" s="589"/>
      <c r="CA282" s="589"/>
      <c r="CB282" s="589"/>
      <c r="CC282" s="589"/>
      <c r="CD282" s="589"/>
      <c r="CE282" s="589"/>
      <c r="CF282" s="589"/>
      <c r="CG282" s="589"/>
      <c r="CH282" s="589"/>
      <c r="CI282" s="589"/>
      <c r="CJ282" s="589"/>
      <c r="CK282" s="589"/>
      <c r="CL282" s="589"/>
      <c r="CM282" s="589"/>
      <c r="CN282" s="589"/>
      <c r="CO282" s="589"/>
      <c r="CP282" s="589"/>
      <c r="CQ282" s="589"/>
      <c r="CR282" s="589"/>
      <c r="CS282" s="589"/>
      <c r="CT282" s="589"/>
      <c r="CU282" s="589"/>
      <c r="CV282" s="589"/>
      <c r="CW282" s="589"/>
      <c r="CX282" s="589"/>
      <c r="CY282" s="589"/>
      <c r="CZ282" s="589"/>
      <c r="DA282" s="589"/>
      <c r="DB282" s="589"/>
      <c r="DC282" s="589"/>
      <c r="DD282" s="589"/>
      <c r="DE282" s="589"/>
      <c r="DF282" s="589"/>
      <c r="DG282" s="589"/>
      <c r="DH282" s="589"/>
      <c r="DI282" s="589"/>
      <c r="DJ282" s="589"/>
      <c r="DK282" s="589"/>
      <c r="DL282" s="589"/>
      <c r="DM282" s="589"/>
      <c r="DN282" s="589"/>
      <c r="DO282" s="589"/>
      <c r="DP282" s="589"/>
      <c r="DQ282" s="589"/>
      <c r="DR282" s="589"/>
      <c r="DS282" s="589"/>
      <c r="DT282" s="589"/>
      <c r="DU282" s="589"/>
      <c r="DV282" s="589"/>
      <c r="DW282" s="589"/>
    </row>
    <row r="283" spans="2:127" x14ac:dyDescent="0.2">
      <c r="B283" s="649"/>
      <c r="C283" s="589" t="s">
        <v>575</v>
      </c>
      <c r="D283" s="589"/>
      <c r="E283" s="589"/>
      <c r="F283" s="589"/>
      <c r="G283" s="589"/>
      <c r="H283" s="589"/>
      <c r="I283" s="589"/>
      <c r="J283" s="589"/>
      <c r="K283" s="589"/>
      <c r="L283" s="589"/>
      <c r="M283" s="589"/>
      <c r="N283" s="589"/>
      <c r="O283" s="589"/>
      <c r="P283" s="589"/>
      <c r="Q283" s="589"/>
      <c r="R283" s="589"/>
      <c r="S283" s="589"/>
      <c r="T283" s="589"/>
      <c r="U283" s="589"/>
      <c r="V283" s="589"/>
      <c r="W283" s="589"/>
      <c r="X283" s="589"/>
      <c r="Y283" s="589"/>
      <c r="Z283" s="589"/>
      <c r="AA283" s="589"/>
      <c r="AB283" s="589"/>
      <c r="AC283" s="589"/>
      <c r="AD283" s="589"/>
      <c r="AE283" s="589"/>
      <c r="AF283" s="589"/>
      <c r="AG283" s="589"/>
      <c r="AH283" s="589"/>
      <c r="AI283" s="589"/>
      <c r="AJ283" s="589"/>
      <c r="AK283" s="589"/>
      <c r="AL283" s="589"/>
      <c r="AM283" s="589"/>
      <c r="AN283" s="589"/>
      <c r="AO283" s="589"/>
      <c r="AP283" s="589"/>
      <c r="AQ283" s="589"/>
      <c r="AR283" s="589"/>
      <c r="AS283" s="589"/>
      <c r="AT283" s="589"/>
      <c r="AU283" s="589"/>
      <c r="AV283" s="589"/>
      <c r="AW283" s="589"/>
      <c r="AX283" s="589"/>
      <c r="AY283" s="589"/>
      <c r="AZ283" s="589"/>
      <c r="BA283" s="589"/>
      <c r="BB283" s="589"/>
      <c r="BC283" s="589"/>
      <c r="BD283" s="589"/>
      <c r="BE283" s="589"/>
      <c r="BF283" s="589"/>
      <c r="BG283" s="589"/>
      <c r="BH283" s="589"/>
      <c r="BI283" s="589"/>
      <c r="BJ283" s="589"/>
      <c r="BK283" s="589"/>
      <c r="BL283" s="589"/>
      <c r="BM283" s="589"/>
      <c r="BN283" s="589"/>
      <c r="BO283" s="589"/>
      <c r="BP283" s="589"/>
      <c r="BQ283" s="589"/>
      <c r="BR283" s="589"/>
      <c r="BS283" s="589"/>
      <c r="BT283" s="589"/>
      <c r="BU283" s="589"/>
      <c r="BV283" s="589"/>
      <c r="BW283" s="589"/>
      <c r="BX283" s="589"/>
      <c r="BY283" s="589"/>
      <c r="BZ283" s="589"/>
      <c r="CA283" s="589"/>
      <c r="CB283" s="589"/>
      <c r="CC283" s="589"/>
      <c r="CD283" s="589"/>
      <c r="CE283" s="589"/>
      <c r="CF283" s="589"/>
      <c r="CG283" s="589"/>
      <c r="CH283" s="589"/>
      <c r="CI283" s="589"/>
      <c r="CJ283" s="589"/>
      <c r="CK283" s="589"/>
      <c r="CL283" s="589"/>
      <c r="CM283" s="589"/>
      <c r="CN283" s="589"/>
      <c r="CO283" s="589"/>
      <c r="CP283" s="589"/>
      <c r="CQ283" s="589"/>
      <c r="CR283" s="589"/>
      <c r="CS283" s="589"/>
      <c r="CT283" s="589"/>
      <c r="CU283" s="589"/>
      <c r="CV283" s="589"/>
      <c r="CW283" s="589"/>
      <c r="CX283" s="589"/>
      <c r="CY283" s="589"/>
      <c r="CZ283" s="589"/>
      <c r="DA283" s="589"/>
      <c r="DB283" s="589"/>
      <c r="DC283" s="589"/>
      <c r="DD283" s="589"/>
      <c r="DE283" s="589"/>
      <c r="DF283" s="589"/>
      <c r="DG283" s="589"/>
      <c r="DH283" s="589"/>
      <c r="DI283" s="589"/>
      <c r="DJ283" s="589"/>
      <c r="DK283" s="589"/>
      <c r="DL283" s="589"/>
      <c r="DM283" s="589"/>
      <c r="DN283" s="589"/>
      <c r="DO283" s="589"/>
      <c r="DP283" s="589"/>
      <c r="DQ283" s="589"/>
      <c r="DR283" s="589"/>
      <c r="DS283" s="589"/>
      <c r="DT283" s="589"/>
      <c r="DU283" s="589"/>
      <c r="DV283" s="589"/>
      <c r="DW283" s="589"/>
    </row>
    <row r="284" spans="2:127" x14ac:dyDescent="0.2">
      <c r="B284" s="649"/>
      <c r="C284" s="589" t="s">
        <v>576</v>
      </c>
      <c r="D284" s="589"/>
      <c r="E284" s="589"/>
      <c r="F284" s="589"/>
      <c r="G284" s="589"/>
      <c r="H284" s="589"/>
      <c r="I284" s="589"/>
      <c r="J284" s="589"/>
      <c r="K284" s="589"/>
      <c r="L284" s="589"/>
      <c r="M284" s="589"/>
      <c r="N284" s="589"/>
      <c r="O284" s="589"/>
      <c r="P284" s="589"/>
      <c r="Q284" s="589"/>
      <c r="R284" s="589"/>
      <c r="S284" s="589"/>
      <c r="T284" s="589"/>
      <c r="U284" s="589"/>
      <c r="V284" s="589"/>
      <c r="W284" s="589"/>
      <c r="X284" s="589"/>
      <c r="Y284" s="589"/>
      <c r="Z284" s="589"/>
      <c r="AA284" s="589"/>
      <c r="AB284" s="589"/>
      <c r="AC284" s="589"/>
      <c r="AD284" s="589"/>
      <c r="AE284" s="589"/>
      <c r="AF284" s="589"/>
      <c r="AG284" s="589"/>
      <c r="AH284" s="589"/>
      <c r="AI284" s="589"/>
      <c r="AJ284" s="589"/>
      <c r="AK284" s="589"/>
      <c r="AL284" s="589"/>
      <c r="AM284" s="589"/>
      <c r="AN284" s="589"/>
      <c r="AO284" s="589"/>
      <c r="AP284" s="589"/>
      <c r="AQ284" s="589"/>
      <c r="AR284" s="589"/>
      <c r="AS284" s="589"/>
      <c r="AT284" s="589"/>
      <c r="AU284" s="589"/>
      <c r="AV284" s="589"/>
      <c r="AW284" s="589"/>
      <c r="AX284" s="589"/>
      <c r="AY284" s="589"/>
      <c r="AZ284" s="589"/>
      <c r="BA284" s="589"/>
      <c r="BB284" s="589"/>
      <c r="BC284" s="589"/>
      <c r="BD284" s="589"/>
      <c r="BE284" s="589"/>
      <c r="BF284" s="589"/>
      <c r="BG284" s="589"/>
      <c r="BH284" s="589"/>
      <c r="BI284" s="589"/>
      <c r="BJ284" s="589"/>
      <c r="BK284" s="589"/>
      <c r="BL284" s="589"/>
      <c r="BM284" s="589"/>
      <c r="BN284" s="589"/>
      <c r="BO284" s="589"/>
      <c r="BP284" s="589"/>
      <c r="BQ284" s="589"/>
      <c r="BR284" s="589"/>
      <c r="BS284" s="589"/>
      <c r="BT284" s="589"/>
      <c r="BU284" s="589"/>
      <c r="BV284" s="589"/>
      <c r="BW284" s="589"/>
      <c r="BX284" s="589"/>
      <c r="BY284" s="589"/>
      <c r="BZ284" s="589"/>
      <c r="CA284" s="589"/>
      <c r="CB284" s="589"/>
      <c r="CC284" s="589"/>
      <c r="CD284" s="589"/>
      <c r="CE284" s="589"/>
      <c r="CF284" s="589"/>
      <c r="CG284" s="589"/>
      <c r="CH284" s="589"/>
      <c r="CI284" s="589"/>
      <c r="CJ284" s="589"/>
      <c r="CK284" s="589"/>
      <c r="CL284" s="589"/>
      <c r="CM284" s="589"/>
      <c r="CN284" s="589"/>
      <c r="CO284" s="589"/>
      <c r="CP284" s="589"/>
      <c r="CQ284" s="589"/>
      <c r="CR284" s="589"/>
      <c r="CS284" s="589"/>
      <c r="CT284" s="589"/>
      <c r="CU284" s="589"/>
      <c r="CV284" s="589"/>
      <c r="CW284" s="589"/>
      <c r="CX284" s="589"/>
      <c r="CY284" s="589"/>
      <c r="CZ284" s="589"/>
      <c r="DA284" s="589"/>
      <c r="DB284" s="589"/>
      <c r="DC284" s="589"/>
      <c r="DD284" s="589"/>
      <c r="DE284" s="589"/>
      <c r="DF284" s="589"/>
      <c r="DG284" s="589"/>
      <c r="DH284" s="589"/>
      <c r="DI284" s="589"/>
      <c r="DJ284" s="589"/>
      <c r="DK284" s="589"/>
      <c r="DL284" s="589"/>
      <c r="DM284" s="589"/>
      <c r="DN284" s="589"/>
      <c r="DO284" s="589"/>
      <c r="DP284" s="589"/>
      <c r="DQ284" s="589"/>
      <c r="DR284" s="589"/>
      <c r="DS284" s="589"/>
      <c r="DT284" s="589"/>
      <c r="DU284" s="589"/>
      <c r="DV284" s="589"/>
      <c r="DW284" s="589"/>
    </row>
    <row r="285" spans="2:127" x14ac:dyDescent="0.2">
      <c r="B285" s="649"/>
      <c r="C285" s="589" t="s">
        <v>577</v>
      </c>
      <c r="D285" s="589"/>
      <c r="E285" s="589"/>
      <c r="F285" s="589"/>
      <c r="G285" s="589"/>
      <c r="H285" s="589"/>
      <c r="I285" s="589"/>
      <c r="J285" s="589"/>
      <c r="K285" s="589"/>
      <c r="L285" s="589"/>
      <c r="M285" s="589"/>
      <c r="N285" s="589"/>
      <c r="O285" s="589"/>
      <c r="P285" s="589"/>
      <c r="Q285" s="589"/>
      <c r="R285" s="589"/>
      <c r="S285" s="589"/>
      <c r="T285" s="589"/>
      <c r="U285" s="589"/>
      <c r="V285" s="589"/>
      <c r="W285" s="589"/>
      <c r="X285" s="589"/>
      <c r="Y285" s="589"/>
      <c r="Z285" s="589"/>
      <c r="AA285" s="589"/>
      <c r="AB285" s="589"/>
      <c r="AC285" s="589"/>
      <c r="AD285" s="589"/>
      <c r="AE285" s="589"/>
      <c r="AF285" s="589"/>
      <c r="AG285" s="589"/>
      <c r="AH285" s="589"/>
      <c r="AI285" s="589"/>
      <c r="AJ285" s="589"/>
      <c r="AK285" s="589"/>
      <c r="AL285" s="589"/>
      <c r="AM285" s="589"/>
      <c r="AN285" s="589"/>
      <c r="AO285" s="589"/>
      <c r="AP285" s="589"/>
      <c r="AQ285" s="589"/>
      <c r="AR285" s="589"/>
      <c r="AS285" s="589"/>
      <c r="AT285" s="589"/>
      <c r="AU285" s="589"/>
      <c r="AV285" s="589"/>
      <c r="AW285" s="589"/>
      <c r="AX285" s="589"/>
      <c r="AY285" s="589"/>
      <c r="AZ285" s="589"/>
      <c r="BA285" s="589"/>
      <c r="BB285" s="589"/>
      <c r="BC285" s="589"/>
      <c r="BD285" s="589"/>
      <c r="BE285" s="589"/>
      <c r="BF285" s="589"/>
      <c r="BG285" s="589"/>
      <c r="BH285" s="589"/>
      <c r="BI285" s="589"/>
      <c r="BJ285" s="589"/>
      <c r="BK285" s="589"/>
      <c r="BL285" s="589"/>
      <c r="BM285" s="589"/>
      <c r="BN285" s="589"/>
      <c r="BO285" s="589"/>
      <c r="BP285" s="589"/>
      <c r="BQ285" s="589"/>
      <c r="BR285" s="589"/>
      <c r="BS285" s="589"/>
      <c r="BT285" s="589"/>
      <c r="BU285" s="589"/>
      <c r="BV285" s="589"/>
      <c r="BW285" s="589"/>
      <c r="BX285" s="589"/>
      <c r="BY285" s="589"/>
      <c r="BZ285" s="589"/>
      <c r="CA285" s="589"/>
      <c r="CB285" s="589"/>
      <c r="CC285" s="589"/>
      <c r="CD285" s="589"/>
      <c r="CE285" s="589"/>
      <c r="CF285" s="589"/>
      <c r="CG285" s="589"/>
      <c r="CH285" s="589"/>
      <c r="CI285" s="589"/>
      <c r="CJ285" s="589"/>
      <c r="CK285" s="589"/>
      <c r="CL285" s="589"/>
      <c r="CM285" s="589"/>
      <c r="CN285" s="589"/>
      <c r="CO285" s="589"/>
      <c r="CP285" s="589"/>
      <c r="CQ285" s="589"/>
      <c r="CR285" s="589"/>
      <c r="CS285" s="589"/>
      <c r="CT285" s="589"/>
      <c r="CU285" s="589"/>
      <c r="CV285" s="589"/>
      <c r="CW285" s="589"/>
      <c r="CX285" s="589"/>
      <c r="CY285" s="589"/>
      <c r="CZ285" s="589"/>
      <c r="DA285" s="589"/>
      <c r="DB285" s="589"/>
      <c r="DC285" s="589"/>
      <c r="DD285" s="589"/>
      <c r="DE285" s="589"/>
      <c r="DF285" s="589"/>
      <c r="DG285" s="589"/>
      <c r="DH285" s="589"/>
      <c r="DI285" s="589"/>
      <c r="DJ285" s="589"/>
      <c r="DK285" s="589"/>
      <c r="DL285" s="589"/>
      <c r="DM285" s="589"/>
      <c r="DN285" s="589"/>
      <c r="DO285" s="589"/>
      <c r="DP285" s="589"/>
      <c r="DQ285" s="589"/>
      <c r="DR285" s="589"/>
      <c r="DS285" s="589"/>
      <c r="DT285" s="589"/>
      <c r="DU285" s="589"/>
      <c r="DV285" s="589"/>
      <c r="DW285" s="589"/>
    </row>
    <row r="286" spans="2:127" x14ac:dyDescent="0.2">
      <c r="B286" s="649"/>
      <c r="C286" s="589" t="s">
        <v>578</v>
      </c>
      <c r="D286" s="589"/>
      <c r="E286" s="589"/>
      <c r="F286" s="589"/>
      <c r="G286" s="589"/>
      <c r="H286" s="589"/>
      <c r="I286" s="589"/>
      <c r="J286" s="589"/>
      <c r="K286" s="589"/>
      <c r="L286" s="589"/>
      <c r="M286" s="589"/>
      <c r="N286" s="589"/>
      <c r="O286" s="589"/>
      <c r="P286" s="589"/>
      <c r="Q286" s="589"/>
      <c r="R286" s="589"/>
      <c r="S286" s="589"/>
      <c r="T286" s="589"/>
      <c r="U286" s="589"/>
      <c r="V286" s="589"/>
      <c r="W286" s="589"/>
      <c r="X286" s="589"/>
      <c r="Y286" s="589"/>
      <c r="Z286" s="589"/>
      <c r="AA286" s="589"/>
      <c r="AB286" s="589"/>
      <c r="AC286" s="589"/>
      <c r="AD286" s="589"/>
      <c r="AE286" s="589"/>
      <c r="AF286" s="589"/>
      <c r="AG286" s="589"/>
      <c r="AH286" s="589"/>
      <c r="AI286" s="589"/>
      <c r="AJ286" s="589"/>
      <c r="AK286" s="589"/>
      <c r="AL286" s="589"/>
      <c r="AM286" s="589"/>
      <c r="AN286" s="589"/>
      <c r="AO286" s="589"/>
      <c r="AP286" s="589"/>
      <c r="AQ286" s="589"/>
      <c r="AR286" s="589"/>
      <c r="AS286" s="589"/>
      <c r="AT286" s="589"/>
      <c r="AU286" s="589"/>
      <c r="AV286" s="589"/>
      <c r="AW286" s="589"/>
      <c r="AX286" s="589"/>
      <c r="AY286" s="589"/>
      <c r="AZ286" s="589"/>
      <c r="BA286" s="589"/>
      <c r="BB286" s="589"/>
      <c r="BC286" s="589"/>
      <c r="BD286" s="589"/>
      <c r="BE286" s="589"/>
      <c r="BF286" s="589"/>
      <c r="BG286" s="589"/>
      <c r="BH286" s="589"/>
      <c r="BI286" s="589"/>
      <c r="BJ286" s="589"/>
      <c r="BK286" s="589"/>
      <c r="BL286" s="589"/>
      <c r="BM286" s="589"/>
      <c r="BN286" s="589"/>
      <c r="BO286" s="589"/>
      <c r="BP286" s="589"/>
      <c r="BQ286" s="589"/>
      <c r="BR286" s="589"/>
      <c r="BS286" s="589"/>
      <c r="BT286" s="589"/>
      <c r="BU286" s="589"/>
      <c r="BV286" s="589"/>
      <c r="BW286" s="589"/>
      <c r="BX286" s="589"/>
      <c r="BY286" s="589"/>
      <c r="BZ286" s="589"/>
      <c r="CA286" s="589"/>
      <c r="CB286" s="589"/>
      <c r="CC286" s="589"/>
      <c r="CD286" s="589"/>
      <c r="CE286" s="589"/>
      <c r="CF286" s="589"/>
      <c r="CG286" s="589"/>
      <c r="CH286" s="589"/>
      <c r="CI286" s="589"/>
      <c r="CJ286" s="589"/>
      <c r="CK286" s="589"/>
      <c r="CL286" s="589"/>
      <c r="CM286" s="589"/>
      <c r="CN286" s="589"/>
      <c r="CO286" s="589"/>
      <c r="CP286" s="589"/>
      <c r="CQ286" s="589"/>
      <c r="CR286" s="589"/>
      <c r="CS286" s="589"/>
      <c r="CT286" s="589"/>
      <c r="CU286" s="589"/>
      <c r="CV286" s="589"/>
      <c r="CW286" s="589"/>
      <c r="CX286" s="589"/>
      <c r="CY286" s="589"/>
      <c r="CZ286" s="589"/>
      <c r="DA286" s="589"/>
      <c r="DB286" s="589"/>
      <c r="DC286" s="589"/>
      <c r="DD286" s="589"/>
      <c r="DE286" s="589"/>
      <c r="DF286" s="589"/>
      <c r="DG286" s="589"/>
      <c r="DH286" s="589"/>
      <c r="DI286" s="589"/>
      <c r="DJ286" s="589"/>
      <c r="DK286" s="589"/>
      <c r="DL286" s="589"/>
      <c r="DM286" s="589"/>
      <c r="DN286" s="589"/>
      <c r="DO286" s="589"/>
      <c r="DP286" s="589"/>
      <c r="DQ286" s="589"/>
      <c r="DR286" s="589"/>
      <c r="DS286" s="589"/>
      <c r="DT286" s="589"/>
      <c r="DU286" s="589"/>
      <c r="DV286" s="589"/>
      <c r="DW286" s="589"/>
    </row>
    <row r="287" spans="2:127" x14ac:dyDescent="0.2">
      <c r="B287" s="649"/>
      <c r="C287" s="589" t="s">
        <v>579</v>
      </c>
      <c r="D287" s="589"/>
      <c r="E287" s="589"/>
      <c r="F287" s="589"/>
      <c r="G287" s="589"/>
      <c r="H287" s="589"/>
      <c r="I287" s="589"/>
      <c r="J287" s="589"/>
      <c r="K287" s="589"/>
      <c r="L287" s="589"/>
      <c r="M287" s="589"/>
      <c r="N287" s="589"/>
      <c r="O287" s="589"/>
      <c r="P287" s="589"/>
      <c r="Q287" s="589"/>
      <c r="R287" s="589"/>
      <c r="S287" s="589"/>
      <c r="T287" s="589"/>
      <c r="U287" s="589"/>
      <c r="V287" s="589"/>
      <c r="W287" s="589"/>
      <c r="X287" s="589"/>
      <c r="Y287" s="589"/>
      <c r="Z287" s="589"/>
      <c r="AA287" s="589"/>
      <c r="AB287" s="589"/>
      <c r="AC287" s="589"/>
      <c r="AD287" s="589"/>
      <c r="AE287" s="589"/>
      <c r="AF287" s="589"/>
      <c r="AG287" s="589"/>
      <c r="AH287" s="589"/>
      <c r="AI287" s="589"/>
      <c r="AJ287" s="589"/>
      <c r="AK287" s="589"/>
      <c r="AL287" s="589"/>
      <c r="AM287" s="589"/>
      <c r="AN287" s="589"/>
      <c r="AO287" s="589"/>
      <c r="AP287" s="589"/>
      <c r="AQ287" s="589"/>
      <c r="AR287" s="589"/>
      <c r="AS287" s="589"/>
      <c r="AT287" s="589"/>
      <c r="AU287" s="589"/>
      <c r="AV287" s="589"/>
      <c r="AW287" s="589"/>
      <c r="AX287" s="589"/>
      <c r="AY287" s="589"/>
      <c r="AZ287" s="589"/>
      <c r="BA287" s="589"/>
      <c r="BB287" s="589"/>
      <c r="BC287" s="589"/>
      <c r="BD287" s="589"/>
      <c r="BE287" s="589"/>
      <c r="BF287" s="589"/>
      <c r="BG287" s="589"/>
      <c r="BH287" s="589"/>
      <c r="BI287" s="589"/>
      <c r="BJ287" s="589"/>
      <c r="BK287" s="589"/>
      <c r="BL287" s="589"/>
      <c r="BM287" s="589"/>
      <c r="BN287" s="589"/>
      <c r="BO287" s="589"/>
      <c r="BP287" s="589"/>
      <c r="BQ287" s="589"/>
      <c r="BR287" s="589"/>
      <c r="BS287" s="589"/>
      <c r="BT287" s="589"/>
      <c r="BU287" s="589"/>
      <c r="BV287" s="589"/>
      <c r="BW287" s="589"/>
      <c r="BX287" s="589"/>
      <c r="BY287" s="589"/>
      <c r="BZ287" s="589"/>
      <c r="CA287" s="589"/>
      <c r="CB287" s="589"/>
      <c r="CC287" s="589"/>
      <c r="CD287" s="589"/>
      <c r="CE287" s="589"/>
      <c r="CF287" s="589"/>
      <c r="CG287" s="589"/>
      <c r="CH287" s="589"/>
      <c r="CI287" s="589"/>
      <c r="CJ287" s="589"/>
      <c r="CK287" s="589"/>
      <c r="CL287" s="589"/>
      <c r="CM287" s="589"/>
      <c r="CN287" s="589"/>
      <c r="CO287" s="589"/>
      <c r="CP287" s="589"/>
      <c r="CQ287" s="589"/>
      <c r="CR287" s="589"/>
      <c r="CS287" s="589"/>
      <c r="CT287" s="589"/>
      <c r="CU287" s="589"/>
      <c r="CV287" s="589"/>
      <c r="CW287" s="589"/>
      <c r="CX287" s="589"/>
      <c r="CY287" s="589"/>
      <c r="CZ287" s="589"/>
      <c r="DA287" s="589"/>
      <c r="DB287" s="589"/>
      <c r="DC287" s="589"/>
      <c r="DD287" s="589"/>
      <c r="DE287" s="589"/>
      <c r="DF287" s="589"/>
      <c r="DG287" s="589"/>
      <c r="DH287" s="589"/>
      <c r="DI287" s="589"/>
      <c r="DJ287" s="589"/>
      <c r="DK287" s="589"/>
      <c r="DL287" s="589"/>
      <c r="DM287" s="589"/>
      <c r="DN287" s="589"/>
      <c r="DO287" s="589"/>
      <c r="DP287" s="589"/>
      <c r="DQ287" s="589"/>
      <c r="DR287" s="589"/>
      <c r="DS287" s="589"/>
      <c r="DT287" s="589"/>
      <c r="DU287" s="589"/>
      <c r="DV287" s="589"/>
      <c r="DW287" s="589"/>
    </row>
    <row r="288" spans="2:127" x14ac:dyDescent="0.2">
      <c r="B288" s="649"/>
      <c r="C288" s="589" t="s">
        <v>580</v>
      </c>
      <c r="D288" s="589"/>
      <c r="E288" s="589"/>
      <c r="F288" s="589"/>
      <c r="G288" s="589"/>
      <c r="H288" s="589"/>
      <c r="I288" s="589"/>
      <c r="J288" s="589"/>
      <c r="K288" s="589"/>
      <c r="L288" s="589"/>
      <c r="M288" s="589"/>
      <c r="N288" s="589"/>
      <c r="O288" s="589"/>
      <c r="P288" s="589"/>
      <c r="Q288" s="589"/>
      <c r="R288" s="589"/>
      <c r="S288" s="589"/>
      <c r="T288" s="589"/>
      <c r="U288" s="589"/>
      <c r="V288" s="589"/>
      <c r="W288" s="589"/>
      <c r="X288" s="589"/>
      <c r="Y288" s="589"/>
      <c r="Z288" s="589"/>
      <c r="AA288" s="589"/>
      <c r="AB288" s="589"/>
      <c r="AC288" s="589"/>
      <c r="AD288" s="589"/>
      <c r="AE288" s="589"/>
      <c r="AF288" s="589"/>
      <c r="AG288" s="589"/>
      <c r="AH288" s="589"/>
      <c r="AI288" s="589"/>
      <c r="AJ288" s="589"/>
      <c r="AK288" s="589"/>
      <c r="AL288" s="589"/>
      <c r="AM288" s="589"/>
      <c r="AN288" s="589"/>
      <c r="AO288" s="589"/>
      <c r="AP288" s="589"/>
      <c r="AQ288" s="589"/>
      <c r="AR288" s="589"/>
      <c r="AS288" s="589"/>
      <c r="AT288" s="589"/>
      <c r="AU288" s="589"/>
      <c r="AV288" s="589"/>
      <c r="AW288" s="589"/>
      <c r="AX288" s="589"/>
      <c r="AY288" s="589"/>
      <c r="AZ288" s="589"/>
      <c r="BA288" s="589"/>
      <c r="BB288" s="589"/>
      <c r="BC288" s="589"/>
      <c r="BD288" s="589"/>
      <c r="BE288" s="589"/>
      <c r="BF288" s="589"/>
      <c r="BG288" s="589"/>
      <c r="BH288" s="589"/>
      <c r="BI288" s="589"/>
      <c r="BJ288" s="589"/>
      <c r="BK288" s="589"/>
      <c r="BL288" s="589"/>
      <c r="BM288" s="589"/>
      <c r="BN288" s="589"/>
      <c r="BO288" s="589"/>
      <c r="BP288" s="589"/>
      <c r="BQ288" s="589"/>
      <c r="BR288" s="589"/>
      <c r="BS288" s="589"/>
      <c r="BT288" s="589"/>
      <c r="BU288" s="589"/>
      <c r="BV288" s="589"/>
      <c r="BW288" s="589"/>
      <c r="BX288" s="589"/>
      <c r="BY288" s="589"/>
      <c r="BZ288" s="589"/>
      <c r="CA288" s="589"/>
      <c r="CB288" s="589"/>
      <c r="CC288" s="589"/>
      <c r="CD288" s="589"/>
      <c r="CE288" s="589"/>
      <c r="CF288" s="589"/>
      <c r="CG288" s="589"/>
      <c r="CH288" s="589"/>
      <c r="CI288" s="589"/>
      <c r="CJ288" s="589"/>
      <c r="CK288" s="589"/>
      <c r="CL288" s="589"/>
      <c r="CM288" s="589"/>
      <c r="CN288" s="589"/>
      <c r="CO288" s="589"/>
      <c r="CP288" s="589"/>
      <c r="CQ288" s="589"/>
      <c r="CR288" s="589"/>
      <c r="CS288" s="589"/>
      <c r="CT288" s="589"/>
      <c r="CU288" s="589"/>
      <c r="CV288" s="589"/>
      <c r="CW288" s="589"/>
      <c r="CX288" s="589"/>
      <c r="CY288" s="589"/>
      <c r="CZ288" s="589"/>
      <c r="DA288" s="589"/>
      <c r="DB288" s="589"/>
      <c r="DC288" s="589"/>
      <c r="DD288" s="589"/>
      <c r="DE288" s="589"/>
      <c r="DF288" s="589"/>
      <c r="DG288" s="589"/>
      <c r="DH288" s="589"/>
      <c r="DI288" s="589"/>
      <c r="DJ288" s="589"/>
      <c r="DK288" s="589"/>
      <c r="DL288" s="589"/>
      <c r="DM288" s="589"/>
      <c r="DN288" s="589"/>
      <c r="DO288" s="589"/>
      <c r="DP288" s="589"/>
      <c r="DQ288" s="589"/>
      <c r="DR288" s="589"/>
      <c r="DS288" s="589"/>
      <c r="DT288" s="589"/>
      <c r="DU288" s="589"/>
      <c r="DV288" s="589"/>
      <c r="DW288" s="589"/>
    </row>
    <row r="289" spans="2:127" x14ac:dyDescent="0.2">
      <c r="B289" s="649"/>
      <c r="C289" s="589" t="s">
        <v>581</v>
      </c>
      <c r="D289" s="589"/>
      <c r="E289" s="589"/>
      <c r="F289" s="589"/>
      <c r="G289" s="589"/>
      <c r="H289" s="589"/>
      <c r="I289" s="589"/>
      <c r="J289" s="589"/>
      <c r="K289" s="589"/>
      <c r="L289" s="589"/>
      <c r="M289" s="589"/>
      <c r="N289" s="589"/>
      <c r="O289" s="589"/>
      <c r="P289" s="589"/>
      <c r="Q289" s="589"/>
      <c r="R289" s="589"/>
      <c r="S289" s="589"/>
      <c r="T289" s="589"/>
      <c r="U289" s="589"/>
      <c r="V289" s="589"/>
      <c r="W289" s="589"/>
      <c r="X289" s="589"/>
      <c r="Y289" s="589"/>
      <c r="Z289" s="589"/>
      <c r="AA289" s="589"/>
      <c r="AB289" s="589"/>
      <c r="AC289" s="589"/>
      <c r="AD289" s="589"/>
      <c r="AE289" s="589"/>
      <c r="AF289" s="589"/>
      <c r="AG289" s="589"/>
      <c r="AH289" s="589"/>
      <c r="AI289" s="589"/>
      <c r="AJ289" s="589"/>
      <c r="AK289" s="589"/>
      <c r="AL289" s="589"/>
      <c r="AM289" s="589"/>
      <c r="AN289" s="589"/>
      <c r="AO289" s="589"/>
      <c r="AP289" s="589"/>
      <c r="AQ289" s="589"/>
      <c r="AR289" s="589"/>
      <c r="AS289" s="589"/>
      <c r="AT289" s="589"/>
      <c r="AU289" s="589"/>
      <c r="AV289" s="589"/>
      <c r="AW289" s="589"/>
      <c r="AX289" s="589"/>
      <c r="AY289" s="589"/>
      <c r="AZ289" s="589"/>
      <c r="BA289" s="589"/>
      <c r="BB289" s="589"/>
      <c r="BC289" s="589"/>
      <c r="BD289" s="589"/>
      <c r="BE289" s="589"/>
      <c r="BF289" s="589"/>
      <c r="BG289" s="589"/>
      <c r="BH289" s="589"/>
      <c r="BI289" s="589"/>
      <c r="BJ289" s="589"/>
      <c r="BK289" s="589"/>
      <c r="BL289" s="589"/>
      <c r="BM289" s="589"/>
      <c r="BN289" s="589"/>
      <c r="BO289" s="589"/>
      <c r="BP289" s="589"/>
      <c r="BQ289" s="589"/>
      <c r="BR289" s="589"/>
      <c r="BS289" s="589"/>
      <c r="BT289" s="589"/>
      <c r="BU289" s="589"/>
      <c r="BV289" s="589"/>
      <c r="BW289" s="589"/>
      <c r="BX289" s="589"/>
      <c r="BY289" s="589"/>
      <c r="BZ289" s="589"/>
      <c r="CA289" s="589"/>
      <c r="CB289" s="589"/>
      <c r="CC289" s="589"/>
      <c r="CD289" s="589"/>
      <c r="CE289" s="589"/>
      <c r="CF289" s="589"/>
      <c r="CG289" s="589"/>
      <c r="CH289" s="589"/>
      <c r="CI289" s="589"/>
      <c r="CJ289" s="589"/>
      <c r="CK289" s="589"/>
      <c r="CL289" s="589"/>
      <c r="CM289" s="589"/>
      <c r="CN289" s="589"/>
      <c r="CO289" s="589"/>
      <c r="CP289" s="589"/>
      <c r="CQ289" s="589"/>
      <c r="CR289" s="589"/>
      <c r="CS289" s="589"/>
      <c r="CT289" s="589"/>
      <c r="CU289" s="589"/>
      <c r="CV289" s="589"/>
      <c r="CW289" s="589"/>
      <c r="CX289" s="589"/>
      <c r="CY289" s="589"/>
      <c r="CZ289" s="589"/>
      <c r="DA289" s="589"/>
      <c r="DB289" s="589"/>
      <c r="DC289" s="589"/>
      <c r="DD289" s="589"/>
      <c r="DE289" s="589"/>
      <c r="DF289" s="589"/>
      <c r="DG289" s="589"/>
      <c r="DH289" s="589"/>
      <c r="DI289" s="589"/>
      <c r="DJ289" s="589"/>
      <c r="DK289" s="589"/>
      <c r="DL289" s="589"/>
      <c r="DM289" s="589"/>
      <c r="DN289" s="589"/>
      <c r="DO289" s="589"/>
      <c r="DP289" s="589"/>
      <c r="DQ289" s="589"/>
      <c r="DR289" s="589"/>
      <c r="DS289" s="589"/>
      <c r="DT289" s="589"/>
      <c r="DU289" s="589"/>
      <c r="DV289" s="589"/>
      <c r="DW289" s="589"/>
    </row>
    <row r="290" spans="2:127" x14ac:dyDescent="0.2">
      <c r="B290" s="649"/>
      <c r="C290" s="589" t="s">
        <v>582</v>
      </c>
      <c r="D290" s="589"/>
      <c r="E290" s="589"/>
      <c r="F290" s="589"/>
      <c r="G290" s="589"/>
      <c r="H290" s="589"/>
      <c r="I290" s="589"/>
      <c r="J290" s="589"/>
      <c r="K290" s="589"/>
      <c r="L290" s="589"/>
      <c r="M290" s="589"/>
      <c r="N290" s="589"/>
      <c r="O290" s="589"/>
      <c r="P290" s="589"/>
      <c r="Q290" s="589"/>
      <c r="R290" s="589"/>
      <c r="S290" s="589"/>
      <c r="T290" s="589"/>
      <c r="U290" s="589"/>
      <c r="V290" s="589"/>
      <c r="W290" s="589"/>
      <c r="X290" s="589"/>
      <c r="Y290" s="589"/>
      <c r="Z290" s="589"/>
      <c r="AA290" s="589"/>
      <c r="AB290" s="589"/>
      <c r="AC290" s="589"/>
      <c r="AD290" s="589"/>
      <c r="AE290" s="589"/>
      <c r="AF290" s="589"/>
      <c r="AG290" s="589"/>
      <c r="AH290" s="589"/>
      <c r="AI290" s="589"/>
      <c r="AJ290" s="589"/>
      <c r="AK290" s="589"/>
      <c r="AL290" s="589"/>
      <c r="AM290" s="589"/>
      <c r="AN290" s="589"/>
      <c r="AO290" s="589"/>
      <c r="AP290" s="589"/>
      <c r="AQ290" s="589"/>
      <c r="AR290" s="589"/>
      <c r="AS290" s="589"/>
      <c r="AT290" s="589"/>
      <c r="AU290" s="589"/>
      <c r="AV290" s="589"/>
      <c r="AW290" s="589"/>
      <c r="AX290" s="589"/>
      <c r="AY290" s="589"/>
      <c r="AZ290" s="589"/>
      <c r="BA290" s="589"/>
      <c r="BB290" s="589"/>
      <c r="BC290" s="589"/>
      <c r="BD290" s="589"/>
      <c r="BE290" s="589"/>
      <c r="BF290" s="589"/>
      <c r="BG290" s="589"/>
      <c r="BH290" s="589"/>
      <c r="BI290" s="589"/>
      <c r="BJ290" s="589"/>
      <c r="BK290" s="589"/>
      <c r="BL290" s="589"/>
      <c r="BM290" s="589"/>
      <c r="BN290" s="589"/>
      <c r="BO290" s="589"/>
      <c r="BP290" s="589"/>
      <c r="BQ290" s="589"/>
      <c r="BR290" s="589"/>
      <c r="BS290" s="589"/>
      <c r="BT290" s="589"/>
      <c r="BU290" s="589"/>
      <c r="BV290" s="589"/>
      <c r="BW290" s="589"/>
      <c r="BX290" s="589"/>
      <c r="BY290" s="589"/>
      <c r="BZ290" s="589"/>
      <c r="CA290" s="589"/>
      <c r="CB290" s="589"/>
      <c r="CC290" s="589"/>
      <c r="CD290" s="589"/>
      <c r="CE290" s="589"/>
      <c r="CF290" s="589"/>
      <c r="CG290" s="589"/>
      <c r="CH290" s="589"/>
      <c r="CI290" s="589"/>
      <c r="CJ290" s="589"/>
      <c r="CK290" s="589"/>
      <c r="CL290" s="589"/>
      <c r="CM290" s="589"/>
      <c r="CN290" s="589"/>
      <c r="CO290" s="589"/>
      <c r="CP290" s="589"/>
      <c r="CQ290" s="589"/>
      <c r="CR290" s="589"/>
      <c r="CS290" s="589"/>
      <c r="CT290" s="589"/>
      <c r="CU290" s="589"/>
      <c r="CV290" s="589"/>
      <c r="CW290" s="589"/>
      <c r="CX290" s="589"/>
      <c r="CY290" s="589"/>
      <c r="CZ290" s="589"/>
      <c r="DA290" s="589"/>
      <c r="DB290" s="589"/>
      <c r="DC290" s="589"/>
      <c r="DD290" s="589"/>
      <c r="DE290" s="589"/>
      <c r="DF290" s="589"/>
      <c r="DG290" s="589"/>
      <c r="DH290" s="589"/>
      <c r="DI290" s="589"/>
      <c r="DJ290" s="589"/>
      <c r="DK290" s="589"/>
      <c r="DL290" s="589"/>
      <c r="DM290" s="589"/>
      <c r="DN290" s="589"/>
      <c r="DO290" s="589"/>
      <c r="DP290" s="589"/>
      <c r="DQ290" s="589"/>
      <c r="DR290" s="589"/>
      <c r="DS290" s="589"/>
      <c r="DT290" s="589"/>
      <c r="DU290" s="589"/>
      <c r="DV290" s="589"/>
      <c r="DW290" s="589"/>
    </row>
    <row r="291" spans="2:127" x14ac:dyDescent="0.2">
      <c r="B291" s="649"/>
      <c r="C291" s="589" t="s">
        <v>583</v>
      </c>
      <c r="D291" s="589"/>
      <c r="E291" s="589"/>
      <c r="F291" s="589"/>
      <c r="G291" s="589"/>
      <c r="H291" s="589"/>
      <c r="I291" s="589"/>
      <c r="J291" s="589"/>
      <c r="K291" s="589"/>
      <c r="L291" s="589"/>
      <c r="M291" s="589"/>
      <c r="N291" s="589"/>
      <c r="O291" s="589"/>
      <c r="P291" s="589"/>
      <c r="Q291" s="589"/>
      <c r="R291" s="589"/>
      <c r="S291" s="589"/>
      <c r="T291" s="589"/>
      <c r="U291" s="589"/>
      <c r="V291" s="589"/>
      <c r="W291" s="589"/>
      <c r="X291" s="589"/>
      <c r="Y291" s="589"/>
      <c r="Z291" s="589"/>
      <c r="AA291" s="589"/>
      <c r="AB291" s="589"/>
      <c r="AC291" s="589"/>
      <c r="AD291" s="589"/>
      <c r="AE291" s="589"/>
      <c r="AF291" s="589"/>
      <c r="AG291" s="589"/>
      <c r="AH291" s="589"/>
      <c r="AI291" s="589"/>
      <c r="AJ291" s="589"/>
      <c r="AK291" s="589"/>
      <c r="AL291" s="589"/>
      <c r="AM291" s="589"/>
      <c r="AN291" s="589"/>
      <c r="AO291" s="589"/>
      <c r="AP291" s="589"/>
      <c r="AQ291" s="589"/>
      <c r="AR291" s="589"/>
      <c r="AS291" s="589"/>
      <c r="AT291" s="589"/>
      <c r="AU291" s="589"/>
      <c r="AV291" s="589"/>
      <c r="AW291" s="589"/>
      <c r="AX291" s="589"/>
      <c r="AY291" s="589"/>
      <c r="AZ291" s="589"/>
      <c r="BA291" s="589"/>
      <c r="BB291" s="589"/>
      <c r="BC291" s="589"/>
      <c r="BD291" s="589"/>
      <c r="BE291" s="589"/>
      <c r="BF291" s="589"/>
      <c r="BG291" s="589"/>
      <c r="BH291" s="589"/>
      <c r="BI291" s="589"/>
      <c r="BJ291" s="589"/>
      <c r="BK291" s="589"/>
      <c r="BL291" s="589"/>
      <c r="BM291" s="589"/>
      <c r="BN291" s="589"/>
      <c r="BO291" s="589"/>
      <c r="BP291" s="589"/>
      <c r="BQ291" s="589"/>
      <c r="BR291" s="589"/>
      <c r="BS291" s="589"/>
      <c r="BT291" s="589"/>
      <c r="BU291" s="589"/>
      <c r="BV291" s="589"/>
      <c r="BW291" s="589"/>
      <c r="BX291" s="589"/>
      <c r="BY291" s="589"/>
      <c r="BZ291" s="589"/>
      <c r="CA291" s="589"/>
      <c r="CB291" s="589"/>
      <c r="CC291" s="589"/>
      <c r="CD291" s="589"/>
      <c r="CE291" s="589"/>
      <c r="CF291" s="589"/>
      <c r="CG291" s="589"/>
      <c r="CH291" s="589"/>
      <c r="CI291" s="589"/>
      <c r="CJ291" s="589"/>
      <c r="CK291" s="589"/>
      <c r="CL291" s="589"/>
      <c r="CM291" s="589"/>
      <c r="CN291" s="589"/>
      <c r="CO291" s="589"/>
      <c r="CP291" s="589"/>
      <c r="CQ291" s="589"/>
      <c r="CR291" s="589"/>
      <c r="CS291" s="589"/>
      <c r="CT291" s="589"/>
      <c r="CU291" s="589"/>
      <c r="CV291" s="589"/>
      <c r="CW291" s="589"/>
      <c r="CX291" s="589"/>
      <c r="CY291" s="589"/>
      <c r="CZ291" s="589"/>
      <c r="DA291" s="589"/>
      <c r="DB291" s="589"/>
      <c r="DC291" s="589"/>
      <c r="DD291" s="589"/>
      <c r="DE291" s="589"/>
      <c r="DF291" s="589"/>
      <c r="DG291" s="589"/>
      <c r="DH291" s="589"/>
      <c r="DI291" s="589"/>
      <c r="DJ291" s="589"/>
      <c r="DK291" s="589"/>
      <c r="DL291" s="589"/>
      <c r="DM291" s="589"/>
      <c r="DN291" s="589"/>
      <c r="DO291" s="589"/>
      <c r="DP291" s="589"/>
      <c r="DQ291" s="589"/>
      <c r="DR291" s="589"/>
      <c r="DS291" s="589"/>
      <c r="DT291" s="589"/>
      <c r="DU291" s="589"/>
      <c r="DV291" s="589"/>
      <c r="DW291" s="589"/>
    </row>
    <row r="292" spans="2:127" x14ac:dyDescent="0.2">
      <c r="B292" s="649"/>
      <c r="C292" s="589" t="s">
        <v>584</v>
      </c>
      <c r="D292" s="589"/>
      <c r="E292" s="589"/>
      <c r="F292" s="589"/>
      <c r="G292" s="589"/>
      <c r="H292" s="589"/>
      <c r="I292" s="589"/>
      <c r="J292" s="589"/>
      <c r="K292" s="589"/>
      <c r="L292" s="589"/>
      <c r="M292" s="589"/>
      <c r="N292" s="589"/>
      <c r="O292" s="589"/>
      <c r="P292" s="589"/>
      <c r="Q292" s="589"/>
      <c r="R292" s="589"/>
      <c r="S292" s="589"/>
      <c r="T292" s="589"/>
      <c r="U292" s="589"/>
      <c r="V292" s="589"/>
      <c r="W292" s="589"/>
      <c r="X292" s="589"/>
      <c r="Y292" s="589"/>
      <c r="Z292" s="589"/>
      <c r="AA292" s="589"/>
      <c r="AB292" s="589"/>
      <c r="AC292" s="589"/>
      <c r="AD292" s="589"/>
      <c r="AE292" s="589"/>
      <c r="AF292" s="589"/>
      <c r="AG292" s="589"/>
      <c r="AH292" s="589"/>
      <c r="AI292" s="589"/>
      <c r="AJ292" s="589"/>
      <c r="AK292" s="589"/>
      <c r="AL292" s="589"/>
      <c r="AM292" s="589"/>
      <c r="AN292" s="589"/>
      <c r="AO292" s="589"/>
      <c r="AP292" s="589"/>
      <c r="AQ292" s="589"/>
      <c r="AR292" s="589"/>
      <c r="AS292" s="589"/>
      <c r="AT292" s="589"/>
      <c r="AU292" s="589"/>
      <c r="AV292" s="589"/>
      <c r="AW292" s="589"/>
      <c r="AX292" s="589"/>
      <c r="AY292" s="589"/>
      <c r="AZ292" s="589"/>
      <c r="BA292" s="589"/>
      <c r="BB292" s="589"/>
      <c r="BC292" s="589"/>
      <c r="BD292" s="589"/>
      <c r="BE292" s="589"/>
      <c r="BF292" s="589"/>
      <c r="BG292" s="589"/>
      <c r="BH292" s="589"/>
      <c r="BI292" s="589"/>
      <c r="BJ292" s="589"/>
      <c r="BK292" s="589"/>
      <c r="BL292" s="589"/>
      <c r="BM292" s="589"/>
      <c r="BN292" s="589"/>
      <c r="BO292" s="589"/>
      <c r="BP292" s="589"/>
      <c r="BQ292" s="589"/>
      <c r="BR292" s="589"/>
      <c r="BS292" s="589"/>
      <c r="BT292" s="589"/>
      <c r="BU292" s="589"/>
      <c r="BV292" s="589"/>
      <c r="BW292" s="589"/>
      <c r="BX292" s="589"/>
      <c r="BY292" s="589"/>
      <c r="BZ292" s="589"/>
      <c r="CA292" s="589"/>
      <c r="CB292" s="589"/>
      <c r="CC292" s="589"/>
      <c r="CD292" s="589"/>
      <c r="CE292" s="589"/>
      <c r="CF292" s="589"/>
      <c r="CG292" s="589"/>
      <c r="CH292" s="589"/>
      <c r="CI292" s="589"/>
      <c r="CJ292" s="589"/>
      <c r="CK292" s="589"/>
      <c r="CL292" s="589"/>
      <c r="CM292" s="589"/>
      <c r="CN292" s="589"/>
      <c r="CO292" s="589"/>
      <c r="CP292" s="589"/>
      <c r="CQ292" s="589"/>
      <c r="CR292" s="589"/>
      <c r="CS292" s="589"/>
      <c r="CT292" s="589"/>
      <c r="CU292" s="589"/>
      <c r="CV292" s="589"/>
      <c r="CW292" s="589"/>
      <c r="CX292" s="589"/>
      <c r="CY292" s="589"/>
      <c r="CZ292" s="589"/>
      <c r="DA292" s="589"/>
      <c r="DB292" s="589"/>
      <c r="DC292" s="589"/>
      <c r="DD292" s="589"/>
      <c r="DE292" s="589"/>
      <c r="DF292" s="589"/>
      <c r="DG292" s="589"/>
      <c r="DH292" s="589"/>
      <c r="DI292" s="589"/>
      <c r="DJ292" s="589"/>
      <c r="DK292" s="589"/>
      <c r="DL292" s="589"/>
      <c r="DM292" s="589"/>
      <c r="DN292" s="589"/>
      <c r="DO292" s="589"/>
      <c r="DP292" s="589"/>
      <c r="DQ292" s="589"/>
      <c r="DR292" s="589"/>
      <c r="DS292" s="589"/>
      <c r="DT292" s="589"/>
      <c r="DU292" s="589"/>
      <c r="DV292" s="589"/>
      <c r="DW292" s="589"/>
    </row>
    <row r="293" spans="2:127" x14ac:dyDescent="0.2">
      <c r="B293" s="649"/>
      <c r="C293" s="589" t="s">
        <v>585</v>
      </c>
      <c r="D293" s="589"/>
      <c r="E293" s="589"/>
      <c r="F293" s="589"/>
      <c r="G293" s="589"/>
      <c r="H293" s="589"/>
      <c r="I293" s="589"/>
      <c r="J293" s="589"/>
      <c r="K293" s="589"/>
      <c r="L293" s="589"/>
      <c r="M293" s="589"/>
      <c r="N293" s="589"/>
      <c r="O293" s="589"/>
      <c r="P293" s="589"/>
      <c r="Q293" s="589"/>
      <c r="R293" s="589"/>
      <c r="S293" s="589"/>
      <c r="T293" s="589"/>
      <c r="U293" s="589"/>
      <c r="V293" s="589"/>
      <c r="W293" s="589"/>
      <c r="X293" s="589"/>
      <c r="Y293" s="589"/>
      <c r="Z293" s="589"/>
      <c r="AA293" s="589"/>
      <c r="AB293" s="589"/>
      <c r="AC293" s="589"/>
      <c r="AD293" s="589"/>
      <c r="AE293" s="589"/>
      <c r="AF293" s="589"/>
      <c r="AG293" s="589"/>
      <c r="AH293" s="589"/>
      <c r="AI293" s="589"/>
      <c r="AJ293" s="589"/>
      <c r="AK293" s="589"/>
      <c r="AL293" s="589"/>
      <c r="AM293" s="589"/>
      <c r="AN293" s="589"/>
      <c r="AO293" s="589"/>
      <c r="AP293" s="589"/>
      <c r="AQ293" s="589"/>
      <c r="AR293" s="589"/>
      <c r="AS293" s="589"/>
      <c r="AT293" s="589"/>
      <c r="AU293" s="589"/>
      <c r="AV293" s="589"/>
      <c r="AW293" s="589"/>
      <c r="AX293" s="589"/>
      <c r="AY293" s="589"/>
      <c r="AZ293" s="589"/>
      <c r="BA293" s="589"/>
      <c r="BB293" s="589"/>
      <c r="BC293" s="589"/>
      <c r="BD293" s="589"/>
      <c r="BE293" s="589"/>
      <c r="BF293" s="589"/>
      <c r="BG293" s="589"/>
      <c r="BH293" s="589"/>
      <c r="BI293" s="589"/>
      <c r="BJ293" s="589"/>
      <c r="BK293" s="589"/>
      <c r="BL293" s="589"/>
      <c r="BM293" s="589"/>
      <c r="BN293" s="589"/>
      <c r="BO293" s="589"/>
      <c r="BP293" s="589"/>
      <c r="BQ293" s="589"/>
      <c r="BR293" s="589"/>
      <c r="BS293" s="589"/>
      <c r="BT293" s="589"/>
      <c r="BU293" s="589"/>
      <c r="BV293" s="589"/>
      <c r="BW293" s="589"/>
      <c r="BX293" s="589"/>
      <c r="BY293" s="589"/>
      <c r="BZ293" s="589"/>
      <c r="CA293" s="589"/>
      <c r="CB293" s="589"/>
      <c r="CC293" s="589"/>
      <c r="CD293" s="589"/>
      <c r="CE293" s="589"/>
      <c r="CF293" s="589"/>
      <c r="CG293" s="589"/>
      <c r="CH293" s="589"/>
      <c r="CI293" s="589"/>
      <c r="CJ293" s="589"/>
      <c r="CK293" s="589"/>
      <c r="CL293" s="589"/>
      <c r="CM293" s="589"/>
      <c r="CN293" s="589"/>
      <c r="CO293" s="589"/>
      <c r="CP293" s="589"/>
      <c r="CQ293" s="589"/>
      <c r="CR293" s="589"/>
      <c r="CS293" s="589"/>
      <c r="CT293" s="589"/>
      <c r="CU293" s="589"/>
      <c r="CV293" s="589"/>
      <c r="CW293" s="589"/>
      <c r="CX293" s="589"/>
      <c r="CY293" s="589"/>
      <c r="CZ293" s="589"/>
      <c r="DA293" s="589"/>
      <c r="DB293" s="589"/>
      <c r="DC293" s="589"/>
      <c r="DD293" s="589"/>
      <c r="DE293" s="589"/>
      <c r="DF293" s="589"/>
      <c r="DG293" s="589"/>
      <c r="DH293" s="589"/>
      <c r="DI293" s="589"/>
      <c r="DJ293" s="589"/>
      <c r="DK293" s="589"/>
      <c r="DL293" s="589"/>
      <c r="DM293" s="589"/>
      <c r="DN293" s="589"/>
      <c r="DO293" s="589"/>
      <c r="DP293" s="589"/>
      <c r="DQ293" s="589"/>
      <c r="DR293" s="589"/>
      <c r="DS293" s="589"/>
      <c r="DT293" s="589"/>
      <c r="DU293" s="589"/>
      <c r="DV293" s="589"/>
      <c r="DW293" s="589"/>
    </row>
    <row r="294" spans="2:127" x14ac:dyDescent="0.2">
      <c r="B294" s="649"/>
      <c r="C294" s="589" t="s">
        <v>586</v>
      </c>
      <c r="D294" s="589"/>
      <c r="E294" s="589"/>
      <c r="F294" s="589"/>
      <c r="G294" s="589"/>
      <c r="H294" s="589"/>
      <c r="I294" s="589"/>
      <c r="J294" s="589"/>
      <c r="K294" s="589"/>
      <c r="L294" s="589"/>
      <c r="M294" s="589"/>
      <c r="N294" s="589"/>
      <c r="O294" s="589"/>
      <c r="P294" s="589"/>
      <c r="Q294" s="589"/>
      <c r="R294" s="589"/>
      <c r="S294" s="589"/>
      <c r="T294" s="589"/>
      <c r="U294" s="589"/>
      <c r="V294" s="589"/>
      <c r="W294" s="589"/>
      <c r="X294" s="589"/>
      <c r="Y294" s="589"/>
      <c r="Z294" s="589"/>
      <c r="AA294" s="589"/>
      <c r="AB294" s="589"/>
      <c r="AC294" s="589"/>
      <c r="AD294" s="589"/>
      <c r="AE294" s="589"/>
      <c r="AF294" s="589"/>
      <c r="AG294" s="589"/>
      <c r="AH294" s="589"/>
      <c r="AI294" s="589"/>
      <c r="AJ294" s="589"/>
      <c r="AK294" s="589"/>
      <c r="AL294" s="589"/>
      <c r="AM294" s="589"/>
      <c r="AN294" s="589"/>
      <c r="AO294" s="589"/>
      <c r="AP294" s="589"/>
      <c r="AQ294" s="589"/>
      <c r="AR294" s="589"/>
      <c r="AS294" s="589"/>
      <c r="AT294" s="589"/>
      <c r="AU294" s="589"/>
      <c r="AV294" s="589"/>
      <c r="AW294" s="589"/>
      <c r="AX294" s="589"/>
      <c r="AY294" s="589"/>
      <c r="AZ294" s="589"/>
      <c r="BA294" s="589"/>
      <c r="BB294" s="589"/>
      <c r="BC294" s="589"/>
      <c r="BD294" s="589"/>
      <c r="BE294" s="589"/>
      <c r="BF294" s="589"/>
      <c r="BG294" s="589"/>
      <c r="BH294" s="589"/>
      <c r="BI294" s="589"/>
      <c r="BJ294" s="589"/>
      <c r="BK294" s="589"/>
      <c r="BL294" s="589"/>
      <c r="BM294" s="589"/>
      <c r="BN294" s="589"/>
      <c r="BO294" s="589"/>
      <c r="BP294" s="589"/>
      <c r="BQ294" s="589"/>
      <c r="BR294" s="589"/>
      <c r="BS294" s="589"/>
      <c r="BT294" s="589"/>
      <c r="BU294" s="589"/>
      <c r="BV294" s="589"/>
      <c r="BW294" s="589"/>
      <c r="BX294" s="589"/>
      <c r="BY294" s="589"/>
      <c r="BZ294" s="589"/>
      <c r="CA294" s="589"/>
      <c r="CB294" s="589"/>
      <c r="CC294" s="589"/>
      <c r="CD294" s="589"/>
      <c r="CE294" s="589"/>
      <c r="CF294" s="589"/>
      <c r="CG294" s="589"/>
      <c r="CH294" s="589"/>
      <c r="CI294" s="589"/>
      <c r="CJ294" s="589"/>
      <c r="CK294" s="589"/>
      <c r="CL294" s="589"/>
      <c r="CM294" s="589"/>
      <c r="CN294" s="589"/>
      <c r="CO294" s="589"/>
      <c r="CP294" s="589"/>
      <c r="CQ294" s="589"/>
      <c r="CR294" s="589"/>
      <c r="CS294" s="589"/>
      <c r="CT294" s="589"/>
      <c r="CU294" s="589"/>
      <c r="CV294" s="589"/>
      <c r="CW294" s="589"/>
      <c r="CX294" s="589"/>
      <c r="CY294" s="589"/>
      <c r="CZ294" s="589"/>
      <c r="DA294" s="589"/>
      <c r="DB294" s="589"/>
      <c r="DC294" s="589"/>
      <c r="DD294" s="589"/>
      <c r="DE294" s="589"/>
      <c r="DF294" s="589"/>
      <c r="DG294" s="589"/>
      <c r="DH294" s="589"/>
      <c r="DI294" s="589"/>
      <c r="DJ294" s="589"/>
      <c r="DK294" s="589"/>
      <c r="DL294" s="589"/>
      <c r="DM294" s="589"/>
      <c r="DN294" s="589"/>
      <c r="DO294" s="589"/>
      <c r="DP294" s="589"/>
      <c r="DQ294" s="589"/>
      <c r="DR294" s="589"/>
      <c r="DS294" s="589"/>
      <c r="DT294" s="589"/>
      <c r="DU294" s="589"/>
      <c r="DV294" s="589"/>
      <c r="DW294" s="589"/>
    </row>
    <row r="295" spans="2:127" x14ac:dyDescent="0.2">
      <c r="B295" s="647"/>
      <c r="C295" s="589" t="s">
        <v>587</v>
      </c>
      <c r="D295" s="589"/>
      <c r="E295" s="589"/>
      <c r="F295" s="589"/>
      <c r="G295" s="589"/>
      <c r="H295" s="589"/>
      <c r="I295" s="589"/>
      <c r="J295" s="589"/>
      <c r="K295" s="589"/>
      <c r="L295" s="589"/>
      <c r="M295" s="589"/>
      <c r="N295" s="589"/>
      <c r="O295" s="589"/>
      <c r="P295" s="589"/>
      <c r="Q295" s="589"/>
      <c r="R295" s="589"/>
      <c r="S295" s="589"/>
      <c r="T295" s="589"/>
      <c r="U295" s="589"/>
      <c r="V295" s="589"/>
      <c r="W295" s="589"/>
      <c r="X295" s="589"/>
      <c r="Y295" s="589"/>
      <c r="Z295" s="589"/>
      <c r="AA295" s="589"/>
      <c r="AB295" s="589"/>
      <c r="AC295" s="589"/>
      <c r="AD295" s="589"/>
      <c r="AE295" s="589"/>
      <c r="AF295" s="589"/>
      <c r="AG295" s="589"/>
      <c r="AH295" s="589"/>
      <c r="AI295" s="589"/>
      <c r="AJ295" s="589"/>
      <c r="AK295" s="589"/>
      <c r="AL295" s="589"/>
      <c r="AM295" s="589"/>
      <c r="AN295" s="589"/>
      <c r="AO295" s="589"/>
      <c r="AP295" s="589"/>
      <c r="AQ295" s="589"/>
      <c r="AR295" s="589"/>
      <c r="AS295" s="589"/>
      <c r="AT295" s="589"/>
      <c r="AU295" s="589"/>
      <c r="AV295" s="589"/>
      <c r="AW295" s="589"/>
      <c r="AX295" s="589"/>
      <c r="AY295" s="589"/>
      <c r="AZ295" s="589"/>
      <c r="BA295" s="589"/>
      <c r="BB295" s="589"/>
      <c r="BC295" s="589"/>
      <c r="BD295" s="589"/>
      <c r="BE295" s="589"/>
      <c r="BF295" s="589"/>
      <c r="BG295" s="589"/>
      <c r="BH295" s="589"/>
      <c r="BI295" s="589"/>
      <c r="BJ295" s="589"/>
      <c r="BK295" s="589"/>
      <c r="BL295" s="589"/>
      <c r="BM295" s="589"/>
      <c r="BN295" s="589"/>
      <c r="BO295" s="589"/>
      <c r="BP295" s="589"/>
      <c r="BQ295" s="589"/>
      <c r="BR295" s="589"/>
      <c r="BS295" s="589"/>
      <c r="BT295" s="589"/>
      <c r="BU295" s="589"/>
      <c r="BV295" s="589"/>
      <c r="BW295" s="589"/>
      <c r="BX295" s="589"/>
      <c r="BY295" s="589"/>
      <c r="BZ295" s="589"/>
      <c r="CA295" s="589"/>
      <c r="CB295" s="589"/>
      <c r="CC295" s="589"/>
      <c r="CD295" s="589"/>
      <c r="CE295" s="589"/>
      <c r="CF295" s="589"/>
      <c r="CG295" s="589"/>
      <c r="CH295" s="589"/>
      <c r="CI295" s="589"/>
      <c r="CJ295" s="589"/>
      <c r="CK295" s="589"/>
      <c r="CL295" s="589"/>
      <c r="CM295" s="589"/>
      <c r="CN295" s="589"/>
      <c r="CO295" s="589"/>
      <c r="CP295" s="589"/>
      <c r="CQ295" s="589"/>
      <c r="CR295" s="589"/>
      <c r="CS295" s="589"/>
      <c r="CT295" s="589"/>
      <c r="CU295" s="589"/>
      <c r="CV295" s="589"/>
      <c r="CW295" s="589"/>
      <c r="CX295" s="589"/>
      <c r="CY295" s="589"/>
      <c r="CZ295" s="589"/>
      <c r="DA295" s="589"/>
      <c r="DB295" s="589"/>
      <c r="DC295" s="589"/>
      <c r="DD295" s="589"/>
      <c r="DE295" s="589"/>
      <c r="DF295" s="589"/>
      <c r="DG295" s="589"/>
      <c r="DH295" s="589"/>
      <c r="DI295" s="589"/>
      <c r="DJ295" s="589"/>
      <c r="DK295" s="589"/>
      <c r="DL295" s="589"/>
      <c r="DM295" s="589"/>
      <c r="DN295" s="589"/>
      <c r="DO295" s="589"/>
      <c r="DP295" s="589"/>
      <c r="DQ295" s="589"/>
      <c r="DR295" s="589"/>
      <c r="DS295" s="589"/>
      <c r="DT295" s="589"/>
      <c r="DU295" s="589"/>
      <c r="DV295" s="589"/>
      <c r="DW295" s="589"/>
    </row>
    <row r="296" spans="2:127" x14ac:dyDescent="0.2">
      <c r="B296" s="647"/>
      <c r="C296" s="589" t="s">
        <v>588</v>
      </c>
      <c r="D296" s="589"/>
      <c r="E296" s="589"/>
      <c r="F296" s="589"/>
      <c r="G296" s="589"/>
      <c r="H296" s="589"/>
      <c r="I296" s="589"/>
      <c r="J296" s="589"/>
      <c r="K296" s="589"/>
      <c r="L296" s="589"/>
      <c r="M296" s="589"/>
      <c r="N296" s="589"/>
      <c r="O296" s="589"/>
      <c r="P296" s="589"/>
      <c r="Q296" s="589"/>
      <c r="R296" s="589"/>
      <c r="S296" s="589"/>
      <c r="T296" s="589"/>
      <c r="U296" s="589"/>
      <c r="V296" s="589"/>
      <c r="W296" s="589"/>
      <c r="X296" s="589"/>
      <c r="Y296" s="589"/>
      <c r="Z296" s="589"/>
      <c r="AA296" s="589"/>
      <c r="AB296" s="589"/>
      <c r="AC296" s="589"/>
      <c r="AD296" s="589"/>
      <c r="AE296" s="589"/>
      <c r="AF296" s="589"/>
      <c r="AG296" s="589"/>
      <c r="AH296" s="589"/>
      <c r="AI296" s="589"/>
      <c r="AJ296" s="589"/>
      <c r="AK296" s="589"/>
      <c r="AL296" s="589"/>
      <c r="AM296" s="589"/>
      <c r="AN296" s="589"/>
      <c r="AO296" s="589"/>
      <c r="AP296" s="589"/>
      <c r="AQ296" s="589"/>
      <c r="AR296" s="589"/>
      <c r="AS296" s="589"/>
      <c r="AT296" s="589"/>
      <c r="AU296" s="589"/>
      <c r="AV296" s="589"/>
      <c r="AW296" s="589"/>
      <c r="AX296" s="589"/>
      <c r="AY296" s="589"/>
      <c r="AZ296" s="589"/>
      <c r="BA296" s="589"/>
      <c r="BB296" s="589"/>
      <c r="BC296" s="589"/>
      <c r="BD296" s="589"/>
      <c r="BE296" s="589"/>
      <c r="BF296" s="589"/>
      <c r="BG296" s="589"/>
      <c r="BH296" s="589"/>
      <c r="BI296" s="589"/>
      <c r="BJ296" s="589"/>
      <c r="BK296" s="589"/>
      <c r="BL296" s="589"/>
      <c r="BM296" s="589"/>
      <c r="BN296" s="589"/>
      <c r="BO296" s="589"/>
      <c r="BP296" s="589"/>
      <c r="BQ296" s="589"/>
      <c r="BR296" s="589"/>
      <c r="BS296" s="589"/>
      <c r="BT296" s="589"/>
      <c r="BU296" s="589"/>
      <c r="BV296" s="589"/>
      <c r="BW296" s="589"/>
      <c r="BX296" s="589"/>
      <c r="BY296" s="589"/>
      <c r="BZ296" s="589"/>
      <c r="CA296" s="589"/>
      <c r="CB296" s="589"/>
      <c r="CC296" s="589"/>
      <c r="CD296" s="589"/>
      <c r="CE296" s="589"/>
      <c r="CF296" s="589"/>
      <c r="CG296" s="589"/>
      <c r="CH296" s="589"/>
      <c r="CI296" s="589"/>
      <c r="CJ296" s="589"/>
      <c r="CK296" s="589"/>
      <c r="CL296" s="589"/>
      <c r="CM296" s="589"/>
      <c r="CN296" s="589"/>
      <c r="CO296" s="589"/>
      <c r="CP296" s="589"/>
      <c r="CQ296" s="589"/>
      <c r="CR296" s="589"/>
      <c r="CS296" s="589"/>
      <c r="CT296" s="589"/>
      <c r="CU296" s="589"/>
      <c r="CV296" s="589"/>
      <c r="CW296" s="589"/>
      <c r="CX296" s="589"/>
      <c r="CY296" s="589"/>
      <c r="CZ296" s="589"/>
      <c r="DA296" s="589"/>
      <c r="DB296" s="589"/>
      <c r="DC296" s="589"/>
      <c r="DD296" s="589"/>
      <c r="DE296" s="589"/>
      <c r="DF296" s="589"/>
      <c r="DG296" s="589"/>
      <c r="DH296" s="589"/>
      <c r="DI296" s="589"/>
      <c r="DJ296" s="589"/>
      <c r="DK296" s="589"/>
      <c r="DL296" s="589"/>
      <c r="DM296" s="589"/>
      <c r="DN296" s="589"/>
      <c r="DO296" s="589"/>
      <c r="DP296" s="589"/>
      <c r="DQ296" s="589"/>
      <c r="DR296" s="589"/>
      <c r="DS296" s="589"/>
      <c r="DT296" s="589"/>
      <c r="DU296" s="589"/>
      <c r="DV296" s="589"/>
      <c r="DW296" s="589"/>
    </row>
    <row r="297" spans="2:127" x14ac:dyDescent="0.2">
      <c r="B297" s="647"/>
      <c r="C297" s="589"/>
      <c r="D297" s="589"/>
      <c r="E297" s="589"/>
      <c r="F297" s="589"/>
      <c r="G297" s="589"/>
      <c r="H297" s="589"/>
      <c r="I297" s="589"/>
      <c r="J297" s="589"/>
      <c r="K297" s="589"/>
      <c r="L297" s="589"/>
      <c r="M297" s="589"/>
      <c r="N297" s="589"/>
      <c r="O297" s="589"/>
      <c r="P297" s="589"/>
      <c r="Q297" s="589"/>
      <c r="R297" s="589"/>
      <c r="S297" s="589"/>
      <c r="T297" s="589"/>
      <c r="U297" s="589"/>
      <c r="V297" s="589"/>
      <c r="W297" s="589"/>
      <c r="X297" s="589"/>
      <c r="Y297" s="589"/>
      <c r="Z297" s="589"/>
      <c r="AA297" s="589"/>
      <c r="AB297" s="589"/>
      <c r="AC297" s="589"/>
      <c r="AD297" s="589"/>
      <c r="AE297" s="589"/>
      <c r="AF297" s="589"/>
      <c r="AG297" s="589"/>
      <c r="AH297" s="589"/>
      <c r="AI297" s="589"/>
      <c r="AJ297" s="589"/>
      <c r="AK297" s="589"/>
      <c r="AL297" s="589"/>
      <c r="AM297" s="589"/>
      <c r="AN297" s="589"/>
      <c r="AO297" s="589"/>
      <c r="AP297" s="589"/>
      <c r="AQ297" s="589"/>
      <c r="AR297" s="589"/>
      <c r="AS297" s="589"/>
      <c r="AT297" s="589"/>
      <c r="AU297" s="589"/>
      <c r="AV297" s="589"/>
      <c r="AW297" s="589"/>
      <c r="AX297" s="589"/>
      <c r="AY297" s="589"/>
      <c r="AZ297" s="589"/>
      <c r="BA297" s="589"/>
      <c r="BB297" s="589"/>
      <c r="BC297" s="589"/>
      <c r="BD297" s="589"/>
      <c r="BE297" s="589"/>
      <c r="BF297" s="589"/>
      <c r="BG297" s="589"/>
      <c r="BH297" s="589"/>
      <c r="BI297" s="589"/>
      <c r="BJ297" s="589"/>
      <c r="BK297" s="589"/>
      <c r="BL297" s="589"/>
      <c r="BM297" s="589"/>
      <c r="BN297" s="589"/>
      <c r="BO297" s="589"/>
      <c r="BP297" s="589"/>
      <c r="BQ297" s="589"/>
      <c r="BR297" s="589"/>
      <c r="BS297" s="589"/>
      <c r="BT297" s="589"/>
      <c r="BU297" s="589"/>
      <c r="BV297" s="589"/>
      <c r="BW297" s="589"/>
      <c r="BX297" s="589"/>
      <c r="BY297" s="589"/>
      <c r="BZ297" s="589"/>
      <c r="CA297" s="589"/>
      <c r="CB297" s="589"/>
      <c r="CC297" s="589"/>
      <c r="CD297" s="589"/>
      <c r="CE297" s="589"/>
      <c r="CF297" s="589"/>
      <c r="CG297" s="589"/>
      <c r="CH297" s="589"/>
      <c r="CI297" s="589"/>
      <c r="CJ297" s="589"/>
      <c r="CK297" s="589"/>
      <c r="CL297" s="589"/>
      <c r="CM297" s="589"/>
      <c r="CN297" s="589"/>
      <c r="CO297" s="589"/>
      <c r="CP297" s="589"/>
      <c r="CQ297" s="589"/>
      <c r="CR297" s="589"/>
      <c r="CS297" s="589"/>
      <c r="CT297" s="589"/>
      <c r="CU297" s="589"/>
      <c r="CV297" s="589"/>
      <c r="CW297" s="589"/>
      <c r="CX297" s="589"/>
      <c r="CY297" s="589"/>
      <c r="CZ297" s="589"/>
      <c r="DA297" s="589"/>
      <c r="DB297" s="589"/>
      <c r="DC297" s="589"/>
      <c r="DD297" s="589"/>
      <c r="DE297" s="589"/>
      <c r="DF297" s="589"/>
      <c r="DG297" s="589"/>
      <c r="DH297" s="589"/>
      <c r="DI297" s="589"/>
      <c r="DJ297" s="589"/>
      <c r="DK297" s="589"/>
      <c r="DL297" s="589"/>
      <c r="DM297" s="589"/>
      <c r="DN297" s="589"/>
      <c r="DO297" s="589"/>
      <c r="DP297" s="589"/>
      <c r="DQ297" s="589"/>
      <c r="DR297" s="589"/>
      <c r="DS297" s="589"/>
      <c r="DT297" s="589"/>
      <c r="DU297" s="589"/>
      <c r="DV297" s="589"/>
      <c r="DW297" s="589"/>
    </row>
  </sheetData>
  <sheetProtection algorithmName="SHA-512" hashValue="pKB7F7g5I03w/jK+a8nHV/a+7+hw5VP1aSc9AA/l4c2qFyh/lgAnCk6Nd/T2ImdtOtpyhrWPoHAlwD8POKxsIA==" saltValue="M1pcTUFW5O5MWeiEj+CYsA==" spinCount="100000" sheet="1" objects="1" scenarios="1"/>
  <mergeCells count="1">
    <mergeCell ref="W2:W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2"/>
  <sheetViews>
    <sheetView zoomScale="80" zoomScaleNormal="80" workbookViewId="0">
      <pane xSplit="7" ySplit="3" topLeftCell="H4" activePane="bottomRight" state="frozen"/>
      <selection pane="topRight" activeCell="G1" sqref="G1"/>
      <selection pane="bottomLeft" activeCell="A4" sqref="A4"/>
      <selection pane="bottomRight" activeCell="B1" sqref="B1"/>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247" max="247" width="1.33203125" customWidth="1"/>
    <col min="248" max="248" width="8" customWidth="1"/>
    <col min="249" max="249" width="45.109375" customWidth="1"/>
    <col min="250" max="250" width="18" customWidth="1"/>
    <col min="251" max="252" width="10.21875" customWidth="1"/>
    <col min="253" max="281" width="11.44140625" customWidth="1"/>
    <col min="503" max="503" width="1.33203125" customWidth="1"/>
    <col min="504" max="504" width="8" customWidth="1"/>
    <col min="505" max="505" width="45.109375" customWidth="1"/>
    <col min="506" max="506" width="18" customWidth="1"/>
    <col min="507" max="508" width="10.21875" customWidth="1"/>
    <col min="509" max="537" width="11.44140625" customWidth="1"/>
    <col min="759" max="759" width="1.33203125" customWidth="1"/>
    <col min="760" max="760" width="8" customWidth="1"/>
    <col min="761" max="761" width="45.109375" customWidth="1"/>
    <col min="762" max="762" width="18" customWidth="1"/>
    <col min="763" max="764" width="10.21875" customWidth="1"/>
    <col min="765" max="793" width="11.44140625" customWidth="1"/>
    <col min="1015" max="1015" width="1.33203125" customWidth="1"/>
    <col min="1016" max="1016" width="8" customWidth="1"/>
    <col min="1017" max="1017" width="45.109375" customWidth="1"/>
    <col min="1018" max="1018" width="18" customWidth="1"/>
    <col min="1019" max="1020" width="10.21875" customWidth="1"/>
    <col min="1021" max="1049" width="11.44140625" customWidth="1"/>
    <col min="1271" max="1271" width="1.33203125" customWidth="1"/>
    <col min="1272" max="1272" width="8" customWidth="1"/>
    <col min="1273" max="1273" width="45.109375" customWidth="1"/>
    <col min="1274" max="1274" width="18" customWidth="1"/>
    <col min="1275" max="1276" width="10.21875" customWidth="1"/>
    <col min="1277" max="1305" width="11.44140625" customWidth="1"/>
    <col min="1527" max="1527" width="1.33203125" customWidth="1"/>
    <col min="1528" max="1528" width="8" customWidth="1"/>
    <col min="1529" max="1529" width="45.109375" customWidth="1"/>
    <col min="1530" max="1530" width="18" customWidth="1"/>
    <col min="1531" max="1532" width="10.21875" customWidth="1"/>
    <col min="1533" max="1561" width="11.44140625" customWidth="1"/>
    <col min="1783" max="1783" width="1.33203125" customWidth="1"/>
    <col min="1784" max="1784" width="8" customWidth="1"/>
    <col min="1785" max="1785" width="45.109375" customWidth="1"/>
    <col min="1786" max="1786" width="18" customWidth="1"/>
    <col min="1787" max="1788" width="10.21875" customWidth="1"/>
    <col min="1789" max="1817" width="11.44140625" customWidth="1"/>
    <col min="2039" max="2039" width="1.33203125" customWidth="1"/>
    <col min="2040" max="2040" width="8" customWidth="1"/>
    <col min="2041" max="2041" width="45.109375" customWidth="1"/>
    <col min="2042" max="2042" width="18" customWidth="1"/>
    <col min="2043" max="2044" width="10.21875" customWidth="1"/>
    <col min="2045" max="2073" width="11.44140625" customWidth="1"/>
    <col min="2295" max="2295" width="1.33203125" customWidth="1"/>
    <col min="2296" max="2296" width="8" customWidth="1"/>
    <col min="2297" max="2297" width="45.109375" customWidth="1"/>
    <col min="2298" max="2298" width="18" customWidth="1"/>
    <col min="2299" max="2300" width="10.21875" customWidth="1"/>
    <col min="2301" max="2329" width="11.44140625" customWidth="1"/>
    <col min="2551" max="2551" width="1.33203125" customWidth="1"/>
    <col min="2552" max="2552" width="8" customWidth="1"/>
    <col min="2553" max="2553" width="45.109375" customWidth="1"/>
    <col min="2554" max="2554" width="18" customWidth="1"/>
    <col min="2555" max="2556" width="10.21875" customWidth="1"/>
    <col min="2557" max="2585" width="11.44140625" customWidth="1"/>
    <col min="2807" max="2807" width="1.33203125" customWidth="1"/>
    <col min="2808" max="2808" width="8" customWidth="1"/>
    <col min="2809" max="2809" width="45.109375" customWidth="1"/>
    <col min="2810" max="2810" width="18" customWidth="1"/>
    <col min="2811" max="2812" width="10.21875" customWidth="1"/>
    <col min="2813" max="2841" width="11.44140625" customWidth="1"/>
    <col min="3063" max="3063" width="1.33203125" customWidth="1"/>
    <col min="3064" max="3064" width="8" customWidth="1"/>
    <col min="3065" max="3065" width="45.109375" customWidth="1"/>
    <col min="3066" max="3066" width="18" customWidth="1"/>
    <col min="3067" max="3068" width="10.21875" customWidth="1"/>
    <col min="3069" max="3097" width="11.44140625" customWidth="1"/>
    <col min="3319" max="3319" width="1.33203125" customWidth="1"/>
    <col min="3320" max="3320" width="8" customWidth="1"/>
    <col min="3321" max="3321" width="45.109375" customWidth="1"/>
    <col min="3322" max="3322" width="18" customWidth="1"/>
    <col min="3323" max="3324" width="10.21875" customWidth="1"/>
    <col min="3325" max="3353" width="11.44140625" customWidth="1"/>
    <col min="3575" max="3575" width="1.33203125" customWidth="1"/>
    <col min="3576" max="3576" width="8" customWidth="1"/>
    <col min="3577" max="3577" width="45.109375" customWidth="1"/>
    <col min="3578" max="3578" width="18" customWidth="1"/>
    <col min="3579" max="3580" width="10.21875" customWidth="1"/>
    <col min="3581" max="3609" width="11.44140625" customWidth="1"/>
    <col min="3831" max="3831" width="1.33203125" customWidth="1"/>
    <col min="3832" max="3832" width="8" customWidth="1"/>
    <col min="3833" max="3833" width="45.109375" customWidth="1"/>
    <col min="3834" max="3834" width="18" customWidth="1"/>
    <col min="3835" max="3836" width="10.21875" customWidth="1"/>
    <col min="3837" max="3865" width="11.44140625" customWidth="1"/>
    <col min="4087" max="4087" width="1.33203125" customWidth="1"/>
    <col min="4088" max="4088" width="8" customWidth="1"/>
    <col min="4089" max="4089" width="45.109375" customWidth="1"/>
    <col min="4090" max="4090" width="18" customWidth="1"/>
    <col min="4091" max="4092" width="10.21875" customWidth="1"/>
    <col min="4093" max="4121" width="11.44140625" customWidth="1"/>
    <col min="4343" max="4343" width="1.33203125" customWidth="1"/>
    <col min="4344" max="4344" width="8" customWidth="1"/>
    <col min="4345" max="4345" width="45.109375" customWidth="1"/>
    <col min="4346" max="4346" width="18" customWidth="1"/>
    <col min="4347" max="4348" width="10.21875" customWidth="1"/>
    <col min="4349" max="4377" width="11.44140625" customWidth="1"/>
    <col min="4599" max="4599" width="1.33203125" customWidth="1"/>
    <col min="4600" max="4600" width="8" customWidth="1"/>
    <col min="4601" max="4601" width="45.109375" customWidth="1"/>
    <col min="4602" max="4602" width="18" customWidth="1"/>
    <col min="4603" max="4604" width="10.21875" customWidth="1"/>
    <col min="4605" max="4633" width="11.44140625" customWidth="1"/>
    <col min="4855" max="4855" width="1.33203125" customWidth="1"/>
    <col min="4856" max="4856" width="8" customWidth="1"/>
    <col min="4857" max="4857" width="45.109375" customWidth="1"/>
    <col min="4858" max="4858" width="18" customWidth="1"/>
    <col min="4859" max="4860" width="10.21875" customWidth="1"/>
    <col min="4861" max="4889" width="11.44140625" customWidth="1"/>
    <col min="5111" max="5111" width="1.33203125" customWidth="1"/>
    <col min="5112" max="5112" width="8" customWidth="1"/>
    <col min="5113" max="5113" width="45.109375" customWidth="1"/>
    <col min="5114" max="5114" width="18" customWidth="1"/>
    <col min="5115" max="5116" width="10.21875" customWidth="1"/>
    <col min="5117" max="5145" width="11.44140625" customWidth="1"/>
    <col min="5367" max="5367" width="1.33203125" customWidth="1"/>
    <col min="5368" max="5368" width="8" customWidth="1"/>
    <col min="5369" max="5369" width="45.109375" customWidth="1"/>
    <col min="5370" max="5370" width="18" customWidth="1"/>
    <col min="5371" max="5372" width="10.21875" customWidth="1"/>
    <col min="5373" max="5401" width="11.44140625" customWidth="1"/>
    <col min="5623" max="5623" width="1.33203125" customWidth="1"/>
    <col min="5624" max="5624" width="8" customWidth="1"/>
    <col min="5625" max="5625" width="45.109375" customWidth="1"/>
    <col min="5626" max="5626" width="18" customWidth="1"/>
    <col min="5627" max="5628" width="10.21875" customWidth="1"/>
    <col min="5629" max="5657" width="11.44140625" customWidth="1"/>
    <col min="5879" max="5879" width="1.33203125" customWidth="1"/>
    <col min="5880" max="5880" width="8" customWidth="1"/>
    <col min="5881" max="5881" width="45.109375" customWidth="1"/>
    <col min="5882" max="5882" width="18" customWidth="1"/>
    <col min="5883" max="5884" width="10.21875" customWidth="1"/>
    <col min="5885" max="5913" width="11.44140625" customWidth="1"/>
    <col min="6135" max="6135" width="1.33203125" customWidth="1"/>
    <col min="6136" max="6136" width="8" customWidth="1"/>
    <col min="6137" max="6137" width="45.109375" customWidth="1"/>
    <col min="6138" max="6138" width="18" customWidth="1"/>
    <col min="6139" max="6140" width="10.21875" customWidth="1"/>
    <col min="6141" max="6169" width="11.44140625" customWidth="1"/>
    <col min="6391" max="6391" width="1.33203125" customWidth="1"/>
    <col min="6392" max="6392" width="8" customWidth="1"/>
    <col min="6393" max="6393" width="45.109375" customWidth="1"/>
    <col min="6394" max="6394" width="18" customWidth="1"/>
    <col min="6395" max="6396" width="10.21875" customWidth="1"/>
    <col min="6397" max="6425" width="11.44140625" customWidth="1"/>
    <col min="6647" max="6647" width="1.33203125" customWidth="1"/>
    <col min="6648" max="6648" width="8" customWidth="1"/>
    <col min="6649" max="6649" width="45.109375" customWidth="1"/>
    <col min="6650" max="6650" width="18" customWidth="1"/>
    <col min="6651" max="6652" width="10.21875" customWidth="1"/>
    <col min="6653" max="6681" width="11.44140625" customWidth="1"/>
    <col min="6903" max="6903" width="1.33203125" customWidth="1"/>
    <col min="6904" max="6904" width="8" customWidth="1"/>
    <col min="6905" max="6905" width="45.109375" customWidth="1"/>
    <col min="6906" max="6906" width="18" customWidth="1"/>
    <col min="6907" max="6908" width="10.21875" customWidth="1"/>
    <col min="6909" max="6937" width="11.44140625" customWidth="1"/>
    <col min="7159" max="7159" width="1.33203125" customWidth="1"/>
    <col min="7160" max="7160" width="8" customWidth="1"/>
    <col min="7161" max="7161" width="45.109375" customWidth="1"/>
    <col min="7162" max="7162" width="18" customWidth="1"/>
    <col min="7163" max="7164" width="10.21875" customWidth="1"/>
    <col min="7165" max="7193" width="11.44140625" customWidth="1"/>
    <col min="7415" max="7415" width="1.33203125" customWidth="1"/>
    <col min="7416" max="7416" width="8" customWidth="1"/>
    <col min="7417" max="7417" width="45.109375" customWidth="1"/>
    <col min="7418" max="7418" width="18" customWidth="1"/>
    <col min="7419" max="7420" width="10.21875" customWidth="1"/>
    <col min="7421" max="7449" width="11.44140625" customWidth="1"/>
    <col min="7671" max="7671" width="1.33203125" customWidth="1"/>
    <col min="7672" max="7672" width="8" customWidth="1"/>
    <col min="7673" max="7673" width="45.109375" customWidth="1"/>
    <col min="7674" max="7674" width="18" customWidth="1"/>
    <col min="7675" max="7676" width="10.21875" customWidth="1"/>
    <col min="7677" max="7705" width="11.44140625" customWidth="1"/>
    <col min="7927" max="7927" width="1.33203125" customWidth="1"/>
    <col min="7928" max="7928" width="8" customWidth="1"/>
    <col min="7929" max="7929" width="45.109375" customWidth="1"/>
    <col min="7930" max="7930" width="18" customWidth="1"/>
    <col min="7931" max="7932" width="10.21875" customWidth="1"/>
    <col min="7933" max="7961" width="11.44140625" customWidth="1"/>
    <col min="8183" max="8183" width="1.33203125" customWidth="1"/>
    <col min="8184" max="8184" width="8" customWidth="1"/>
    <col min="8185" max="8185" width="45.109375" customWidth="1"/>
    <col min="8186" max="8186" width="18" customWidth="1"/>
    <col min="8187" max="8188" width="10.21875" customWidth="1"/>
    <col min="8189" max="8217" width="11.44140625" customWidth="1"/>
    <col min="8439" max="8439" width="1.33203125" customWidth="1"/>
    <col min="8440" max="8440" width="8" customWidth="1"/>
    <col min="8441" max="8441" width="45.109375" customWidth="1"/>
    <col min="8442" max="8442" width="18" customWidth="1"/>
    <col min="8443" max="8444" width="10.21875" customWidth="1"/>
    <col min="8445" max="8473" width="11.44140625" customWidth="1"/>
    <col min="8695" max="8695" width="1.33203125" customWidth="1"/>
    <col min="8696" max="8696" width="8" customWidth="1"/>
    <col min="8697" max="8697" width="45.109375" customWidth="1"/>
    <col min="8698" max="8698" width="18" customWidth="1"/>
    <col min="8699" max="8700" width="10.21875" customWidth="1"/>
    <col min="8701" max="8729" width="11.44140625" customWidth="1"/>
    <col min="8951" max="8951" width="1.33203125" customWidth="1"/>
    <col min="8952" max="8952" width="8" customWidth="1"/>
    <col min="8953" max="8953" width="45.109375" customWidth="1"/>
    <col min="8954" max="8954" width="18" customWidth="1"/>
    <col min="8955" max="8956" width="10.21875" customWidth="1"/>
    <col min="8957" max="8985" width="11.44140625" customWidth="1"/>
    <col min="9207" max="9207" width="1.33203125" customWidth="1"/>
    <col min="9208" max="9208" width="8" customWidth="1"/>
    <col min="9209" max="9209" width="45.109375" customWidth="1"/>
    <col min="9210" max="9210" width="18" customWidth="1"/>
    <col min="9211" max="9212" width="10.21875" customWidth="1"/>
    <col min="9213" max="9241" width="11.44140625" customWidth="1"/>
    <col min="9463" max="9463" width="1.33203125" customWidth="1"/>
    <col min="9464" max="9464" width="8" customWidth="1"/>
    <col min="9465" max="9465" width="45.109375" customWidth="1"/>
    <col min="9466" max="9466" width="18" customWidth="1"/>
    <col min="9467" max="9468" width="10.21875" customWidth="1"/>
    <col min="9469" max="9497" width="11.44140625" customWidth="1"/>
    <col min="9719" max="9719" width="1.33203125" customWidth="1"/>
    <col min="9720" max="9720" width="8" customWidth="1"/>
    <col min="9721" max="9721" width="45.109375" customWidth="1"/>
    <col min="9722" max="9722" width="18" customWidth="1"/>
    <col min="9723" max="9724" width="10.21875" customWidth="1"/>
    <col min="9725" max="9753" width="11.44140625" customWidth="1"/>
    <col min="9975" max="9975" width="1.33203125" customWidth="1"/>
    <col min="9976" max="9976" width="8" customWidth="1"/>
    <col min="9977" max="9977" width="45.109375" customWidth="1"/>
    <col min="9978" max="9978" width="18" customWidth="1"/>
    <col min="9979" max="9980" width="10.21875" customWidth="1"/>
    <col min="9981" max="10009" width="11.44140625" customWidth="1"/>
    <col min="10231" max="10231" width="1.33203125" customWidth="1"/>
    <col min="10232" max="10232" width="8" customWidth="1"/>
    <col min="10233" max="10233" width="45.109375" customWidth="1"/>
    <col min="10234" max="10234" width="18" customWidth="1"/>
    <col min="10235" max="10236" width="10.21875" customWidth="1"/>
    <col min="10237" max="10265" width="11.44140625" customWidth="1"/>
    <col min="10487" max="10487" width="1.33203125" customWidth="1"/>
    <col min="10488" max="10488" width="8" customWidth="1"/>
    <col min="10489" max="10489" width="45.109375" customWidth="1"/>
    <col min="10490" max="10490" width="18" customWidth="1"/>
    <col min="10491" max="10492" width="10.21875" customWidth="1"/>
    <col min="10493" max="10521" width="11.44140625" customWidth="1"/>
    <col min="10743" max="10743" width="1.33203125" customWidth="1"/>
    <col min="10744" max="10744" width="8" customWidth="1"/>
    <col min="10745" max="10745" width="45.109375" customWidth="1"/>
    <col min="10746" max="10746" width="18" customWidth="1"/>
    <col min="10747" max="10748" width="10.21875" customWidth="1"/>
    <col min="10749" max="10777" width="11.44140625" customWidth="1"/>
    <col min="10999" max="10999" width="1.33203125" customWidth="1"/>
    <col min="11000" max="11000" width="8" customWidth="1"/>
    <col min="11001" max="11001" width="45.109375" customWidth="1"/>
    <col min="11002" max="11002" width="18" customWidth="1"/>
    <col min="11003" max="11004" width="10.21875" customWidth="1"/>
    <col min="11005" max="11033" width="11.44140625" customWidth="1"/>
    <col min="11255" max="11255" width="1.33203125" customWidth="1"/>
    <col min="11256" max="11256" width="8" customWidth="1"/>
    <col min="11257" max="11257" width="45.109375" customWidth="1"/>
    <col min="11258" max="11258" width="18" customWidth="1"/>
    <col min="11259" max="11260" width="10.21875" customWidth="1"/>
    <col min="11261" max="11289" width="11.44140625" customWidth="1"/>
    <col min="11511" max="11511" width="1.33203125" customWidth="1"/>
    <col min="11512" max="11512" width="8" customWidth="1"/>
    <col min="11513" max="11513" width="45.109375" customWidth="1"/>
    <col min="11514" max="11514" width="18" customWidth="1"/>
    <col min="11515" max="11516" width="10.21875" customWidth="1"/>
    <col min="11517" max="11545" width="11.44140625" customWidth="1"/>
    <col min="11767" max="11767" width="1.33203125" customWidth="1"/>
    <col min="11768" max="11768" width="8" customWidth="1"/>
    <col min="11769" max="11769" width="45.109375" customWidth="1"/>
    <col min="11770" max="11770" width="18" customWidth="1"/>
    <col min="11771" max="11772" width="10.21875" customWidth="1"/>
    <col min="11773" max="11801" width="11.44140625" customWidth="1"/>
    <col min="12023" max="12023" width="1.33203125" customWidth="1"/>
    <col min="12024" max="12024" width="8" customWidth="1"/>
    <col min="12025" max="12025" width="45.109375" customWidth="1"/>
    <col min="12026" max="12026" width="18" customWidth="1"/>
    <col min="12027" max="12028" width="10.21875" customWidth="1"/>
    <col min="12029" max="12057" width="11.44140625" customWidth="1"/>
    <col min="12279" max="12279" width="1.33203125" customWidth="1"/>
    <col min="12280" max="12280" width="8" customWidth="1"/>
    <col min="12281" max="12281" width="45.109375" customWidth="1"/>
    <col min="12282" max="12282" width="18" customWidth="1"/>
    <col min="12283" max="12284" width="10.21875" customWidth="1"/>
    <col min="12285" max="12313" width="11.44140625" customWidth="1"/>
    <col min="12535" max="12535" width="1.33203125" customWidth="1"/>
    <col min="12536" max="12536" width="8" customWidth="1"/>
    <col min="12537" max="12537" width="45.109375" customWidth="1"/>
    <col min="12538" max="12538" width="18" customWidth="1"/>
    <col min="12539" max="12540" width="10.21875" customWidth="1"/>
    <col min="12541" max="12569" width="11.44140625" customWidth="1"/>
    <col min="12791" max="12791" width="1.33203125" customWidth="1"/>
    <col min="12792" max="12792" width="8" customWidth="1"/>
    <col min="12793" max="12793" width="45.109375" customWidth="1"/>
    <col min="12794" max="12794" width="18" customWidth="1"/>
    <col min="12795" max="12796" width="10.21875" customWidth="1"/>
    <col min="12797" max="12825" width="11.44140625" customWidth="1"/>
    <col min="13047" max="13047" width="1.33203125" customWidth="1"/>
    <col min="13048" max="13048" width="8" customWidth="1"/>
    <col min="13049" max="13049" width="45.109375" customWidth="1"/>
    <col min="13050" max="13050" width="18" customWidth="1"/>
    <col min="13051" max="13052" width="10.21875" customWidth="1"/>
    <col min="13053" max="13081" width="11.44140625" customWidth="1"/>
    <col min="13303" max="13303" width="1.33203125" customWidth="1"/>
    <col min="13304" max="13304" width="8" customWidth="1"/>
    <col min="13305" max="13305" width="45.109375" customWidth="1"/>
    <col min="13306" max="13306" width="18" customWidth="1"/>
    <col min="13307" max="13308" width="10.21875" customWidth="1"/>
    <col min="13309" max="13337" width="11.44140625" customWidth="1"/>
    <col min="13559" max="13559" width="1.33203125" customWidth="1"/>
    <col min="13560" max="13560" width="8" customWidth="1"/>
    <col min="13561" max="13561" width="45.109375" customWidth="1"/>
    <col min="13562" max="13562" width="18" customWidth="1"/>
    <col min="13563" max="13564" width="10.21875" customWidth="1"/>
    <col min="13565" max="13593" width="11.44140625" customWidth="1"/>
    <col min="13815" max="13815" width="1.33203125" customWidth="1"/>
    <col min="13816" max="13816" width="8" customWidth="1"/>
    <col min="13817" max="13817" width="45.109375" customWidth="1"/>
    <col min="13818" max="13818" width="18" customWidth="1"/>
    <col min="13819" max="13820" width="10.21875" customWidth="1"/>
    <col min="13821" max="13849" width="11.44140625" customWidth="1"/>
    <col min="14071" max="14071" width="1.33203125" customWidth="1"/>
    <col min="14072" max="14072" width="8" customWidth="1"/>
    <col min="14073" max="14073" width="45.109375" customWidth="1"/>
    <col min="14074" max="14074" width="18" customWidth="1"/>
    <col min="14075" max="14076" width="10.21875" customWidth="1"/>
    <col min="14077" max="14105" width="11.44140625" customWidth="1"/>
    <col min="14327" max="14327" width="1.33203125" customWidth="1"/>
    <col min="14328" max="14328" width="8" customWidth="1"/>
    <col min="14329" max="14329" width="45.109375" customWidth="1"/>
    <col min="14330" max="14330" width="18" customWidth="1"/>
    <col min="14331" max="14332" width="10.21875" customWidth="1"/>
    <col min="14333" max="14361" width="11.44140625" customWidth="1"/>
    <col min="14583" max="14583" width="1.33203125" customWidth="1"/>
    <col min="14584" max="14584" width="8" customWidth="1"/>
    <col min="14585" max="14585" width="45.109375" customWidth="1"/>
    <col min="14586" max="14586" width="18" customWidth="1"/>
    <col min="14587" max="14588" width="10.21875" customWidth="1"/>
    <col min="14589" max="14617" width="11.44140625" customWidth="1"/>
    <col min="14839" max="14839" width="1.33203125" customWidth="1"/>
    <col min="14840" max="14840" width="8" customWidth="1"/>
    <col min="14841" max="14841" width="45.109375" customWidth="1"/>
    <col min="14842" max="14842" width="18" customWidth="1"/>
    <col min="14843" max="14844" width="10.21875" customWidth="1"/>
    <col min="14845" max="14873" width="11.44140625" customWidth="1"/>
    <col min="15095" max="15095" width="1.33203125" customWidth="1"/>
    <col min="15096" max="15096" width="8" customWidth="1"/>
    <col min="15097" max="15097" width="45.109375" customWidth="1"/>
    <col min="15098" max="15098" width="18" customWidth="1"/>
    <col min="15099" max="15100" width="10.21875" customWidth="1"/>
    <col min="15101" max="15129" width="11.44140625" customWidth="1"/>
    <col min="15351" max="15351" width="1.33203125" customWidth="1"/>
    <col min="15352" max="15352" width="8" customWidth="1"/>
    <col min="15353" max="15353" width="45.109375" customWidth="1"/>
    <col min="15354" max="15354" width="18" customWidth="1"/>
    <col min="15355" max="15356" width="10.21875" customWidth="1"/>
    <col min="15357" max="15385" width="11.44140625" customWidth="1"/>
    <col min="15607" max="15607" width="1.33203125" customWidth="1"/>
    <col min="15608" max="15608" width="8" customWidth="1"/>
    <col min="15609" max="15609" width="45.109375" customWidth="1"/>
    <col min="15610" max="15610" width="18" customWidth="1"/>
    <col min="15611" max="15612" width="10.21875" customWidth="1"/>
    <col min="15613" max="15641" width="11.44140625" customWidth="1"/>
    <col min="15863" max="15863" width="1.33203125" customWidth="1"/>
    <col min="15864" max="15864" width="8" customWidth="1"/>
    <col min="15865" max="15865" width="45.109375" customWidth="1"/>
    <col min="15866" max="15866" width="18" customWidth="1"/>
    <col min="15867" max="15868" width="10.21875" customWidth="1"/>
    <col min="15869" max="15897" width="11.44140625" customWidth="1"/>
    <col min="16119" max="16119" width="1.33203125" customWidth="1"/>
    <col min="16120" max="16120" width="8" customWidth="1"/>
    <col min="16121" max="16121" width="45.109375" customWidth="1"/>
    <col min="16122" max="16122" width="18" customWidth="1"/>
    <col min="16123" max="16124" width="10.21875" customWidth="1"/>
    <col min="16125" max="16153" width="11.44140625" customWidth="1"/>
  </cols>
  <sheetData>
    <row r="1" spans="1:36" ht="18" x14ac:dyDescent="0.25">
      <c r="A1" s="228"/>
      <c r="B1" s="229" t="s">
        <v>589</v>
      </c>
      <c r="C1" s="230"/>
      <c r="D1" s="231"/>
      <c r="E1" s="231"/>
      <c r="F1" s="232"/>
      <c r="G1" s="232"/>
      <c r="H1" s="232"/>
      <c r="I1" s="233"/>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4"/>
      <c r="AI1" s="234"/>
      <c r="AJ1" s="234"/>
    </row>
    <row r="2" spans="1:36" ht="15.75" thickBot="1" x14ac:dyDescent="0.25">
      <c r="A2" s="235"/>
      <c r="B2" s="236"/>
      <c r="C2" s="237"/>
      <c r="D2" s="124"/>
      <c r="E2" s="124"/>
      <c r="F2" s="100"/>
      <c r="G2" s="100"/>
      <c r="H2" s="966" t="s">
        <v>590</v>
      </c>
      <c r="I2" s="967"/>
      <c r="J2" s="967"/>
      <c r="K2" s="967"/>
      <c r="L2" s="967"/>
      <c r="M2" s="967"/>
      <c r="N2" s="967"/>
      <c r="O2" s="967"/>
      <c r="P2" s="967"/>
      <c r="Q2" s="967"/>
      <c r="R2" s="967"/>
      <c r="S2" s="967"/>
      <c r="T2" s="967"/>
      <c r="U2" s="967"/>
      <c r="V2" s="967"/>
      <c r="W2" s="967"/>
      <c r="X2" s="967"/>
      <c r="Y2" s="967"/>
      <c r="Z2" s="967"/>
      <c r="AA2" s="967"/>
      <c r="AB2" s="967"/>
      <c r="AC2" s="967"/>
      <c r="AD2" s="967"/>
      <c r="AE2" s="967"/>
      <c r="AF2" s="967"/>
      <c r="AG2" s="967"/>
      <c r="AH2" s="967"/>
      <c r="AI2" s="967"/>
      <c r="AJ2" s="967"/>
    </row>
    <row r="3" spans="1:36" ht="31.5" x14ac:dyDescent="0.2">
      <c r="A3" s="238"/>
      <c r="B3" s="239" t="s">
        <v>591</v>
      </c>
      <c r="C3" s="337" t="s">
        <v>592</v>
      </c>
      <c r="D3" s="338" t="s">
        <v>593</v>
      </c>
      <c r="E3" s="338"/>
      <c r="F3" s="339" t="s">
        <v>140</v>
      </c>
      <c r="G3" s="339" t="s">
        <v>187</v>
      </c>
      <c r="H3" s="340" t="str">
        <f>'TITLE PAGE'!D14</f>
        <v>2016-17</v>
      </c>
      <c r="I3" s="341" t="str">
        <f>'WRZ summary'!E3</f>
        <v>For info 2017-18</v>
      </c>
      <c r="J3" s="341" t="str">
        <f>'WRZ summary'!F3</f>
        <v>For info 2018-19</v>
      </c>
      <c r="K3" s="341" t="str">
        <f>'WRZ summary'!G3</f>
        <v>For info 2019-20</v>
      </c>
      <c r="L3" s="338" t="str">
        <f>'WRZ summary'!H3</f>
        <v>2020-21</v>
      </c>
      <c r="M3" s="338" t="str">
        <f>'WRZ summary'!I3</f>
        <v>2021-22</v>
      </c>
      <c r="N3" s="338" t="str">
        <f>'WRZ summary'!J3</f>
        <v>2022-23</v>
      </c>
      <c r="O3" s="338" t="str">
        <f>'WRZ summary'!K3</f>
        <v>2023-24</v>
      </c>
      <c r="P3" s="338" t="str">
        <f>'WRZ summary'!L3</f>
        <v>2024-25</v>
      </c>
      <c r="Q3" s="338" t="str">
        <f>'WRZ summary'!M3</f>
        <v>2025-26</v>
      </c>
      <c r="R3" s="338" t="str">
        <f>'WRZ summary'!N3</f>
        <v>2026-27</v>
      </c>
      <c r="S3" s="338" t="str">
        <f>'WRZ summary'!O3</f>
        <v>2027-28</v>
      </c>
      <c r="T3" s="338" t="str">
        <f>'WRZ summary'!P3</f>
        <v>2028-29</v>
      </c>
      <c r="U3" s="338" t="str">
        <f>'WRZ summary'!Q3</f>
        <v>2029-30</v>
      </c>
      <c r="V3" s="338" t="str">
        <f>'WRZ summary'!R3</f>
        <v>2030-31</v>
      </c>
      <c r="W3" s="338" t="str">
        <f>'WRZ summary'!S3</f>
        <v>2031-32</v>
      </c>
      <c r="X3" s="338" t="str">
        <f>'WRZ summary'!T3</f>
        <v>2032-33</v>
      </c>
      <c r="Y3" s="338" t="str">
        <f>'WRZ summary'!U3</f>
        <v>2033-34</v>
      </c>
      <c r="Z3" s="338" t="str">
        <f>'WRZ summary'!V3</f>
        <v>2034-35</v>
      </c>
      <c r="AA3" s="338" t="str">
        <f>'WRZ summary'!W3</f>
        <v>2035-36</v>
      </c>
      <c r="AB3" s="338" t="str">
        <f>'WRZ summary'!X3</f>
        <v>2036-37</v>
      </c>
      <c r="AC3" s="338" t="str">
        <f>'WRZ summary'!Y3</f>
        <v>2037-38</v>
      </c>
      <c r="AD3" s="338" t="str">
        <f>'WRZ summary'!Z3</f>
        <v>2038-39</v>
      </c>
      <c r="AE3" s="338" t="str">
        <f>'WRZ summary'!AA3</f>
        <v>2039-40</v>
      </c>
      <c r="AF3" s="338" t="str">
        <f>'WRZ summary'!AB3</f>
        <v>2040-41</v>
      </c>
      <c r="AG3" s="338" t="str">
        <f>'WRZ summary'!AC3</f>
        <v>2041-42</v>
      </c>
      <c r="AH3" s="338" t="str">
        <f>'WRZ summary'!AD3</f>
        <v>2042-43</v>
      </c>
      <c r="AI3" s="338" t="str">
        <f>'WRZ summary'!AE3</f>
        <v>2043-44</v>
      </c>
      <c r="AJ3" s="342" t="str">
        <f>'WRZ summary'!AF3</f>
        <v>2044-45</v>
      </c>
    </row>
    <row r="4" spans="1:36" x14ac:dyDescent="0.2">
      <c r="A4" s="240"/>
      <c r="B4" s="241">
        <v>58</v>
      </c>
      <c r="C4" s="343" t="s">
        <v>594</v>
      </c>
      <c r="D4" s="242" t="s">
        <v>123</v>
      </c>
      <c r="E4" s="242"/>
      <c r="F4" s="243" t="s">
        <v>75</v>
      </c>
      <c r="G4" s="243">
        <v>2</v>
      </c>
      <c r="H4" s="656">
        <f>SUM(H5,H8,H11,-H14,-H18,-H21,-H24,H27)</f>
        <v>0</v>
      </c>
      <c r="I4" s="657">
        <f>SUM(I5,I8,I11,-I14,-I18,-I21,-I24,I27)</f>
        <v>0</v>
      </c>
      <c r="J4" s="657">
        <f>SUM(J5,J8,J11,-J14,-J18,-J21,-J24,J27)</f>
        <v>0</v>
      </c>
      <c r="K4" s="657">
        <f>SUM(K5,K8,K11,-K14,-K18,-K21,-K24,K27)</f>
        <v>0</v>
      </c>
      <c r="L4" s="462">
        <f>SUM(L5,L8,L11,-L14,-L18,-L21,-L24,L27)</f>
        <v>0</v>
      </c>
      <c r="M4" s="462">
        <f t="shared" ref="M4:AJ4" si="0">SUM(M5,M8,M11,-M14,-M18,-M21,-M24,M27)</f>
        <v>0</v>
      </c>
      <c r="N4" s="462">
        <f t="shared" si="0"/>
        <v>0</v>
      </c>
      <c r="O4" s="462">
        <f t="shared" si="0"/>
        <v>0</v>
      </c>
      <c r="P4" s="462">
        <f t="shared" si="0"/>
        <v>0</v>
      </c>
      <c r="Q4" s="462">
        <f t="shared" si="0"/>
        <v>0</v>
      </c>
      <c r="R4" s="462">
        <f t="shared" si="0"/>
        <v>0</v>
      </c>
      <c r="S4" s="462">
        <f t="shared" si="0"/>
        <v>0</v>
      </c>
      <c r="T4" s="462">
        <f t="shared" si="0"/>
        <v>0</v>
      </c>
      <c r="U4" s="462">
        <f t="shared" si="0"/>
        <v>0</v>
      </c>
      <c r="V4" s="462">
        <f t="shared" si="0"/>
        <v>0</v>
      </c>
      <c r="W4" s="462">
        <f t="shared" si="0"/>
        <v>0</v>
      </c>
      <c r="X4" s="462">
        <f t="shared" si="0"/>
        <v>0</v>
      </c>
      <c r="Y4" s="462">
        <f t="shared" si="0"/>
        <v>0</v>
      </c>
      <c r="Z4" s="462">
        <f t="shared" si="0"/>
        <v>0</v>
      </c>
      <c r="AA4" s="462">
        <f t="shared" si="0"/>
        <v>0</v>
      </c>
      <c r="AB4" s="462">
        <f t="shared" si="0"/>
        <v>0</v>
      </c>
      <c r="AC4" s="462">
        <f t="shared" si="0"/>
        <v>0</v>
      </c>
      <c r="AD4" s="462">
        <f t="shared" si="0"/>
        <v>0</v>
      </c>
      <c r="AE4" s="462">
        <f t="shared" si="0"/>
        <v>0</v>
      </c>
      <c r="AF4" s="462">
        <f t="shared" si="0"/>
        <v>0</v>
      </c>
      <c r="AG4" s="462">
        <f t="shared" si="0"/>
        <v>0</v>
      </c>
      <c r="AH4" s="462">
        <f t="shared" si="0"/>
        <v>0</v>
      </c>
      <c r="AI4" s="462">
        <f t="shared" si="0"/>
        <v>0</v>
      </c>
      <c r="AJ4" s="658">
        <f t="shared" si="0"/>
        <v>0</v>
      </c>
    </row>
    <row r="5" spans="1:36" x14ac:dyDescent="0.2">
      <c r="A5" s="244"/>
      <c r="B5" s="245">
        <f>B4+0.1</f>
        <v>58.1</v>
      </c>
      <c r="C5" s="344" t="s">
        <v>595</v>
      </c>
      <c r="D5" s="246" t="s">
        <v>123</v>
      </c>
      <c r="E5" s="246"/>
      <c r="F5" s="247" t="s">
        <v>75</v>
      </c>
      <c r="G5" s="247">
        <v>2</v>
      </c>
      <c r="H5" s="320">
        <f t="shared" ref="H5:AJ5" si="1">SUM(H6:H7)</f>
        <v>0</v>
      </c>
      <c r="I5" s="322">
        <f t="shared" si="1"/>
        <v>0</v>
      </c>
      <c r="J5" s="322">
        <f t="shared" si="1"/>
        <v>0</v>
      </c>
      <c r="K5" s="322">
        <f t="shared" si="1"/>
        <v>0</v>
      </c>
      <c r="L5" s="321">
        <f t="shared" si="1"/>
        <v>0</v>
      </c>
      <c r="M5" s="321">
        <f t="shared" si="1"/>
        <v>0</v>
      </c>
      <c r="N5" s="321">
        <f t="shared" si="1"/>
        <v>0</v>
      </c>
      <c r="O5" s="321">
        <f t="shared" si="1"/>
        <v>0</v>
      </c>
      <c r="P5" s="321">
        <f t="shared" si="1"/>
        <v>0</v>
      </c>
      <c r="Q5" s="321">
        <f t="shared" si="1"/>
        <v>0</v>
      </c>
      <c r="R5" s="321">
        <f t="shared" si="1"/>
        <v>0</v>
      </c>
      <c r="S5" s="321">
        <f t="shared" si="1"/>
        <v>0</v>
      </c>
      <c r="T5" s="321">
        <f t="shared" si="1"/>
        <v>0</v>
      </c>
      <c r="U5" s="321">
        <f t="shared" si="1"/>
        <v>0</v>
      </c>
      <c r="V5" s="321">
        <f t="shared" si="1"/>
        <v>0</v>
      </c>
      <c r="W5" s="321">
        <f t="shared" si="1"/>
        <v>0</v>
      </c>
      <c r="X5" s="321">
        <f t="shared" si="1"/>
        <v>0</v>
      </c>
      <c r="Y5" s="321">
        <f t="shared" si="1"/>
        <v>0</v>
      </c>
      <c r="Z5" s="321">
        <f t="shared" si="1"/>
        <v>0</v>
      </c>
      <c r="AA5" s="321">
        <f t="shared" si="1"/>
        <v>0</v>
      </c>
      <c r="AB5" s="321">
        <f t="shared" si="1"/>
        <v>0</v>
      </c>
      <c r="AC5" s="321">
        <f t="shared" si="1"/>
        <v>0</v>
      </c>
      <c r="AD5" s="321">
        <f t="shared" si="1"/>
        <v>0</v>
      </c>
      <c r="AE5" s="321">
        <f t="shared" si="1"/>
        <v>0</v>
      </c>
      <c r="AF5" s="321">
        <f t="shared" si="1"/>
        <v>0</v>
      </c>
      <c r="AG5" s="321">
        <f t="shared" si="1"/>
        <v>0</v>
      </c>
      <c r="AH5" s="321">
        <f t="shared" si="1"/>
        <v>0</v>
      </c>
      <c r="AI5" s="321">
        <f t="shared" si="1"/>
        <v>0</v>
      </c>
      <c r="AJ5" s="321">
        <f t="shared" si="1"/>
        <v>0</v>
      </c>
    </row>
    <row r="6" spans="1:36" x14ac:dyDescent="0.2">
      <c r="A6" s="244"/>
      <c r="B6" s="248" t="s">
        <v>123</v>
      </c>
      <c r="C6" s="249"/>
      <c r="D6" s="249"/>
      <c r="E6" s="249"/>
      <c r="F6" s="250" t="s">
        <v>75</v>
      </c>
      <c r="G6" s="250">
        <v>2</v>
      </c>
      <c r="H6" s="320"/>
      <c r="I6" s="322"/>
      <c r="J6" s="322"/>
      <c r="K6" s="322"/>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45"/>
    </row>
    <row r="7" spans="1:36" x14ac:dyDescent="0.2">
      <c r="A7" s="244"/>
      <c r="B7" s="351" t="s">
        <v>123</v>
      </c>
      <c r="C7" s="324" t="s">
        <v>596</v>
      </c>
      <c r="D7" s="325" t="s">
        <v>123</v>
      </c>
      <c r="E7" s="325"/>
      <c r="F7" s="326" t="s">
        <v>123</v>
      </c>
      <c r="G7" s="326"/>
      <c r="H7" s="319" t="s">
        <v>123</v>
      </c>
      <c r="I7" s="352" t="s">
        <v>123</v>
      </c>
      <c r="J7" s="352" t="s">
        <v>123</v>
      </c>
      <c r="K7" s="352" t="s">
        <v>123</v>
      </c>
      <c r="L7" s="330" t="s">
        <v>123</v>
      </c>
      <c r="M7" s="330" t="s">
        <v>123</v>
      </c>
      <c r="N7" s="330" t="s">
        <v>123</v>
      </c>
      <c r="O7" s="330" t="s">
        <v>123</v>
      </c>
      <c r="P7" s="330" t="s">
        <v>123</v>
      </c>
      <c r="Q7" s="330" t="s">
        <v>123</v>
      </c>
      <c r="R7" s="330" t="s">
        <v>123</v>
      </c>
      <c r="S7" s="330" t="s">
        <v>123</v>
      </c>
      <c r="T7" s="330" t="s">
        <v>123</v>
      </c>
      <c r="U7" s="330" t="s">
        <v>123</v>
      </c>
      <c r="V7" s="330" t="s">
        <v>123</v>
      </c>
      <c r="W7" s="330" t="s">
        <v>123</v>
      </c>
      <c r="X7" s="330" t="s">
        <v>123</v>
      </c>
      <c r="Y7" s="330" t="s">
        <v>123</v>
      </c>
      <c r="Z7" s="330" t="s">
        <v>123</v>
      </c>
      <c r="AA7" s="330" t="s">
        <v>123</v>
      </c>
      <c r="AB7" s="330" t="s">
        <v>123</v>
      </c>
      <c r="AC7" s="330" t="s">
        <v>123</v>
      </c>
      <c r="AD7" s="330" t="s">
        <v>123</v>
      </c>
      <c r="AE7" s="330" t="s">
        <v>123</v>
      </c>
      <c r="AF7" s="330" t="s">
        <v>123</v>
      </c>
      <c r="AG7" s="330" t="s">
        <v>123</v>
      </c>
      <c r="AH7" s="330" t="s">
        <v>123</v>
      </c>
      <c r="AI7" s="330" t="s">
        <v>123</v>
      </c>
      <c r="AJ7" s="347" t="s">
        <v>123</v>
      </c>
    </row>
    <row r="8" spans="1:36" x14ac:dyDescent="0.2">
      <c r="A8" s="244"/>
      <c r="B8" s="245">
        <f>B5+0.1</f>
        <v>58.2</v>
      </c>
      <c r="C8" s="327" t="s">
        <v>597</v>
      </c>
      <c r="D8" s="328" t="s">
        <v>123</v>
      </c>
      <c r="E8" s="328"/>
      <c r="F8" s="247" t="s">
        <v>75</v>
      </c>
      <c r="G8" s="247">
        <v>2</v>
      </c>
      <c r="H8" s="320">
        <f t="shared" ref="H8:AJ8" si="2">SUM(H9:H10)</f>
        <v>0</v>
      </c>
      <c r="I8" s="322">
        <f t="shared" si="2"/>
        <v>0</v>
      </c>
      <c r="J8" s="322">
        <f t="shared" si="2"/>
        <v>0</v>
      </c>
      <c r="K8" s="322">
        <f t="shared" si="2"/>
        <v>0</v>
      </c>
      <c r="L8" s="321">
        <f t="shared" si="2"/>
        <v>0</v>
      </c>
      <c r="M8" s="321">
        <f t="shared" si="2"/>
        <v>0</v>
      </c>
      <c r="N8" s="321">
        <f t="shared" si="2"/>
        <v>0</v>
      </c>
      <c r="O8" s="321">
        <f t="shared" si="2"/>
        <v>0</v>
      </c>
      <c r="P8" s="321">
        <f t="shared" si="2"/>
        <v>0</v>
      </c>
      <c r="Q8" s="321">
        <f t="shared" si="2"/>
        <v>0</v>
      </c>
      <c r="R8" s="321">
        <f t="shared" si="2"/>
        <v>0</v>
      </c>
      <c r="S8" s="321">
        <f t="shared" si="2"/>
        <v>0</v>
      </c>
      <c r="T8" s="321">
        <f t="shared" si="2"/>
        <v>0</v>
      </c>
      <c r="U8" s="321">
        <f t="shared" si="2"/>
        <v>0</v>
      </c>
      <c r="V8" s="321">
        <f t="shared" si="2"/>
        <v>0</v>
      </c>
      <c r="W8" s="321">
        <f t="shared" si="2"/>
        <v>0</v>
      </c>
      <c r="X8" s="321">
        <f t="shared" si="2"/>
        <v>0</v>
      </c>
      <c r="Y8" s="321">
        <f t="shared" si="2"/>
        <v>0</v>
      </c>
      <c r="Z8" s="321">
        <f t="shared" si="2"/>
        <v>0</v>
      </c>
      <c r="AA8" s="321">
        <f t="shared" si="2"/>
        <v>0</v>
      </c>
      <c r="AB8" s="321">
        <f t="shared" si="2"/>
        <v>0</v>
      </c>
      <c r="AC8" s="321">
        <f t="shared" si="2"/>
        <v>0</v>
      </c>
      <c r="AD8" s="321">
        <f t="shared" si="2"/>
        <v>0</v>
      </c>
      <c r="AE8" s="321">
        <f t="shared" si="2"/>
        <v>0</v>
      </c>
      <c r="AF8" s="321">
        <f t="shared" si="2"/>
        <v>0</v>
      </c>
      <c r="AG8" s="321">
        <f t="shared" si="2"/>
        <v>0</v>
      </c>
      <c r="AH8" s="321">
        <f t="shared" si="2"/>
        <v>0</v>
      </c>
      <c r="AI8" s="321">
        <f t="shared" si="2"/>
        <v>0</v>
      </c>
      <c r="AJ8" s="321">
        <f t="shared" si="2"/>
        <v>0</v>
      </c>
    </row>
    <row r="9" spans="1:36" x14ac:dyDescent="0.2">
      <c r="A9" s="244"/>
      <c r="B9" s="248" t="s">
        <v>123</v>
      </c>
      <c r="C9" s="249"/>
      <c r="D9" s="249"/>
      <c r="E9" s="249"/>
      <c r="F9" s="251" t="s">
        <v>75</v>
      </c>
      <c r="G9" s="251">
        <v>2</v>
      </c>
      <c r="H9" s="320"/>
      <c r="I9" s="322"/>
      <c r="J9" s="322"/>
      <c r="K9" s="322"/>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45"/>
    </row>
    <row r="10" spans="1:36" x14ac:dyDescent="0.2">
      <c r="A10" s="252"/>
      <c r="B10" s="351" t="s">
        <v>123</v>
      </c>
      <c r="C10" s="324" t="s">
        <v>596</v>
      </c>
      <c r="D10" s="325" t="s">
        <v>123</v>
      </c>
      <c r="E10" s="325"/>
      <c r="F10" s="282" t="s">
        <v>123</v>
      </c>
      <c r="G10" s="326"/>
      <c r="H10" s="319" t="s">
        <v>123</v>
      </c>
      <c r="I10" s="352" t="s">
        <v>123</v>
      </c>
      <c r="J10" s="352" t="s">
        <v>123</v>
      </c>
      <c r="K10" s="352" t="s">
        <v>123</v>
      </c>
      <c r="L10" s="330" t="s">
        <v>123</v>
      </c>
      <c r="M10" s="330" t="s">
        <v>123</v>
      </c>
      <c r="N10" s="330" t="s">
        <v>123</v>
      </c>
      <c r="O10" s="330" t="s">
        <v>123</v>
      </c>
      <c r="P10" s="330" t="s">
        <v>123</v>
      </c>
      <c r="Q10" s="330" t="s">
        <v>123</v>
      </c>
      <c r="R10" s="330" t="s">
        <v>123</v>
      </c>
      <c r="S10" s="330" t="s">
        <v>123</v>
      </c>
      <c r="T10" s="330" t="s">
        <v>123</v>
      </c>
      <c r="U10" s="330" t="s">
        <v>123</v>
      </c>
      <c r="V10" s="330" t="s">
        <v>123</v>
      </c>
      <c r="W10" s="330" t="s">
        <v>123</v>
      </c>
      <c r="X10" s="330" t="s">
        <v>123</v>
      </c>
      <c r="Y10" s="330" t="s">
        <v>123</v>
      </c>
      <c r="Z10" s="330" t="s">
        <v>123</v>
      </c>
      <c r="AA10" s="330" t="s">
        <v>123</v>
      </c>
      <c r="AB10" s="330" t="s">
        <v>123</v>
      </c>
      <c r="AC10" s="330" t="s">
        <v>123</v>
      </c>
      <c r="AD10" s="330" t="s">
        <v>123</v>
      </c>
      <c r="AE10" s="330" t="s">
        <v>123</v>
      </c>
      <c r="AF10" s="330" t="s">
        <v>123</v>
      </c>
      <c r="AG10" s="330" t="s">
        <v>123</v>
      </c>
      <c r="AH10" s="330" t="s">
        <v>123</v>
      </c>
      <c r="AI10" s="330" t="s">
        <v>123</v>
      </c>
      <c r="AJ10" s="347" t="s">
        <v>123</v>
      </c>
    </row>
    <row r="11" spans="1:36" x14ac:dyDescent="0.2">
      <c r="A11" s="244"/>
      <c r="B11" s="245">
        <f>B8+0.1</f>
        <v>58.300000000000004</v>
      </c>
      <c r="C11" s="327" t="s">
        <v>598</v>
      </c>
      <c r="D11" s="256" t="s">
        <v>123</v>
      </c>
      <c r="E11" s="256"/>
      <c r="F11" s="253" t="s">
        <v>75</v>
      </c>
      <c r="G11" s="253">
        <v>2</v>
      </c>
      <c r="H11" s="320">
        <f t="shared" ref="H11:AJ11" si="3">SUM(H12:H13)</f>
        <v>0</v>
      </c>
      <c r="I11" s="322">
        <f t="shared" si="3"/>
        <v>0</v>
      </c>
      <c r="J11" s="322">
        <f t="shared" si="3"/>
        <v>0</v>
      </c>
      <c r="K11" s="322">
        <f t="shared" si="3"/>
        <v>0</v>
      </c>
      <c r="L11" s="321">
        <f t="shared" si="3"/>
        <v>0</v>
      </c>
      <c r="M11" s="321">
        <f t="shared" si="3"/>
        <v>0</v>
      </c>
      <c r="N11" s="321">
        <f t="shared" si="3"/>
        <v>0</v>
      </c>
      <c r="O11" s="321">
        <f t="shared" si="3"/>
        <v>0</v>
      </c>
      <c r="P11" s="321">
        <f t="shared" si="3"/>
        <v>0</v>
      </c>
      <c r="Q11" s="321">
        <f t="shared" si="3"/>
        <v>0</v>
      </c>
      <c r="R11" s="321">
        <f t="shared" si="3"/>
        <v>0</v>
      </c>
      <c r="S11" s="321">
        <f t="shared" si="3"/>
        <v>0</v>
      </c>
      <c r="T11" s="321">
        <f t="shared" si="3"/>
        <v>0</v>
      </c>
      <c r="U11" s="321">
        <f t="shared" si="3"/>
        <v>0</v>
      </c>
      <c r="V11" s="321">
        <f t="shared" si="3"/>
        <v>0</v>
      </c>
      <c r="W11" s="321">
        <f t="shared" si="3"/>
        <v>0</v>
      </c>
      <c r="X11" s="321">
        <f t="shared" si="3"/>
        <v>0</v>
      </c>
      <c r="Y11" s="321">
        <f t="shared" si="3"/>
        <v>0</v>
      </c>
      <c r="Z11" s="321">
        <f t="shared" si="3"/>
        <v>0</v>
      </c>
      <c r="AA11" s="321">
        <f t="shared" si="3"/>
        <v>0</v>
      </c>
      <c r="AB11" s="321">
        <f t="shared" si="3"/>
        <v>0</v>
      </c>
      <c r="AC11" s="321">
        <f t="shared" si="3"/>
        <v>0</v>
      </c>
      <c r="AD11" s="321">
        <f t="shared" si="3"/>
        <v>0</v>
      </c>
      <c r="AE11" s="321">
        <f t="shared" si="3"/>
        <v>0</v>
      </c>
      <c r="AF11" s="321">
        <f t="shared" si="3"/>
        <v>0</v>
      </c>
      <c r="AG11" s="321">
        <f t="shared" si="3"/>
        <v>0</v>
      </c>
      <c r="AH11" s="321">
        <f t="shared" si="3"/>
        <v>0</v>
      </c>
      <c r="AI11" s="321">
        <f t="shared" si="3"/>
        <v>0</v>
      </c>
      <c r="AJ11" s="321">
        <f t="shared" si="3"/>
        <v>0</v>
      </c>
    </row>
    <row r="12" spans="1:36" x14ac:dyDescent="0.2">
      <c r="A12" s="244"/>
      <c r="B12" s="248" t="s">
        <v>123</v>
      </c>
      <c r="C12" s="249"/>
      <c r="D12" s="249"/>
      <c r="E12" s="249"/>
      <c r="F12" s="251" t="s">
        <v>75</v>
      </c>
      <c r="G12" s="251">
        <v>2</v>
      </c>
      <c r="H12" s="320"/>
      <c r="I12" s="322"/>
      <c r="J12" s="322"/>
      <c r="K12" s="322"/>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45"/>
    </row>
    <row r="13" spans="1:36" x14ac:dyDescent="0.2">
      <c r="A13" s="244"/>
      <c r="B13" s="351" t="s">
        <v>123</v>
      </c>
      <c r="C13" s="324" t="s">
        <v>596</v>
      </c>
      <c r="D13" s="325" t="s">
        <v>123</v>
      </c>
      <c r="E13" s="325"/>
      <c r="F13" s="282" t="s">
        <v>123</v>
      </c>
      <c r="G13" s="326"/>
      <c r="H13" s="319" t="s">
        <v>123</v>
      </c>
      <c r="I13" s="352" t="s">
        <v>123</v>
      </c>
      <c r="J13" s="352" t="s">
        <v>123</v>
      </c>
      <c r="K13" s="352" t="s">
        <v>123</v>
      </c>
      <c r="L13" s="330" t="s">
        <v>123</v>
      </c>
      <c r="M13" s="330" t="s">
        <v>123</v>
      </c>
      <c r="N13" s="330" t="s">
        <v>123</v>
      </c>
      <c r="O13" s="330" t="s">
        <v>123</v>
      </c>
      <c r="P13" s="330" t="s">
        <v>123</v>
      </c>
      <c r="Q13" s="330" t="s">
        <v>123</v>
      </c>
      <c r="R13" s="330" t="s">
        <v>123</v>
      </c>
      <c r="S13" s="330" t="s">
        <v>123</v>
      </c>
      <c r="T13" s="330" t="s">
        <v>123</v>
      </c>
      <c r="U13" s="330" t="s">
        <v>123</v>
      </c>
      <c r="V13" s="330" t="s">
        <v>123</v>
      </c>
      <c r="W13" s="330" t="s">
        <v>123</v>
      </c>
      <c r="X13" s="330" t="s">
        <v>123</v>
      </c>
      <c r="Y13" s="330" t="s">
        <v>123</v>
      </c>
      <c r="Z13" s="330" t="s">
        <v>123</v>
      </c>
      <c r="AA13" s="330" t="s">
        <v>123</v>
      </c>
      <c r="AB13" s="330" t="s">
        <v>123</v>
      </c>
      <c r="AC13" s="330" t="s">
        <v>123</v>
      </c>
      <c r="AD13" s="330" t="s">
        <v>123</v>
      </c>
      <c r="AE13" s="330" t="s">
        <v>123</v>
      </c>
      <c r="AF13" s="330" t="s">
        <v>123</v>
      </c>
      <c r="AG13" s="330" t="s">
        <v>123</v>
      </c>
      <c r="AH13" s="330" t="s">
        <v>123</v>
      </c>
      <c r="AI13" s="330" t="s">
        <v>123</v>
      </c>
      <c r="AJ13" s="347" t="s">
        <v>123</v>
      </c>
    </row>
    <row r="14" spans="1:36" ht="25.5" x14ac:dyDescent="0.2">
      <c r="A14" s="244"/>
      <c r="B14" s="245">
        <f>B11+0.1</f>
        <v>58.400000000000006</v>
      </c>
      <c r="C14" s="327" t="s">
        <v>599</v>
      </c>
      <c r="D14" s="256" t="s">
        <v>123</v>
      </c>
      <c r="E14" s="256"/>
      <c r="F14" s="253" t="s">
        <v>75</v>
      </c>
      <c r="G14" s="253">
        <v>2</v>
      </c>
      <c r="H14" s="320">
        <f t="shared" ref="H14:AJ14" si="4">SUM(H15:H16)</f>
        <v>0</v>
      </c>
      <c r="I14" s="322">
        <f t="shared" si="4"/>
        <v>0</v>
      </c>
      <c r="J14" s="322">
        <f t="shared" si="4"/>
        <v>0</v>
      </c>
      <c r="K14" s="322">
        <f t="shared" si="4"/>
        <v>0</v>
      </c>
      <c r="L14" s="321">
        <f t="shared" si="4"/>
        <v>0</v>
      </c>
      <c r="M14" s="321">
        <f t="shared" si="4"/>
        <v>0</v>
      </c>
      <c r="N14" s="321">
        <f t="shared" si="4"/>
        <v>0</v>
      </c>
      <c r="O14" s="321">
        <f t="shared" si="4"/>
        <v>0</v>
      </c>
      <c r="P14" s="321">
        <f t="shared" si="4"/>
        <v>0</v>
      </c>
      <c r="Q14" s="321">
        <f t="shared" si="4"/>
        <v>0</v>
      </c>
      <c r="R14" s="321">
        <f t="shared" si="4"/>
        <v>0</v>
      </c>
      <c r="S14" s="321">
        <f t="shared" si="4"/>
        <v>0</v>
      </c>
      <c r="T14" s="321">
        <f t="shared" si="4"/>
        <v>0</v>
      </c>
      <c r="U14" s="321">
        <f t="shared" si="4"/>
        <v>0</v>
      </c>
      <c r="V14" s="321">
        <f t="shared" si="4"/>
        <v>0</v>
      </c>
      <c r="W14" s="321">
        <f t="shared" si="4"/>
        <v>0</v>
      </c>
      <c r="X14" s="321">
        <f t="shared" si="4"/>
        <v>0</v>
      </c>
      <c r="Y14" s="321">
        <f t="shared" si="4"/>
        <v>0</v>
      </c>
      <c r="Z14" s="321">
        <f t="shared" si="4"/>
        <v>0</v>
      </c>
      <c r="AA14" s="321">
        <f t="shared" si="4"/>
        <v>0</v>
      </c>
      <c r="AB14" s="321">
        <f t="shared" si="4"/>
        <v>0</v>
      </c>
      <c r="AC14" s="321">
        <f t="shared" si="4"/>
        <v>0</v>
      </c>
      <c r="AD14" s="321">
        <f t="shared" si="4"/>
        <v>0</v>
      </c>
      <c r="AE14" s="321">
        <f t="shared" si="4"/>
        <v>0</v>
      </c>
      <c r="AF14" s="321">
        <f t="shared" si="4"/>
        <v>0</v>
      </c>
      <c r="AG14" s="321">
        <f t="shared" si="4"/>
        <v>0</v>
      </c>
      <c r="AH14" s="321">
        <f t="shared" si="4"/>
        <v>0</v>
      </c>
      <c r="AI14" s="321">
        <f t="shared" si="4"/>
        <v>0</v>
      </c>
      <c r="AJ14" s="321">
        <f t="shared" si="4"/>
        <v>0</v>
      </c>
    </row>
    <row r="15" spans="1:36" x14ac:dyDescent="0.2">
      <c r="A15" s="244"/>
      <c r="B15" s="248" t="s">
        <v>123</v>
      </c>
      <c r="C15" s="249"/>
      <c r="D15" s="249"/>
      <c r="E15" s="249"/>
      <c r="F15" s="251" t="s">
        <v>75</v>
      </c>
      <c r="G15" s="251">
        <v>2</v>
      </c>
      <c r="H15" s="320"/>
      <c r="I15" s="322"/>
      <c r="J15" s="322"/>
      <c r="K15" s="322"/>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45"/>
    </row>
    <row r="16" spans="1:36" x14ac:dyDescent="0.2">
      <c r="A16" s="244"/>
      <c r="B16" s="351" t="s">
        <v>123</v>
      </c>
      <c r="C16" s="324" t="s">
        <v>596</v>
      </c>
      <c r="D16" s="325" t="s">
        <v>123</v>
      </c>
      <c r="E16" s="325"/>
      <c r="F16" s="282" t="s">
        <v>123</v>
      </c>
      <c r="G16" s="326"/>
      <c r="H16" s="319" t="s">
        <v>123</v>
      </c>
      <c r="I16" s="322" t="s">
        <v>123</v>
      </c>
      <c r="J16" s="322" t="s">
        <v>123</v>
      </c>
      <c r="K16" s="322" t="s">
        <v>123</v>
      </c>
      <c r="L16" s="330" t="s">
        <v>123</v>
      </c>
      <c r="M16" s="330" t="s">
        <v>123</v>
      </c>
      <c r="N16" s="330" t="s">
        <v>123</v>
      </c>
      <c r="O16" s="330" t="s">
        <v>123</v>
      </c>
      <c r="P16" s="330" t="s">
        <v>123</v>
      </c>
      <c r="Q16" s="330" t="s">
        <v>123</v>
      </c>
      <c r="R16" s="330" t="s">
        <v>123</v>
      </c>
      <c r="S16" s="330" t="s">
        <v>123</v>
      </c>
      <c r="T16" s="330" t="s">
        <v>123</v>
      </c>
      <c r="U16" s="330" t="s">
        <v>123</v>
      </c>
      <c r="V16" s="330" t="s">
        <v>123</v>
      </c>
      <c r="W16" s="330" t="s">
        <v>123</v>
      </c>
      <c r="X16" s="330" t="s">
        <v>123</v>
      </c>
      <c r="Y16" s="330" t="s">
        <v>123</v>
      </c>
      <c r="Z16" s="330" t="s">
        <v>123</v>
      </c>
      <c r="AA16" s="330" t="s">
        <v>123</v>
      </c>
      <c r="AB16" s="330" t="s">
        <v>123</v>
      </c>
      <c r="AC16" s="330" t="s">
        <v>123</v>
      </c>
      <c r="AD16" s="330" t="s">
        <v>123</v>
      </c>
      <c r="AE16" s="330" t="s">
        <v>123</v>
      </c>
      <c r="AF16" s="330" t="s">
        <v>123</v>
      </c>
      <c r="AG16" s="330" t="s">
        <v>123</v>
      </c>
      <c r="AH16" s="330" t="s">
        <v>123</v>
      </c>
      <c r="AI16" s="330" t="s">
        <v>123</v>
      </c>
      <c r="AJ16" s="347" t="s">
        <v>123</v>
      </c>
    </row>
    <row r="17" spans="1:36" x14ac:dyDescent="0.2">
      <c r="A17" s="244"/>
      <c r="B17" s="245">
        <f>B14+0.1</f>
        <v>58.500000000000007</v>
      </c>
      <c r="C17" s="355" t="s">
        <v>600</v>
      </c>
      <c r="D17" s="254"/>
      <c r="E17" s="254"/>
      <c r="F17" s="253" t="s">
        <v>75</v>
      </c>
      <c r="G17" s="255">
        <v>2</v>
      </c>
      <c r="H17" s="319">
        <f t="shared" ref="H17:AJ17" si="5">SUM(H18+H21)</f>
        <v>0</v>
      </c>
      <c r="I17" s="322">
        <f t="shared" si="5"/>
        <v>0</v>
      </c>
      <c r="J17" s="322">
        <f t="shared" si="5"/>
        <v>0</v>
      </c>
      <c r="K17" s="322">
        <f t="shared" si="5"/>
        <v>0</v>
      </c>
      <c r="L17" s="321">
        <f t="shared" si="5"/>
        <v>0</v>
      </c>
      <c r="M17" s="321">
        <f t="shared" si="5"/>
        <v>0</v>
      </c>
      <c r="N17" s="321">
        <f t="shared" si="5"/>
        <v>0</v>
      </c>
      <c r="O17" s="321">
        <f t="shared" si="5"/>
        <v>0</v>
      </c>
      <c r="P17" s="321">
        <f t="shared" si="5"/>
        <v>0</v>
      </c>
      <c r="Q17" s="321">
        <f t="shared" si="5"/>
        <v>0</v>
      </c>
      <c r="R17" s="321">
        <f t="shared" si="5"/>
        <v>0</v>
      </c>
      <c r="S17" s="321">
        <f t="shared" si="5"/>
        <v>0</v>
      </c>
      <c r="T17" s="321">
        <f t="shared" si="5"/>
        <v>0</v>
      </c>
      <c r="U17" s="321">
        <f t="shared" si="5"/>
        <v>0</v>
      </c>
      <c r="V17" s="321">
        <f t="shared" si="5"/>
        <v>0</v>
      </c>
      <c r="W17" s="321">
        <f t="shared" si="5"/>
        <v>0</v>
      </c>
      <c r="X17" s="321">
        <f t="shared" si="5"/>
        <v>0</v>
      </c>
      <c r="Y17" s="321">
        <f t="shared" si="5"/>
        <v>0</v>
      </c>
      <c r="Z17" s="321">
        <f t="shared" si="5"/>
        <v>0</v>
      </c>
      <c r="AA17" s="321">
        <f t="shared" si="5"/>
        <v>0</v>
      </c>
      <c r="AB17" s="321">
        <f t="shared" si="5"/>
        <v>0</v>
      </c>
      <c r="AC17" s="321">
        <f t="shared" si="5"/>
        <v>0</v>
      </c>
      <c r="AD17" s="321">
        <f t="shared" si="5"/>
        <v>0</v>
      </c>
      <c r="AE17" s="321">
        <f t="shared" si="5"/>
        <v>0</v>
      </c>
      <c r="AF17" s="321">
        <f t="shared" si="5"/>
        <v>0</v>
      </c>
      <c r="AG17" s="321">
        <f t="shared" si="5"/>
        <v>0</v>
      </c>
      <c r="AH17" s="321">
        <f t="shared" si="5"/>
        <v>0</v>
      </c>
      <c r="AI17" s="321">
        <f t="shared" si="5"/>
        <v>0</v>
      </c>
      <c r="AJ17" s="321">
        <f t="shared" si="5"/>
        <v>0</v>
      </c>
    </row>
    <row r="18" spans="1:36" x14ac:dyDescent="0.2">
      <c r="A18" s="244"/>
      <c r="B18" s="245">
        <f>B17+0.01</f>
        <v>58.510000000000005</v>
      </c>
      <c r="C18" s="327" t="s">
        <v>601</v>
      </c>
      <c r="D18" s="256" t="s">
        <v>123</v>
      </c>
      <c r="E18" s="256"/>
      <c r="F18" s="253" t="s">
        <v>75</v>
      </c>
      <c r="G18" s="253">
        <v>2</v>
      </c>
      <c r="H18" s="320">
        <f t="shared" ref="H18:AJ18" si="6">SUM(H19:H20)</f>
        <v>0</v>
      </c>
      <c r="I18" s="322">
        <f t="shared" si="6"/>
        <v>0</v>
      </c>
      <c r="J18" s="322">
        <f t="shared" si="6"/>
        <v>0</v>
      </c>
      <c r="K18" s="322">
        <f t="shared" si="6"/>
        <v>0</v>
      </c>
      <c r="L18" s="321">
        <f t="shared" si="6"/>
        <v>0</v>
      </c>
      <c r="M18" s="321">
        <f t="shared" si="6"/>
        <v>0</v>
      </c>
      <c r="N18" s="321">
        <f t="shared" si="6"/>
        <v>0</v>
      </c>
      <c r="O18" s="321">
        <f t="shared" si="6"/>
        <v>0</v>
      </c>
      <c r="P18" s="321">
        <f t="shared" si="6"/>
        <v>0</v>
      </c>
      <c r="Q18" s="321">
        <f t="shared" si="6"/>
        <v>0</v>
      </c>
      <c r="R18" s="321">
        <f t="shared" si="6"/>
        <v>0</v>
      </c>
      <c r="S18" s="321">
        <f t="shared" si="6"/>
        <v>0</v>
      </c>
      <c r="T18" s="321">
        <f t="shared" si="6"/>
        <v>0</v>
      </c>
      <c r="U18" s="321">
        <f t="shared" si="6"/>
        <v>0</v>
      </c>
      <c r="V18" s="321">
        <f t="shared" si="6"/>
        <v>0</v>
      </c>
      <c r="W18" s="321">
        <f t="shared" si="6"/>
        <v>0</v>
      </c>
      <c r="X18" s="321">
        <f t="shared" si="6"/>
        <v>0</v>
      </c>
      <c r="Y18" s="321">
        <f t="shared" si="6"/>
        <v>0</v>
      </c>
      <c r="Z18" s="321">
        <f t="shared" si="6"/>
        <v>0</v>
      </c>
      <c r="AA18" s="321">
        <f t="shared" si="6"/>
        <v>0</v>
      </c>
      <c r="AB18" s="321">
        <f t="shared" si="6"/>
        <v>0</v>
      </c>
      <c r="AC18" s="321">
        <f t="shared" si="6"/>
        <v>0</v>
      </c>
      <c r="AD18" s="321">
        <f t="shared" si="6"/>
        <v>0</v>
      </c>
      <c r="AE18" s="321">
        <f t="shared" si="6"/>
        <v>0</v>
      </c>
      <c r="AF18" s="321">
        <f t="shared" si="6"/>
        <v>0</v>
      </c>
      <c r="AG18" s="321">
        <f t="shared" si="6"/>
        <v>0</v>
      </c>
      <c r="AH18" s="321">
        <f t="shared" si="6"/>
        <v>0</v>
      </c>
      <c r="AI18" s="321">
        <f t="shared" si="6"/>
        <v>0</v>
      </c>
      <c r="AJ18" s="321">
        <f t="shared" si="6"/>
        <v>0</v>
      </c>
    </row>
    <row r="19" spans="1:36" x14ac:dyDescent="0.2">
      <c r="A19" s="244"/>
      <c r="B19" s="248" t="s">
        <v>123</v>
      </c>
      <c r="C19" s="249"/>
      <c r="D19" s="249"/>
      <c r="E19" s="249"/>
      <c r="F19" s="251" t="s">
        <v>75</v>
      </c>
      <c r="G19" s="251">
        <v>2</v>
      </c>
      <c r="H19" s="320"/>
      <c r="I19" s="322"/>
      <c r="J19" s="322"/>
      <c r="K19" s="322"/>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45"/>
    </row>
    <row r="20" spans="1:36" x14ac:dyDescent="0.2">
      <c r="A20" s="244"/>
      <c r="B20" s="351" t="s">
        <v>123</v>
      </c>
      <c r="C20" s="324" t="s">
        <v>596</v>
      </c>
      <c r="D20" s="325" t="s">
        <v>123</v>
      </c>
      <c r="E20" s="325"/>
      <c r="F20" s="282" t="s">
        <v>123</v>
      </c>
      <c r="G20" s="326"/>
      <c r="H20" s="319" t="s">
        <v>123</v>
      </c>
      <c r="I20" s="352" t="s">
        <v>123</v>
      </c>
      <c r="J20" s="352" t="s">
        <v>123</v>
      </c>
      <c r="K20" s="352" t="s">
        <v>123</v>
      </c>
      <c r="L20" s="330" t="s">
        <v>123</v>
      </c>
      <c r="M20" s="330" t="s">
        <v>123</v>
      </c>
      <c r="N20" s="330" t="s">
        <v>123</v>
      </c>
      <c r="O20" s="330" t="s">
        <v>123</v>
      </c>
      <c r="P20" s="330" t="s">
        <v>123</v>
      </c>
      <c r="Q20" s="330" t="s">
        <v>123</v>
      </c>
      <c r="R20" s="330" t="s">
        <v>123</v>
      </c>
      <c r="S20" s="330" t="s">
        <v>123</v>
      </c>
      <c r="T20" s="330" t="s">
        <v>123</v>
      </c>
      <c r="U20" s="330" t="s">
        <v>123</v>
      </c>
      <c r="V20" s="330" t="s">
        <v>123</v>
      </c>
      <c r="W20" s="330" t="s">
        <v>123</v>
      </c>
      <c r="X20" s="330" t="s">
        <v>123</v>
      </c>
      <c r="Y20" s="330" t="s">
        <v>123</v>
      </c>
      <c r="Z20" s="330" t="s">
        <v>123</v>
      </c>
      <c r="AA20" s="330" t="s">
        <v>123</v>
      </c>
      <c r="AB20" s="330" t="s">
        <v>123</v>
      </c>
      <c r="AC20" s="330" t="s">
        <v>123</v>
      </c>
      <c r="AD20" s="330" t="s">
        <v>123</v>
      </c>
      <c r="AE20" s="330" t="s">
        <v>123</v>
      </c>
      <c r="AF20" s="330" t="s">
        <v>123</v>
      </c>
      <c r="AG20" s="330" t="s">
        <v>123</v>
      </c>
      <c r="AH20" s="330" t="s">
        <v>123</v>
      </c>
      <c r="AI20" s="330" t="s">
        <v>123</v>
      </c>
      <c r="AJ20" s="347" t="s">
        <v>123</v>
      </c>
    </row>
    <row r="21" spans="1:36" x14ac:dyDescent="0.2">
      <c r="A21" s="244"/>
      <c r="B21" s="245">
        <f>B18+0.01</f>
        <v>58.52</v>
      </c>
      <c r="C21" s="327" t="s">
        <v>602</v>
      </c>
      <c r="D21" s="256" t="s">
        <v>123</v>
      </c>
      <c r="E21" s="256"/>
      <c r="F21" s="253" t="s">
        <v>75</v>
      </c>
      <c r="G21" s="253">
        <v>2</v>
      </c>
      <c r="H21" s="320">
        <f t="shared" ref="H21:AJ21" si="7">SUM(H22:H23)</f>
        <v>0</v>
      </c>
      <c r="I21" s="322">
        <f t="shared" si="7"/>
        <v>0</v>
      </c>
      <c r="J21" s="322">
        <f t="shared" si="7"/>
        <v>0</v>
      </c>
      <c r="K21" s="322">
        <f t="shared" si="7"/>
        <v>0</v>
      </c>
      <c r="L21" s="321">
        <f t="shared" si="7"/>
        <v>0</v>
      </c>
      <c r="M21" s="321">
        <f t="shared" si="7"/>
        <v>0</v>
      </c>
      <c r="N21" s="321">
        <f t="shared" si="7"/>
        <v>0</v>
      </c>
      <c r="O21" s="321">
        <f t="shared" si="7"/>
        <v>0</v>
      </c>
      <c r="P21" s="321">
        <f t="shared" si="7"/>
        <v>0</v>
      </c>
      <c r="Q21" s="321">
        <f t="shared" si="7"/>
        <v>0</v>
      </c>
      <c r="R21" s="321">
        <f t="shared" si="7"/>
        <v>0</v>
      </c>
      <c r="S21" s="321">
        <f t="shared" si="7"/>
        <v>0</v>
      </c>
      <c r="T21" s="321">
        <f t="shared" si="7"/>
        <v>0</v>
      </c>
      <c r="U21" s="321">
        <f t="shared" si="7"/>
        <v>0</v>
      </c>
      <c r="V21" s="321">
        <f t="shared" si="7"/>
        <v>0</v>
      </c>
      <c r="W21" s="321">
        <f t="shared" si="7"/>
        <v>0</v>
      </c>
      <c r="X21" s="321">
        <f t="shared" si="7"/>
        <v>0</v>
      </c>
      <c r="Y21" s="321">
        <f t="shared" si="7"/>
        <v>0</v>
      </c>
      <c r="Z21" s="321">
        <f t="shared" si="7"/>
        <v>0</v>
      </c>
      <c r="AA21" s="321">
        <f t="shared" si="7"/>
        <v>0</v>
      </c>
      <c r="AB21" s="321">
        <f t="shared" si="7"/>
        <v>0</v>
      </c>
      <c r="AC21" s="321">
        <f t="shared" si="7"/>
        <v>0</v>
      </c>
      <c r="AD21" s="321">
        <f t="shared" si="7"/>
        <v>0</v>
      </c>
      <c r="AE21" s="321">
        <f t="shared" si="7"/>
        <v>0</v>
      </c>
      <c r="AF21" s="321">
        <f t="shared" si="7"/>
        <v>0</v>
      </c>
      <c r="AG21" s="321">
        <f t="shared" si="7"/>
        <v>0</v>
      </c>
      <c r="AH21" s="321">
        <f t="shared" si="7"/>
        <v>0</v>
      </c>
      <c r="AI21" s="321">
        <f t="shared" si="7"/>
        <v>0</v>
      </c>
      <c r="AJ21" s="321">
        <f t="shared" si="7"/>
        <v>0</v>
      </c>
    </row>
    <row r="22" spans="1:36" x14ac:dyDescent="0.2">
      <c r="A22" s="244"/>
      <c r="B22" s="248" t="s">
        <v>123</v>
      </c>
      <c r="C22" s="249"/>
      <c r="D22" s="249"/>
      <c r="E22" s="249"/>
      <c r="F22" s="251" t="s">
        <v>75</v>
      </c>
      <c r="G22" s="251">
        <v>2</v>
      </c>
      <c r="H22" s="320"/>
      <c r="I22" s="322"/>
      <c r="J22" s="322"/>
      <c r="K22" s="322"/>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45"/>
    </row>
    <row r="23" spans="1:36" x14ac:dyDescent="0.2">
      <c r="A23" s="244"/>
      <c r="B23" s="351" t="s">
        <v>123</v>
      </c>
      <c r="C23" s="324" t="s">
        <v>596</v>
      </c>
      <c r="D23" s="325" t="s">
        <v>123</v>
      </c>
      <c r="E23" s="325"/>
      <c r="F23" s="282" t="s">
        <v>123</v>
      </c>
      <c r="G23" s="326"/>
      <c r="H23" s="319" t="s">
        <v>123</v>
      </c>
      <c r="I23" s="352" t="s">
        <v>123</v>
      </c>
      <c r="J23" s="352" t="s">
        <v>123</v>
      </c>
      <c r="K23" s="352" t="s">
        <v>123</v>
      </c>
      <c r="L23" s="330" t="s">
        <v>123</v>
      </c>
      <c r="M23" s="330" t="s">
        <v>123</v>
      </c>
      <c r="N23" s="330" t="s">
        <v>123</v>
      </c>
      <c r="O23" s="330" t="s">
        <v>123</v>
      </c>
      <c r="P23" s="330" t="s">
        <v>123</v>
      </c>
      <c r="Q23" s="330" t="s">
        <v>123</v>
      </c>
      <c r="R23" s="330" t="s">
        <v>123</v>
      </c>
      <c r="S23" s="330" t="s">
        <v>123</v>
      </c>
      <c r="T23" s="330" t="s">
        <v>123</v>
      </c>
      <c r="U23" s="330" t="s">
        <v>123</v>
      </c>
      <c r="V23" s="330" t="s">
        <v>123</v>
      </c>
      <c r="W23" s="330" t="s">
        <v>123</v>
      </c>
      <c r="X23" s="330" t="s">
        <v>123</v>
      </c>
      <c r="Y23" s="330" t="s">
        <v>123</v>
      </c>
      <c r="Z23" s="330" t="s">
        <v>123</v>
      </c>
      <c r="AA23" s="330" t="s">
        <v>123</v>
      </c>
      <c r="AB23" s="330" t="s">
        <v>123</v>
      </c>
      <c r="AC23" s="330" t="s">
        <v>123</v>
      </c>
      <c r="AD23" s="330" t="s">
        <v>123</v>
      </c>
      <c r="AE23" s="330" t="s">
        <v>123</v>
      </c>
      <c r="AF23" s="330" t="s">
        <v>123</v>
      </c>
      <c r="AG23" s="330" t="s">
        <v>123</v>
      </c>
      <c r="AH23" s="330" t="s">
        <v>123</v>
      </c>
      <c r="AI23" s="330" t="s">
        <v>123</v>
      </c>
      <c r="AJ23" s="347" t="s">
        <v>123</v>
      </c>
    </row>
    <row r="24" spans="1:36" x14ac:dyDescent="0.2">
      <c r="A24" s="244"/>
      <c r="B24" s="245">
        <f>B17+0.1</f>
        <v>58.600000000000009</v>
      </c>
      <c r="C24" s="327" t="s">
        <v>603</v>
      </c>
      <c r="D24" s="256" t="s">
        <v>123</v>
      </c>
      <c r="E24" s="256"/>
      <c r="F24" s="253" t="s">
        <v>75</v>
      </c>
      <c r="G24" s="253"/>
      <c r="H24" s="320">
        <f t="shared" ref="H24:AJ24" si="8">SUM(H25:H26)</f>
        <v>0</v>
      </c>
      <c r="I24" s="322">
        <f t="shared" si="8"/>
        <v>0</v>
      </c>
      <c r="J24" s="322">
        <f t="shared" si="8"/>
        <v>0</v>
      </c>
      <c r="K24" s="322">
        <f t="shared" si="8"/>
        <v>0</v>
      </c>
      <c r="L24" s="321">
        <f t="shared" si="8"/>
        <v>0</v>
      </c>
      <c r="M24" s="321">
        <f t="shared" si="8"/>
        <v>0</v>
      </c>
      <c r="N24" s="321">
        <f t="shared" si="8"/>
        <v>0</v>
      </c>
      <c r="O24" s="321">
        <f t="shared" si="8"/>
        <v>0</v>
      </c>
      <c r="P24" s="321">
        <f t="shared" si="8"/>
        <v>0</v>
      </c>
      <c r="Q24" s="321">
        <f t="shared" si="8"/>
        <v>0</v>
      </c>
      <c r="R24" s="321">
        <f t="shared" si="8"/>
        <v>0</v>
      </c>
      <c r="S24" s="321">
        <f t="shared" si="8"/>
        <v>0</v>
      </c>
      <c r="T24" s="321">
        <f t="shared" si="8"/>
        <v>0</v>
      </c>
      <c r="U24" s="321">
        <f t="shared" si="8"/>
        <v>0</v>
      </c>
      <c r="V24" s="321">
        <f t="shared" si="8"/>
        <v>0</v>
      </c>
      <c r="W24" s="321">
        <f t="shared" si="8"/>
        <v>0</v>
      </c>
      <c r="X24" s="321">
        <f t="shared" si="8"/>
        <v>0</v>
      </c>
      <c r="Y24" s="321">
        <f t="shared" si="8"/>
        <v>0</v>
      </c>
      <c r="Z24" s="321">
        <f t="shared" si="8"/>
        <v>0</v>
      </c>
      <c r="AA24" s="321">
        <f t="shared" si="8"/>
        <v>0</v>
      </c>
      <c r="AB24" s="321">
        <f t="shared" si="8"/>
        <v>0</v>
      </c>
      <c r="AC24" s="321">
        <f t="shared" si="8"/>
        <v>0</v>
      </c>
      <c r="AD24" s="321">
        <f t="shared" si="8"/>
        <v>0</v>
      </c>
      <c r="AE24" s="321">
        <f t="shared" si="8"/>
        <v>0</v>
      </c>
      <c r="AF24" s="321">
        <f t="shared" si="8"/>
        <v>0</v>
      </c>
      <c r="AG24" s="321">
        <f t="shared" si="8"/>
        <v>0</v>
      </c>
      <c r="AH24" s="321">
        <f t="shared" si="8"/>
        <v>0</v>
      </c>
      <c r="AI24" s="321">
        <f t="shared" si="8"/>
        <v>0</v>
      </c>
      <c r="AJ24" s="321">
        <f t="shared" si="8"/>
        <v>0</v>
      </c>
    </row>
    <row r="25" spans="1:36" x14ac:dyDescent="0.2">
      <c r="A25" s="244"/>
      <c r="B25" s="248" t="s">
        <v>123</v>
      </c>
      <c r="C25" s="249"/>
      <c r="D25" s="249"/>
      <c r="E25" s="249"/>
      <c r="F25" s="251" t="s">
        <v>75</v>
      </c>
      <c r="G25" s="251">
        <v>2</v>
      </c>
      <c r="H25" s="320"/>
      <c r="I25" s="322"/>
      <c r="J25" s="322"/>
      <c r="K25" s="322"/>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45"/>
    </row>
    <row r="26" spans="1:36" x14ac:dyDescent="0.2">
      <c r="A26" s="244"/>
      <c r="B26" s="351" t="s">
        <v>123</v>
      </c>
      <c r="C26" s="324" t="s">
        <v>596</v>
      </c>
      <c r="D26" s="325" t="s">
        <v>123</v>
      </c>
      <c r="E26" s="325"/>
      <c r="F26" s="282" t="s">
        <v>123</v>
      </c>
      <c r="G26" s="326"/>
      <c r="H26" s="319" t="s">
        <v>123</v>
      </c>
      <c r="I26" s="352" t="s">
        <v>123</v>
      </c>
      <c r="J26" s="352" t="s">
        <v>123</v>
      </c>
      <c r="K26" s="352" t="s">
        <v>123</v>
      </c>
      <c r="L26" s="330" t="s">
        <v>123</v>
      </c>
      <c r="M26" s="330" t="s">
        <v>123</v>
      </c>
      <c r="N26" s="330" t="s">
        <v>123</v>
      </c>
      <c r="O26" s="330" t="s">
        <v>123</v>
      </c>
      <c r="P26" s="330" t="s">
        <v>123</v>
      </c>
      <c r="Q26" s="330" t="s">
        <v>123</v>
      </c>
      <c r="R26" s="330" t="s">
        <v>123</v>
      </c>
      <c r="S26" s="330" t="s">
        <v>123</v>
      </c>
      <c r="T26" s="330" t="s">
        <v>123</v>
      </c>
      <c r="U26" s="330" t="s">
        <v>123</v>
      </c>
      <c r="V26" s="330" t="s">
        <v>123</v>
      </c>
      <c r="W26" s="330" t="s">
        <v>123</v>
      </c>
      <c r="X26" s="330" t="s">
        <v>123</v>
      </c>
      <c r="Y26" s="330" t="s">
        <v>123</v>
      </c>
      <c r="Z26" s="330" t="s">
        <v>123</v>
      </c>
      <c r="AA26" s="330" t="s">
        <v>123</v>
      </c>
      <c r="AB26" s="330" t="s">
        <v>123</v>
      </c>
      <c r="AC26" s="330" t="s">
        <v>123</v>
      </c>
      <c r="AD26" s="330" t="s">
        <v>123</v>
      </c>
      <c r="AE26" s="330" t="s">
        <v>123</v>
      </c>
      <c r="AF26" s="330" t="s">
        <v>123</v>
      </c>
      <c r="AG26" s="330" t="s">
        <v>123</v>
      </c>
      <c r="AH26" s="330" t="s">
        <v>123</v>
      </c>
      <c r="AI26" s="330" t="s">
        <v>123</v>
      </c>
      <c r="AJ26" s="347" t="s">
        <v>123</v>
      </c>
    </row>
    <row r="27" spans="1:36" x14ac:dyDescent="0.2">
      <c r="A27" s="244"/>
      <c r="B27" s="245">
        <f>B24+0.1</f>
        <v>58.70000000000001</v>
      </c>
      <c r="C27" s="344" t="s">
        <v>604</v>
      </c>
      <c r="D27" s="257" t="s">
        <v>123</v>
      </c>
      <c r="E27" s="257"/>
      <c r="F27" s="253" t="s">
        <v>75</v>
      </c>
      <c r="G27" s="253"/>
      <c r="H27" s="320">
        <f t="shared" ref="H27:AJ27" si="9">SUM(H28:H29)</f>
        <v>0</v>
      </c>
      <c r="I27" s="322">
        <f t="shared" si="9"/>
        <v>0</v>
      </c>
      <c r="J27" s="322">
        <f t="shared" si="9"/>
        <v>0</v>
      </c>
      <c r="K27" s="322">
        <f t="shared" si="9"/>
        <v>0</v>
      </c>
      <c r="L27" s="321">
        <f t="shared" si="9"/>
        <v>0</v>
      </c>
      <c r="M27" s="321">
        <f t="shared" si="9"/>
        <v>0</v>
      </c>
      <c r="N27" s="321">
        <f t="shared" si="9"/>
        <v>0</v>
      </c>
      <c r="O27" s="321">
        <f t="shared" si="9"/>
        <v>0</v>
      </c>
      <c r="P27" s="321">
        <f t="shared" si="9"/>
        <v>0</v>
      </c>
      <c r="Q27" s="321">
        <f t="shared" si="9"/>
        <v>0</v>
      </c>
      <c r="R27" s="321">
        <f t="shared" si="9"/>
        <v>0</v>
      </c>
      <c r="S27" s="321">
        <f t="shared" si="9"/>
        <v>0</v>
      </c>
      <c r="T27" s="321">
        <f t="shared" si="9"/>
        <v>0</v>
      </c>
      <c r="U27" s="321">
        <f t="shared" si="9"/>
        <v>0</v>
      </c>
      <c r="V27" s="321">
        <f t="shared" si="9"/>
        <v>0</v>
      </c>
      <c r="W27" s="321">
        <f t="shared" si="9"/>
        <v>0</v>
      </c>
      <c r="X27" s="321">
        <f t="shared" si="9"/>
        <v>0</v>
      </c>
      <c r="Y27" s="321">
        <f t="shared" si="9"/>
        <v>0</v>
      </c>
      <c r="Z27" s="321">
        <f t="shared" si="9"/>
        <v>0</v>
      </c>
      <c r="AA27" s="321">
        <f t="shared" si="9"/>
        <v>0</v>
      </c>
      <c r="AB27" s="321">
        <f t="shared" si="9"/>
        <v>0</v>
      </c>
      <c r="AC27" s="321">
        <f t="shared" si="9"/>
        <v>0</v>
      </c>
      <c r="AD27" s="321">
        <f t="shared" si="9"/>
        <v>0</v>
      </c>
      <c r="AE27" s="321">
        <f t="shared" si="9"/>
        <v>0</v>
      </c>
      <c r="AF27" s="321">
        <f t="shared" si="9"/>
        <v>0</v>
      </c>
      <c r="AG27" s="321">
        <f t="shared" si="9"/>
        <v>0</v>
      </c>
      <c r="AH27" s="321">
        <f t="shared" si="9"/>
        <v>0</v>
      </c>
      <c r="AI27" s="321">
        <f t="shared" si="9"/>
        <v>0</v>
      </c>
      <c r="AJ27" s="321">
        <f t="shared" si="9"/>
        <v>0</v>
      </c>
    </row>
    <row r="28" spans="1:36" x14ac:dyDescent="0.2">
      <c r="A28" s="244"/>
      <c r="B28" s="248" t="s">
        <v>123</v>
      </c>
      <c r="C28" s="249"/>
      <c r="D28" s="249"/>
      <c r="E28" s="249"/>
      <c r="F28" s="251" t="s">
        <v>75</v>
      </c>
      <c r="G28" s="258">
        <v>2</v>
      </c>
      <c r="H28" s="319"/>
      <c r="I28" s="352"/>
      <c r="J28" s="352"/>
      <c r="K28" s="352"/>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47"/>
    </row>
    <row r="29" spans="1:36" x14ac:dyDescent="0.2">
      <c r="A29" s="244"/>
      <c r="B29" s="351" t="s">
        <v>123</v>
      </c>
      <c r="C29" s="324" t="s">
        <v>596</v>
      </c>
      <c r="D29" s="325" t="s">
        <v>123</v>
      </c>
      <c r="E29" s="325"/>
      <c r="F29" s="282" t="s">
        <v>123</v>
      </c>
      <c r="G29" s="326"/>
      <c r="H29" s="319" t="s">
        <v>123</v>
      </c>
      <c r="I29" s="352" t="s">
        <v>123</v>
      </c>
      <c r="J29" s="352" t="s">
        <v>123</v>
      </c>
      <c r="K29" s="352" t="s">
        <v>123</v>
      </c>
      <c r="L29" s="330" t="s">
        <v>123</v>
      </c>
      <c r="M29" s="330" t="s">
        <v>123</v>
      </c>
      <c r="N29" s="330" t="s">
        <v>123</v>
      </c>
      <c r="O29" s="330" t="s">
        <v>123</v>
      </c>
      <c r="P29" s="330" t="s">
        <v>123</v>
      </c>
      <c r="Q29" s="330" t="s">
        <v>123</v>
      </c>
      <c r="R29" s="330" t="s">
        <v>123</v>
      </c>
      <c r="S29" s="330" t="s">
        <v>123</v>
      </c>
      <c r="T29" s="330" t="s">
        <v>123</v>
      </c>
      <c r="U29" s="330" t="s">
        <v>123</v>
      </c>
      <c r="V29" s="330" t="s">
        <v>123</v>
      </c>
      <c r="W29" s="330" t="s">
        <v>123</v>
      </c>
      <c r="X29" s="330" t="s">
        <v>123</v>
      </c>
      <c r="Y29" s="330" t="s">
        <v>123</v>
      </c>
      <c r="Z29" s="330" t="s">
        <v>123</v>
      </c>
      <c r="AA29" s="330" t="s">
        <v>123</v>
      </c>
      <c r="AB29" s="330" t="s">
        <v>123</v>
      </c>
      <c r="AC29" s="330" t="s">
        <v>123</v>
      </c>
      <c r="AD29" s="330" t="s">
        <v>123</v>
      </c>
      <c r="AE29" s="330" t="s">
        <v>123</v>
      </c>
      <c r="AF29" s="330" t="s">
        <v>123</v>
      </c>
      <c r="AG29" s="330" t="s">
        <v>123</v>
      </c>
      <c r="AH29" s="330" t="s">
        <v>123</v>
      </c>
      <c r="AI29" s="330" t="s">
        <v>123</v>
      </c>
      <c r="AJ29" s="347" t="s">
        <v>123</v>
      </c>
    </row>
    <row r="30" spans="1:36" x14ac:dyDescent="0.2">
      <c r="A30" s="240"/>
      <c r="B30" s="241">
        <f>B4+1</f>
        <v>59</v>
      </c>
      <c r="C30" s="343" t="s">
        <v>605</v>
      </c>
      <c r="D30" s="259" t="s">
        <v>123</v>
      </c>
      <c r="E30" s="259"/>
      <c r="F30" s="260"/>
      <c r="G30" s="260"/>
      <c r="H30" s="319">
        <f t="shared" ref="H30:AJ30" si="10">SUM(H31,H34)</f>
        <v>0</v>
      </c>
      <c r="I30" s="352">
        <f t="shared" si="10"/>
        <v>0</v>
      </c>
      <c r="J30" s="352">
        <f t="shared" si="10"/>
        <v>0</v>
      </c>
      <c r="K30" s="352">
        <f t="shared" si="10"/>
        <v>0</v>
      </c>
      <c r="L30" s="321">
        <f t="shared" si="10"/>
        <v>0</v>
      </c>
      <c r="M30" s="321">
        <f t="shared" si="10"/>
        <v>0</v>
      </c>
      <c r="N30" s="321">
        <f t="shared" si="10"/>
        <v>0</v>
      </c>
      <c r="O30" s="321">
        <f t="shared" si="10"/>
        <v>0</v>
      </c>
      <c r="P30" s="321">
        <f t="shared" si="10"/>
        <v>0</v>
      </c>
      <c r="Q30" s="321">
        <f t="shared" si="10"/>
        <v>-0.71848673209300529</v>
      </c>
      <c r="R30" s="321">
        <f t="shared" si="10"/>
        <v>-1.4369734641860106</v>
      </c>
      <c r="S30" s="321">
        <f t="shared" si="10"/>
        <v>-2.1147646692074566</v>
      </c>
      <c r="T30" s="321">
        <f t="shared" si="10"/>
        <v>-2.7478957896034011</v>
      </c>
      <c r="U30" s="321">
        <f t="shared" si="10"/>
        <v>-3.3921528272072941</v>
      </c>
      <c r="V30" s="321">
        <f t="shared" si="10"/>
        <v>-4.0570197718713104</v>
      </c>
      <c r="W30" s="321">
        <f t="shared" si="10"/>
        <v>-4.667733494150367</v>
      </c>
      <c r="X30" s="321">
        <f t="shared" si="10"/>
        <v>-5.2784472164294201</v>
      </c>
      <c r="Y30" s="321">
        <f t="shared" si="10"/>
        <v>-5.8891609387084749</v>
      </c>
      <c r="Z30" s="321">
        <f t="shared" si="10"/>
        <v>-6.4998746609875209</v>
      </c>
      <c r="AA30" s="321">
        <f t="shared" si="10"/>
        <v>-6.8459457702789894</v>
      </c>
      <c r="AB30" s="321">
        <f t="shared" si="10"/>
        <v>-7.1920168795704527</v>
      </c>
      <c r="AC30" s="321">
        <f t="shared" si="10"/>
        <v>-7.5380879888619177</v>
      </c>
      <c r="AD30" s="321">
        <f t="shared" si="10"/>
        <v>-7.8841590981533791</v>
      </c>
      <c r="AE30" s="321">
        <f t="shared" si="10"/>
        <v>-8.2302302074448441</v>
      </c>
      <c r="AF30" s="321">
        <f t="shared" si="10"/>
        <v>-8.5416942058071577</v>
      </c>
      <c r="AG30" s="321">
        <f t="shared" si="10"/>
        <v>-8.8531582041694765</v>
      </c>
      <c r="AH30" s="321">
        <f t="shared" si="10"/>
        <v>-9.1646222025317936</v>
      </c>
      <c r="AI30" s="321">
        <f t="shared" si="10"/>
        <v>-9.4760862008941089</v>
      </c>
      <c r="AJ30" s="321">
        <f t="shared" si="10"/>
        <v>-9.7875501992564296</v>
      </c>
    </row>
    <row r="31" spans="1:36" x14ac:dyDescent="0.2">
      <c r="A31" s="244"/>
      <c r="B31" s="261">
        <f>B30+0.1</f>
        <v>59.1</v>
      </c>
      <c r="C31" s="327" t="s">
        <v>606</v>
      </c>
      <c r="D31" s="356" t="s">
        <v>123</v>
      </c>
      <c r="E31" s="356"/>
      <c r="F31" s="253" t="s">
        <v>75</v>
      </c>
      <c r="G31" s="253">
        <v>2</v>
      </c>
      <c r="H31" s="320">
        <f t="shared" ref="H31:AJ31" si="11">SUM(H32:H33)</f>
        <v>0</v>
      </c>
      <c r="I31" s="352">
        <f t="shared" si="11"/>
        <v>0</v>
      </c>
      <c r="J31" s="352">
        <f t="shared" si="11"/>
        <v>0</v>
      </c>
      <c r="K31" s="352">
        <f t="shared" si="11"/>
        <v>0</v>
      </c>
      <c r="L31" s="321">
        <f t="shared" si="11"/>
        <v>0</v>
      </c>
      <c r="M31" s="321">
        <f t="shared" si="11"/>
        <v>0</v>
      </c>
      <c r="N31" s="321">
        <f t="shared" si="11"/>
        <v>0</v>
      </c>
      <c r="O31" s="321">
        <f t="shared" si="11"/>
        <v>0</v>
      </c>
      <c r="P31" s="321">
        <f t="shared" si="11"/>
        <v>0</v>
      </c>
      <c r="Q31" s="321">
        <f t="shared" si="11"/>
        <v>-0.71848673209300529</v>
      </c>
      <c r="R31" s="321">
        <f t="shared" si="11"/>
        <v>-1.4369734641860106</v>
      </c>
      <c r="S31" s="321">
        <f t="shared" si="11"/>
        <v>-2.1147646692074566</v>
      </c>
      <c r="T31" s="321">
        <f t="shared" si="11"/>
        <v>-2.7478957896034011</v>
      </c>
      <c r="U31" s="321">
        <f t="shared" si="11"/>
        <v>-3.3921528272072941</v>
      </c>
      <c r="V31" s="321">
        <f t="shared" si="11"/>
        <v>-4.0570197718713104</v>
      </c>
      <c r="W31" s="321">
        <f t="shared" si="11"/>
        <v>-4.667733494150367</v>
      </c>
      <c r="X31" s="321">
        <f t="shared" si="11"/>
        <v>-5.2784472164294201</v>
      </c>
      <c r="Y31" s="321">
        <f t="shared" si="11"/>
        <v>-5.8891609387084749</v>
      </c>
      <c r="Z31" s="321">
        <f t="shared" si="11"/>
        <v>-6.4998746609875209</v>
      </c>
      <c r="AA31" s="321">
        <f t="shared" si="11"/>
        <v>-6.8459457702789894</v>
      </c>
      <c r="AB31" s="321">
        <f t="shared" si="11"/>
        <v>-7.1920168795704527</v>
      </c>
      <c r="AC31" s="321">
        <f t="shared" si="11"/>
        <v>-7.5380879888619177</v>
      </c>
      <c r="AD31" s="321">
        <f t="shared" si="11"/>
        <v>-7.8841590981533791</v>
      </c>
      <c r="AE31" s="321">
        <f t="shared" si="11"/>
        <v>-8.2302302074448441</v>
      </c>
      <c r="AF31" s="321">
        <f t="shared" si="11"/>
        <v>-8.5416942058071577</v>
      </c>
      <c r="AG31" s="321">
        <f t="shared" si="11"/>
        <v>-8.8531582041694765</v>
      </c>
      <c r="AH31" s="321">
        <f t="shared" si="11"/>
        <v>-9.1646222025317936</v>
      </c>
      <c r="AI31" s="321">
        <f t="shared" si="11"/>
        <v>-9.4760862008941089</v>
      </c>
      <c r="AJ31" s="321">
        <f t="shared" si="11"/>
        <v>-9.7875501992564296</v>
      </c>
    </row>
    <row r="32" spans="1:36" x14ac:dyDescent="0.2">
      <c r="A32" s="244"/>
      <c r="B32" s="262"/>
      <c r="C32" s="453" t="s">
        <v>839</v>
      </c>
      <c r="D32" s="453" t="s">
        <v>866</v>
      </c>
      <c r="E32" s="249"/>
      <c r="F32" s="251" t="s">
        <v>75</v>
      </c>
      <c r="G32" s="251">
        <v>2</v>
      </c>
      <c r="H32" s="320"/>
      <c r="I32" s="322"/>
      <c r="J32" s="322"/>
      <c r="K32" s="322"/>
      <c r="L32" s="444">
        <v>0</v>
      </c>
      <c r="M32" s="444">
        <v>0</v>
      </c>
      <c r="N32" s="444">
        <v>0</v>
      </c>
      <c r="O32" s="444">
        <v>0</v>
      </c>
      <c r="P32" s="444">
        <v>0</v>
      </c>
      <c r="Q32" s="444">
        <v>-0.71848673209300529</v>
      </c>
      <c r="R32" s="444">
        <v>-1.4369734641860106</v>
      </c>
      <c r="S32" s="444">
        <v>-2.1147646692074566</v>
      </c>
      <c r="T32" s="444">
        <v>-2.7478957896034011</v>
      </c>
      <c r="U32" s="444">
        <v>-3.3921528272072941</v>
      </c>
      <c r="V32" s="444">
        <v>-4.0570197718713104</v>
      </c>
      <c r="W32" s="444">
        <v>-4.667733494150367</v>
      </c>
      <c r="X32" s="444">
        <v>-5.2784472164294201</v>
      </c>
      <c r="Y32" s="444">
        <v>-5.8891609387084749</v>
      </c>
      <c r="Z32" s="444">
        <v>-6.4998746609875209</v>
      </c>
      <c r="AA32" s="444">
        <v>-6.8459457702789894</v>
      </c>
      <c r="AB32" s="444">
        <v>-7.1920168795704527</v>
      </c>
      <c r="AC32" s="444">
        <v>-7.5380879888619177</v>
      </c>
      <c r="AD32" s="444">
        <v>-7.8841590981533791</v>
      </c>
      <c r="AE32" s="444">
        <v>-8.2302302074448441</v>
      </c>
      <c r="AF32" s="444">
        <v>-8.5416942058071577</v>
      </c>
      <c r="AG32" s="444">
        <v>-8.8531582041694765</v>
      </c>
      <c r="AH32" s="444">
        <v>-9.1646222025317936</v>
      </c>
      <c r="AI32" s="444">
        <v>-9.4760862008941089</v>
      </c>
      <c r="AJ32" s="461">
        <v>-9.7875501992564296</v>
      </c>
    </row>
    <row r="33" spans="1:36" x14ac:dyDescent="0.2">
      <c r="A33" s="244"/>
      <c r="B33" s="351" t="s">
        <v>123</v>
      </c>
      <c r="C33" s="324" t="s">
        <v>596</v>
      </c>
      <c r="D33" s="325" t="s">
        <v>123</v>
      </c>
      <c r="E33" s="325"/>
      <c r="F33" s="282" t="s">
        <v>123</v>
      </c>
      <c r="G33" s="326"/>
      <c r="H33" s="319" t="s">
        <v>123</v>
      </c>
      <c r="I33" s="352" t="s">
        <v>123</v>
      </c>
      <c r="J33" s="352" t="s">
        <v>123</v>
      </c>
      <c r="K33" s="352" t="s">
        <v>123</v>
      </c>
      <c r="L33" s="330" t="s">
        <v>123</v>
      </c>
      <c r="M33" s="330" t="s">
        <v>123</v>
      </c>
      <c r="N33" s="330" t="s">
        <v>123</v>
      </c>
      <c r="O33" s="330" t="s">
        <v>123</v>
      </c>
      <c r="P33" s="330" t="s">
        <v>123</v>
      </c>
      <c r="Q33" s="330" t="s">
        <v>123</v>
      </c>
      <c r="R33" s="330" t="s">
        <v>123</v>
      </c>
      <c r="S33" s="330" t="s">
        <v>123</v>
      </c>
      <c r="T33" s="330" t="s">
        <v>123</v>
      </c>
      <c r="U33" s="330" t="s">
        <v>123</v>
      </c>
      <c r="V33" s="330" t="s">
        <v>123</v>
      </c>
      <c r="W33" s="330" t="s">
        <v>123</v>
      </c>
      <c r="X33" s="330" t="s">
        <v>123</v>
      </c>
      <c r="Y33" s="330" t="s">
        <v>123</v>
      </c>
      <c r="Z33" s="330" t="s">
        <v>123</v>
      </c>
      <c r="AA33" s="330" t="s">
        <v>123</v>
      </c>
      <c r="AB33" s="330" t="s">
        <v>123</v>
      </c>
      <c r="AC33" s="330" t="s">
        <v>123</v>
      </c>
      <c r="AD33" s="330" t="s">
        <v>123</v>
      </c>
      <c r="AE33" s="330" t="s">
        <v>123</v>
      </c>
      <c r="AF33" s="330" t="s">
        <v>123</v>
      </c>
      <c r="AG33" s="330" t="s">
        <v>123</v>
      </c>
      <c r="AH33" s="330" t="s">
        <v>123</v>
      </c>
      <c r="AI33" s="330" t="s">
        <v>123</v>
      </c>
      <c r="AJ33" s="347" t="s">
        <v>123</v>
      </c>
    </row>
    <row r="34" spans="1:36" x14ac:dyDescent="0.2">
      <c r="A34" s="244"/>
      <c r="B34" s="261">
        <f>B31+0.1</f>
        <v>59.2</v>
      </c>
      <c r="C34" s="327" t="s">
        <v>607</v>
      </c>
      <c r="D34" s="357" t="s">
        <v>123</v>
      </c>
      <c r="E34" s="357"/>
      <c r="F34" s="247" t="s">
        <v>75</v>
      </c>
      <c r="G34" s="247">
        <v>2</v>
      </c>
      <c r="H34" s="320">
        <f t="shared" ref="H34:AJ34" si="12">SUM(H35:H36)</f>
        <v>0</v>
      </c>
      <c r="I34" s="322">
        <f t="shared" si="12"/>
        <v>0</v>
      </c>
      <c r="J34" s="322">
        <f t="shared" si="12"/>
        <v>0</v>
      </c>
      <c r="K34" s="322">
        <f t="shared" si="12"/>
        <v>0</v>
      </c>
      <c r="L34" s="321">
        <f t="shared" si="12"/>
        <v>0</v>
      </c>
      <c r="M34" s="321">
        <f t="shared" si="12"/>
        <v>0</v>
      </c>
      <c r="N34" s="321">
        <f t="shared" si="12"/>
        <v>0</v>
      </c>
      <c r="O34" s="321">
        <f t="shared" si="12"/>
        <v>0</v>
      </c>
      <c r="P34" s="321">
        <f t="shared" si="12"/>
        <v>0</v>
      </c>
      <c r="Q34" s="321">
        <f t="shared" si="12"/>
        <v>0</v>
      </c>
      <c r="R34" s="321">
        <f t="shared" si="12"/>
        <v>0</v>
      </c>
      <c r="S34" s="321">
        <f t="shared" si="12"/>
        <v>0</v>
      </c>
      <c r="T34" s="321">
        <f t="shared" si="12"/>
        <v>0</v>
      </c>
      <c r="U34" s="321">
        <f t="shared" si="12"/>
        <v>0</v>
      </c>
      <c r="V34" s="321">
        <f t="shared" si="12"/>
        <v>0</v>
      </c>
      <c r="W34" s="321">
        <f t="shared" si="12"/>
        <v>0</v>
      </c>
      <c r="X34" s="321">
        <f t="shared" si="12"/>
        <v>0</v>
      </c>
      <c r="Y34" s="321">
        <f t="shared" si="12"/>
        <v>0</v>
      </c>
      <c r="Z34" s="321">
        <f t="shared" si="12"/>
        <v>0</v>
      </c>
      <c r="AA34" s="321">
        <f t="shared" si="12"/>
        <v>0</v>
      </c>
      <c r="AB34" s="321">
        <f t="shared" si="12"/>
        <v>0</v>
      </c>
      <c r="AC34" s="321">
        <f t="shared" si="12"/>
        <v>0</v>
      </c>
      <c r="AD34" s="321">
        <f t="shared" si="12"/>
        <v>0</v>
      </c>
      <c r="AE34" s="321">
        <f t="shared" si="12"/>
        <v>0</v>
      </c>
      <c r="AF34" s="321">
        <f t="shared" si="12"/>
        <v>0</v>
      </c>
      <c r="AG34" s="321">
        <f t="shared" si="12"/>
        <v>0</v>
      </c>
      <c r="AH34" s="321">
        <f t="shared" si="12"/>
        <v>0</v>
      </c>
      <c r="AI34" s="321">
        <f t="shared" si="12"/>
        <v>0</v>
      </c>
      <c r="AJ34" s="321">
        <f t="shared" si="12"/>
        <v>0</v>
      </c>
    </row>
    <row r="35" spans="1:36" x14ac:dyDescent="0.2">
      <c r="A35" s="244"/>
      <c r="B35" s="248" t="s">
        <v>123</v>
      </c>
      <c r="C35" s="249"/>
      <c r="D35" s="249"/>
      <c r="E35" s="249"/>
      <c r="F35" s="250" t="s">
        <v>75</v>
      </c>
      <c r="G35" s="250">
        <v>2</v>
      </c>
      <c r="H35" s="319"/>
      <c r="I35" s="352"/>
      <c r="J35" s="352"/>
      <c r="K35" s="352"/>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47"/>
    </row>
    <row r="36" spans="1:36" x14ac:dyDescent="0.2">
      <c r="A36" s="244"/>
      <c r="B36" s="351" t="s">
        <v>123</v>
      </c>
      <c r="C36" s="324" t="s">
        <v>596</v>
      </c>
      <c r="D36" s="325" t="s">
        <v>123</v>
      </c>
      <c r="E36" s="325"/>
      <c r="F36" s="326" t="s">
        <v>123</v>
      </c>
      <c r="G36" s="326"/>
      <c r="H36" s="319" t="s">
        <v>123</v>
      </c>
      <c r="I36" s="352" t="s">
        <v>123</v>
      </c>
      <c r="J36" s="352" t="s">
        <v>123</v>
      </c>
      <c r="K36" s="352" t="s">
        <v>123</v>
      </c>
      <c r="L36" s="330" t="s">
        <v>123</v>
      </c>
      <c r="M36" s="330" t="s">
        <v>123</v>
      </c>
      <c r="N36" s="330" t="s">
        <v>123</v>
      </c>
      <c r="O36" s="330" t="s">
        <v>123</v>
      </c>
      <c r="P36" s="330" t="s">
        <v>123</v>
      </c>
      <c r="Q36" s="330" t="s">
        <v>123</v>
      </c>
      <c r="R36" s="330" t="s">
        <v>123</v>
      </c>
      <c r="S36" s="330" t="s">
        <v>123</v>
      </c>
      <c r="T36" s="330" t="s">
        <v>123</v>
      </c>
      <c r="U36" s="330" t="s">
        <v>123</v>
      </c>
      <c r="V36" s="330" t="s">
        <v>123</v>
      </c>
      <c r="W36" s="330" t="s">
        <v>123</v>
      </c>
      <c r="X36" s="330" t="s">
        <v>123</v>
      </c>
      <c r="Y36" s="330" t="s">
        <v>123</v>
      </c>
      <c r="Z36" s="330" t="s">
        <v>123</v>
      </c>
      <c r="AA36" s="330" t="s">
        <v>123</v>
      </c>
      <c r="AB36" s="330" t="s">
        <v>123</v>
      </c>
      <c r="AC36" s="330" t="s">
        <v>123</v>
      </c>
      <c r="AD36" s="330" t="s">
        <v>123</v>
      </c>
      <c r="AE36" s="330" t="s">
        <v>123</v>
      </c>
      <c r="AF36" s="330" t="s">
        <v>123</v>
      </c>
      <c r="AG36" s="330" t="s">
        <v>123</v>
      </c>
      <c r="AH36" s="330" t="s">
        <v>123</v>
      </c>
      <c r="AI36" s="330" t="s">
        <v>123</v>
      </c>
      <c r="AJ36" s="347" t="s">
        <v>123</v>
      </c>
    </row>
    <row r="37" spans="1:36" x14ac:dyDescent="0.2">
      <c r="A37" s="240"/>
      <c r="B37" s="241">
        <f>B30+1</f>
        <v>60</v>
      </c>
      <c r="C37" s="343" t="s">
        <v>608</v>
      </c>
      <c r="D37" s="242" t="s">
        <v>123</v>
      </c>
      <c r="E37" s="242"/>
      <c r="F37" s="263"/>
      <c r="G37" s="263">
        <v>2</v>
      </c>
      <c r="H37" s="319">
        <f t="shared" ref="H37:AJ37" si="13">SUM(H38,H41)</f>
        <v>0</v>
      </c>
      <c r="I37" s="352">
        <f t="shared" si="13"/>
        <v>0</v>
      </c>
      <c r="J37" s="352">
        <f t="shared" si="13"/>
        <v>0</v>
      </c>
      <c r="K37" s="352">
        <f t="shared" si="13"/>
        <v>0</v>
      </c>
      <c r="L37" s="321">
        <f t="shared" si="13"/>
        <v>0</v>
      </c>
      <c r="M37" s="321">
        <f t="shared" si="13"/>
        <v>0</v>
      </c>
      <c r="N37" s="321">
        <f t="shared" si="13"/>
        <v>0</v>
      </c>
      <c r="O37" s="321">
        <f t="shared" si="13"/>
        <v>0</v>
      </c>
      <c r="P37" s="321">
        <f t="shared" si="13"/>
        <v>0</v>
      </c>
      <c r="Q37" s="321">
        <f t="shared" si="13"/>
        <v>0</v>
      </c>
      <c r="R37" s="321">
        <f t="shared" si="13"/>
        <v>0</v>
      </c>
      <c r="S37" s="321">
        <f t="shared" si="13"/>
        <v>0</v>
      </c>
      <c r="T37" s="321">
        <f t="shared" si="13"/>
        <v>0</v>
      </c>
      <c r="U37" s="321">
        <f t="shared" si="13"/>
        <v>0</v>
      </c>
      <c r="V37" s="321">
        <f t="shared" si="13"/>
        <v>0</v>
      </c>
      <c r="W37" s="321">
        <f t="shared" si="13"/>
        <v>0</v>
      </c>
      <c r="X37" s="321">
        <f t="shared" si="13"/>
        <v>0</v>
      </c>
      <c r="Y37" s="321">
        <f t="shared" si="13"/>
        <v>0</v>
      </c>
      <c r="Z37" s="321">
        <f t="shared" si="13"/>
        <v>0</v>
      </c>
      <c r="AA37" s="321">
        <f t="shared" si="13"/>
        <v>0</v>
      </c>
      <c r="AB37" s="321">
        <f t="shared" si="13"/>
        <v>0</v>
      </c>
      <c r="AC37" s="321">
        <f t="shared" si="13"/>
        <v>0</v>
      </c>
      <c r="AD37" s="321">
        <f t="shared" si="13"/>
        <v>0</v>
      </c>
      <c r="AE37" s="321">
        <f t="shared" si="13"/>
        <v>0</v>
      </c>
      <c r="AF37" s="321">
        <f t="shared" si="13"/>
        <v>0</v>
      </c>
      <c r="AG37" s="321">
        <f t="shared" si="13"/>
        <v>0</v>
      </c>
      <c r="AH37" s="321">
        <f t="shared" si="13"/>
        <v>0</v>
      </c>
      <c r="AI37" s="321">
        <f t="shared" si="13"/>
        <v>0</v>
      </c>
      <c r="AJ37" s="321">
        <f t="shared" si="13"/>
        <v>0</v>
      </c>
    </row>
    <row r="38" spans="1:36" x14ac:dyDescent="0.2">
      <c r="A38" s="244"/>
      <c r="B38" s="261">
        <f>B37+0.1</f>
        <v>60.1</v>
      </c>
      <c r="C38" s="327" t="s">
        <v>609</v>
      </c>
      <c r="D38" s="357" t="s">
        <v>123</v>
      </c>
      <c r="E38" s="357"/>
      <c r="F38" s="247" t="s">
        <v>75</v>
      </c>
      <c r="G38" s="247">
        <v>2</v>
      </c>
      <c r="H38" s="320">
        <f>SUM(H39:H40)</f>
        <v>0</v>
      </c>
      <c r="I38" s="352">
        <f>SUM(I39:I40)</f>
        <v>0</v>
      </c>
      <c r="J38" s="352">
        <f>SUM(J39:J40)</f>
        <v>0</v>
      </c>
      <c r="K38" s="352">
        <f>SUM(K39:K40)</f>
        <v>0</v>
      </c>
      <c r="L38" s="321">
        <f>SUM(L39:L40)</f>
        <v>0</v>
      </c>
      <c r="M38" s="321">
        <f t="shared" ref="M38:AJ38" si="14">SUM(M39:M40)</f>
        <v>0</v>
      </c>
      <c r="N38" s="321">
        <f t="shared" si="14"/>
        <v>0</v>
      </c>
      <c r="O38" s="321">
        <f t="shared" si="14"/>
        <v>0</v>
      </c>
      <c r="P38" s="321">
        <f t="shared" si="14"/>
        <v>0</v>
      </c>
      <c r="Q38" s="321">
        <f t="shared" si="14"/>
        <v>0</v>
      </c>
      <c r="R38" s="321">
        <f t="shared" si="14"/>
        <v>0</v>
      </c>
      <c r="S38" s="321">
        <f t="shared" si="14"/>
        <v>0</v>
      </c>
      <c r="T38" s="321">
        <f t="shared" si="14"/>
        <v>0</v>
      </c>
      <c r="U38" s="321">
        <f t="shared" si="14"/>
        <v>0</v>
      </c>
      <c r="V38" s="321">
        <f t="shared" si="14"/>
        <v>0</v>
      </c>
      <c r="W38" s="321">
        <f t="shared" si="14"/>
        <v>0</v>
      </c>
      <c r="X38" s="321">
        <f t="shared" si="14"/>
        <v>0</v>
      </c>
      <c r="Y38" s="321">
        <f t="shared" si="14"/>
        <v>0</v>
      </c>
      <c r="Z38" s="321">
        <f t="shared" si="14"/>
        <v>0</v>
      </c>
      <c r="AA38" s="321">
        <f t="shared" si="14"/>
        <v>0</v>
      </c>
      <c r="AB38" s="321">
        <f t="shared" si="14"/>
        <v>0</v>
      </c>
      <c r="AC38" s="321">
        <f t="shared" si="14"/>
        <v>0</v>
      </c>
      <c r="AD38" s="321">
        <f t="shared" si="14"/>
        <v>0</v>
      </c>
      <c r="AE38" s="321">
        <f t="shared" si="14"/>
        <v>0</v>
      </c>
      <c r="AF38" s="321">
        <f t="shared" si="14"/>
        <v>0</v>
      </c>
      <c r="AG38" s="321">
        <f t="shared" si="14"/>
        <v>0</v>
      </c>
      <c r="AH38" s="321">
        <f t="shared" si="14"/>
        <v>0</v>
      </c>
      <c r="AI38" s="321">
        <f t="shared" si="14"/>
        <v>0</v>
      </c>
      <c r="AJ38" s="321">
        <f t="shared" si="14"/>
        <v>0</v>
      </c>
    </row>
    <row r="39" spans="1:36" x14ac:dyDescent="0.2">
      <c r="A39" s="244"/>
      <c r="B39" s="248" t="s">
        <v>123</v>
      </c>
      <c r="C39" s="249"/>
      <c r="D39" s="249"/>
      <c r="E39" s="249"/>
      <c r="F39" s="250" t="s">
        <v>75</v>
      </c>
      <c r="G39" s="250">
        <v>2</v>
      </c>
      <c r="H39" s="320"/>
      <c r="I39" s="322"/>
      <c r="J39" s="322"/>
      <c r="K39" s="322"/>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45"/>
    </row>
    <row r="40" spans="1:36" x14ac:dyDescent="0.2">
      <c r="A40" s="244"/>
      <c r="B40" s="351" t="s">
        <v>123</v>
      </c>
      <c r="C40" s="324" t="s">
        <v>596</v>
      </c>
      <c r="D40" s="325" t="s">
        <v>123</v>
      </c>
      <c r="E40" s="325"/>
      <c r="F40" s="326" t="s">
        <v>123</v>
      </c>
      <c r="G40" s="326"/>
      <c r="H40" s="319" t="s">
        <v>123</v>
      </c>
      <c r="I40" s="352" t="s">
        <v>123</v>
      </c>
      <c r="J40" s="352" t="s">
        <v>123</v>
      </c>
      <c r="K40" s="352" t="s">
        <v>123</v>
      </c>
      <c r="L40" s="330" t="s">
        <v>123</v>
      </c>
      <c r="M40" s="330" t="s">
        <v>123</v>
      </c>
      <c r="N40" s="330" t="s">
        <v>123</v>
      </c>
      <c r="O40" s="330" t="s">
        <v>123</v>
      </c>
      <c r="P40" s="330" t="s">
        <v>123</v>
      </c>
      <c r="Q40" s="330" t="s">
        <v>123</v>
      </c>
      <c r="R40" s="330" t="s">
        <v>123</v>
      </c>
      <c r="S40" s="330" t="s">
        <v>123</v>
      </c>
      <c r="T40" s="330" t="s">
        <v>123</v>
      </c>
      <c r="U40" s="330" t="s">
        <v>123</v>
      </c>
      <c r="V40" s="330" t="s">
        <v>123</v>
      </c>
      <c r="W40" s="330" t="s">
        <v>123</v>
      </c>
      <c r="X40" s="330" t="s">
        <v>123</v>
      </c>
      <c r="Y40" s="330" t="s">
        <v>123</v>
      </c>
      <c r="Z40" s="330" t="s">
        <v>123</v>
      </c>
      <c r="AA40" s="330" t="s">
        <v>123</v>
      </c>
      <c r="AB40" s="330" t="s">
        <v>123</v>
      </c>
      <c r="AC40" s="330" t="s">
        <v>123</v>
      </c>
      <c r="AD40" s="330" t="s">
        <v>123</v>
      </c>
      <c r="AE40" s="330" t="s">
        <v>123</v>
      </c>
      <c r="AF40" s="330" t="s">
        <v>123</v>
      </c>
      <c r="AG40" s="330" t="s">
        <v>123</v>
      </c>
      <c r="AH40" s="330" t="s">
        <v>123</v>
      </c>
      <c r="AI40" s="330" t="s">
        <v>123</v>
      </c>
      <c r="AJ40" s="347" t="s">
        <v>123</v>
      </c>
    </row>
    <row r="41" spans="1:36" x14ac:dyDescent="0.2">
      <c r="A41" s="244"/>
      <c r="B41" s="261">
        <f>B38+0.1</f>
        <v>60.2</v>
      </c>
      <c r="C41" s="327" t="s">
        <v>610</v>
      </c>
      <c r="D41" s="357" t="s">
        <v>123</v>
      </c>
      <c r="E41" s="357"/>
      <c r="F41" s="247" t="s">
        <v>75</v>
      </c>
      <c r="G41" s="247">
        <v>2</v>
      </c>
      <c r="H41" s="320">
        <f t="shared" ref="H41:AJ41" si="15">SUM(H42:H43)</f>
        <v>0</v>
      </c>
      <c r="I41" s="322">
        <f t="shared" si="15"/>
        <v>0</v>
      </c>
      <c r="J41" s="322">
        <f t="shared" si="15"/>
        <v>0</v>
      </c>
      <c r="K41" s="322">
        <f t="shared" si="15"/>
        <v>0</v>
      </c>
      <c r="L41" s="321">
        <f t="shared" si="15"/>
        <v>0</v>
      </c>
      <c r="M41" s="321">
        <f t="shared" si="15"/>
        <v>0</v>
      </c>
      <c r="N41" s="321">
        <f t="shared" si="15"/>
        <v>0</v>
      </c>
      <c r="O41" s="321">
        <f t="shared" si="15"/>
        <v>0</v>
      </c>
      <c r="P41" s="321">
        <f t="shared" si="15"/>
        <v>0</v>
      </c>
      <c r="Q41" s="321">
        <f t="shared" si="15"/>
        <v>0</v>
      </c>
      <c r="R41" s="321">
        <f t="shared" si="15"/>
        <v>0</v>
      </c>
      <c r="S41" s="321">
        <f t="shared" si="15"/>
        <v>0</v>
      </c>
      <c r="T41" s="321">
        <f t="shared" si="15"/>
        <v>0</v>
      </c>
      <c r="U41" s="321">
        <f t="shared" si="15"/>
        <v>0</v>
      </c>
      <c r="V41" s="321">
        <f t="shared" si="15"/>
        <v>0</v>
      </c>
      <c r="W41" s="321">
        <f t="shared" si="15"/>
        <v>0</v>
      </c>
      <c r="X41" s="321">
        <f t="shared" si="15"/>
        <v>0</v>
      </c>
      <c r="Y41" s="321">
        <f t="shared" si="15"/>
        <v>0</v>
      </c>
      <c r="Z41" s="321">
        <f t="shared" si="15"/>
        <v>0</v>
      </c>
      <c r="AA41" s="321">
        <f t="shared" si="15"/>
        <v>0</v>
      </c>
      <c r="AB41" s="321">
        <f t="shared" si="15"/>
        <v>0</v>
      </c>
      <c r="AC41" s="321">
        <f t="shared" si="15"/>
        <v>0</v>
      </c>
      <c r="AD41" s="321">
        <f t="shared" si="15"/>
        <v>0</v>
      </c>
      <c r="AE41" s="321">
        <f t="shared" si="15"/>
        <v>0</v>
      </c>
      <c r="AF41" s="321">
        <f t="shared" si="15"/>
        <v>0</v>
      </c>
      <c r="AG41" s="321">
        <f t="shared" si="15"/>
        <v>0</v>
      </c>
      <c r="AH41" s="321">
        <f t="shared" si="15"/>
        <v>0</v>
      </c>
      <c r="AI41" s="321">
        <f t="shared" si="15"/>
        <v>0</v>
      </c>
      <c r="AJ41" s="321">
        <f t="shared" si="15"/>
        <v>0</v>
      </c>
    </row>
    <row r="42" spans="1:36" x14ac:dyDescent="0.2">
      <c r="A42" s="192"/>
      <c r="B42" s="248" t="s">
        <v>123</v>
      </c>
      <c r="C42" s="249"/>
      <c r="D42" s="249"/>
      <c r="E42" s="249"/>
      <c r="F42" s="250" t="s">
        <v>75</v>
      </c>
      <c r="G42" s="250">
        <v>2</v>
      </c>
      <c r="H42" s="320"/>
      <c r="I42" s="322"/>
      <c r="J42" s="322"/>
      <c r="K42" s="322"/>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45"/>
    </row>
    <row r="43" spans="1:36" x14ac:dyDescent="0.2">
      <c r="A43" s="244"/>
      <c r="B43" s="351" t="s">
        <v>123</v>
      </c>
      <c r="C43" s="324" t="s">
        <v>596</v>
      </c>
      <c r="D43" s="325" t="s">
        <v>123</v>
      </c>
      <c r="E43" s="325"/>
      <c r="F43" s="282" t="s">
        <v>123</v>
      </c>
      <c r="G43" s="326"/>
      <c r="H43" s="319" t="s">
        <v>123</v>
      </c>
      <c r="I43" s="322" t="s">
        <v>123</v>
      </c>
      <c r="J43" s="322" t="s">
        <v>123</v>
      </c>
      <c r="K43" s="352" t="s">
        <v>123</v>
      </c>
      <c r="L43" s="330" t="s">
        <v>123</v>
      </c>
      <c r="M43" s="330" t="s">
        <v>123</v>
      </c>
      <c r="N43" s="330" t="s">
        <v>123</v>
      </c>
      <c r="O43" s="330" t="s">
        <v>123</v>
      </c>
      <c r="P43" s="330" t="s">
        <v>123</v>
      </c>
      <c r="Q43" s="330" t="s">
        <v>123</v>
      </c>
      <c r="R43" s="330" t="s">
        <v>123</v>
      </c>
      <c r="S43" s="330" t="s">
        <v>123</v>
      </c>
      <c r="T43" s="330" t="s">
        <v>123</v>
      </c>
      <c r="U43" s="330" t="s">
        <v>123</v>
      </c>
      <c r="V43" s="330" t="s">
        <v>123</v>
      </c>
      <c r="W43" s="330" t="s">
        <v>123</v>
      </c>
      <c r="X43" s="330" t="s">
        <v>123</v>
      </c>
      <c r="Y43" s="330" t="s">
        <v>123</v>
      </c>
      <c r="Z43" s="330" t="s">
        <v>123</v>
      </c>
      <c r="AA43" s="330" t="s">
        <v>123</v>
      </c>
      <c r="AB43" s="330" t="s">
        <v>123</v>
      </c>
      <c r="AC43" s="330" t="s">
        <v>123</v>
      </c>
      <c r="AD43" s="330" t="s">
        <v>123</v>
      </c>
      <c r="AE43" s="330" t="s">
        <v>123</v>
      </c>
      <c r="AF43" s="330" t="s">
        <v>123</v>
      </c>
      <c r="AG43" s="330" t="s">
        <v>123</v>
      </c>
      <c r="AH43" s="330" t="s">
        <v>123</v>
      </c>
      <c r="AI43" s="330" t="s">
        <v>123</v>
      </c>
      <c r="AJ43" s="347" t="s">
        <v>123</v>
      </c>
    </row>
    <row r="44" spans="1:36" x14ac:dyDescent="0.2">
      <c r="A44" s="235"/>
      <c r="B44" s="264">
        <f>B37+1</f>
        <v>61</v>
      </c>
      <c r="C44" s="358" t="s">
        <v>611</v>
      </c>
      <c r="D44" s="259" t="s">
        <v>123</v>
      </c>
      <c r="E44" s="259"/>
      <c r="F44" s="260"/>
      <c r="G44" s="260">
        <v>2</v>
      </c>
      <c r="H44" s="320">
        <f t="shared" ref="H44:AJ44" si="16">SUM(H45+H48+H51+H55+H58+H61+H64+H67+H70+H73)</f>
        <v>0</v>
      </c>
      <c r="I44" s="322">
        <f t="shared" si="16"/>
        <v>0</v>
      </c>
      <c r="J44" s="322">
        <f t="shared" si="16"/>
        <v>0</v>
      </c>
      <c r="K44" s="322">
        <f t="shared" si="16"/>
        <v>0</v>
      </c>
      <c r="L44" s="321">
        <f t="shared" si="16"/>
        <v>0</v>
      </c>
      <c r="M44" s="321">
        <f t="shared" si="16"/>
        <v>0</v>
      </c>
      <c r="N44" s="321">
        <f t="shared" si="16"/>
        <v>0</v>
      </c>
      <c r="O44" s="321">
        <f t="shared" si="16"/>
        <v>0</v>
      </c>
      <c r="P44" s="321">
        <f t="shared" si="16"/>
        <v>0</v>
      </c>
      <c r="Q44" s="321">
        <f t="shared" si="16"/>
        <v>0</v>
      </c>
      <c r="R44" s="321">
        <f t="shared" si="16"/>
        <v>0</v>
      </c>
      <c r="S44" s="321">
        <f t="shared" si="16"/>
        <v>-0.52778756331411558</v>
      </c>
      <c r="T44" s="321">
        <f t="shared" si="16"/>
        <v>-1.6165527696708482</v>
      </c>
      <c r="U44" s="321">
        <f t="shared" si="16"/>
        <v>-2.6295979638204861</v>
      </c>
      <c r="V44" s="321">
        <f t="shared" si="16"/>
        <v>-2.4676546299690645</v>
      </c>
      <c r="W44" s="321">
        <f t="shared" si="16"/>
        <v>-2.3602009588195325</v>
      </c>
      <c r="X44" s="321">
        <f t="shared" si="16"/>
        <v>-2.2626267899323231</v>
      </c>
      <c r="Y44" s="321">
        <f t="shared" si="16"/>
        <v>-2.1552595775499661</v>
      </c>
      <c r="Z44" s="321">
        <f t="shared" si="16"/>
        <v>-2.057489313494461</v>
      </c>
      <c r="AA44" s="321">
        <f t="shared" si="16"/>
        <v>-1.9600257176773468</v>
      </c>
      <c r="AB44" s="321">
        <f t="shared" si="16"/>
        <v>-1.8723298269986299</v>
      </c>
      <c r="AC44" s="321">
        <f t="shared" si="16"/>
        <v>-1.7840141054984642</v>
      </c>
      <c r="AD44" s="321">
        <f t="shared" si="16"/>
        <v>-1.6864886108499026</v>
      </c>
      <c r="AE44" s="321">
        <f t="shared" si="16"/>
        <v>-1.5991210705183077</v>
      </c>
      <c r="AF44" s="321">
        <f t="shared" si="16"/>
        <v>-1.5107826062940537</v>
      </c>
      <c r="AG44" s="321">
        <f t="shared" si="16"/>
        <v>-1.4321820102403071</v>
      </c>
      <c r="AH44" s="321">
        <f t="shared" si="16"/>
        <v>-1.3449556701302043</v>
      </c>
      <c r="AI44" s="321">
        <f t="shared" si="16"/>
        <v>-1.2664267350811542</v>
      </c>
      <c r="AJ44" s="321">
        <f t="shared" si="16"/>
        <v>-1.188660883264699</v>
      </c>
    </row>
    <row r="45" spans="1:36" ht="25.5" x14ac:dyDescent="0.2">
      <c r="A45" s="192"/>
      <c r="B45" s="265">
        <f>B44+0.1</f>
        <v>61.1</v>
      </c>
      <c r="C45" s="359" t="s">
        <v>612</v>
      </c>
      <c r="D45" s="356" t="s">
        <v>123</v>
      </c>
      <c r="E45" s="356"/>
      <c r="F45" s="253" t="s">
        <v>75</v>
      </c>
      <c r="G45" s="253">
        <v>2</v>
      </c>
      <c r="H45" s="320">
        <f t="shared" ref="H45:AJ45" si="17">SUM(H46:H47)</f>
        <v>0</v>
      </c>
      <c r="I45" s="322">
        <f t="shared" si="17"/>
        <v>0</v>
      </c>
      <c r="J45" s="322">
        <f t="shared" si="17"/>
        <v>0</v>
      </c>
      <c r="K45" s="322">
        <f t="shared" si="17"/>
        <v>0</v>
      </c>
      <c r="L45" s="321">
        <f t="shared" si="17"/>
        <v>0</v>
      </c>
      <c r="M45" s="321">
        <f t="shared" si="17"/>
        <v>0</v>
      </c>
      <c r="N45" s="321">
        <f t="shared" si="17"/>
        <v>0</v>
      </c>
      <c r="O45" s="321">
        <f t="shared" si="17"/>
        <v>0</v>
      </c>
      <c r="P45" s="321">
        <f t="shared" si="17"/>
        <v>0</v>
      </c>
      <c r="Q45" s="321">
        <f t="shared" si="17"/>
        <v>0</v>
      </c>
      <c r="R45" s="321">
        <f t="shared" si="17"/>
        <v>0</v>
      </c>
      <c r="S45" s="321">
        <f t="shared" si="17"/>
        <v>0</v>
      </c>
      <c r="T45" s="321">
        <f t="shared" si="17"/>
        <v>0</v>
      </c>
      <c r="U45" s="321">
        <f t="shared" si="17"/>
        <v>0</v>
      </c>
      <c r="V45" s="321">
        <f t="shared" si="17"/>
        <v>0</v>
      </c>
      <c r="W45" s="321">
        <f t="shared" si="17"/>
        <v>0</v>
      </c>
      <c r="X45" s="321">
        <f t="shared" si="17"/>
        <v>0</v>
      </c>
      <c r="Y45" s="321">
        <f t="shared" si="17"/>
        <v>0</v>
      </c>
      <c r="Z45" s="321">
        <f t="shared" si="17"/>
        <v>0</v>
      </c>
      <c r="AA45" s="321">
        <f t="shared" si="17"/>
        <v>0</v>
      </c>
      <c r="AB45" s="321">
        <f t="shared" si="17"/>
        <v>0</v>
      </c>
      <c r="AC45" s="321">
        <f t="shared" si="17"/>
        <v>0</v>
      </c>
      <c r="AD45" s="321">
        <f t="shared" si="17"/>
        <v>0</v>
      </c>
      <c r="AE45" s="321">
        <f t="shared" si="17"/>
        <v>0</v>
      </c>
      <c r="AF45" s="321">
        <f t="shared" si="17"/>
        <v>0</v>
      </c>
      <c r="AG45" s="321">
        <f t="shared" si="17"/>
        <v>0</v>
      </c>
      <c r="AH45" s="321">
        <f t="shared" si="17"/>
        <v>0</v>
      </c>
      <c r="AI45" s="321">
        <f t="shared" si="17"/>
        <v>0</v>
      </c>
      <c r="AJ45" s="321">
        <f t="shared" si="17"/>
        <v>0</v>
      </c>
    </row>
    <row r="46" spans="1:36" x14ac:dyDescent="0.2">
      <c r="A46" s="192"/>
      <c r="B46" s="266" t="s">
        <v>123</v>
      </c>
      <c r="C46" s="249"/>
      <c r="D46" s="249"/>
      <c r="E46" s="249"/>
      <c r="F46" s="251" t="s">
        <v>75</v>
      </c>
      <c r="G46" s="251">
        <v>2</v>
      </c>
      <c r="H46" s="320"/>
      <c r="I46" s="322"/>
      <c r="J46" s="322"/>
      <c r="K46" s="322"/>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45"/>
    </row>
    <row r="47" spans="1:36" x14ac:dyDescent="0.2">
      <c r="A47" s="192"/>
      <c r="B47" s="351" t="s">
        <v>123</v>
      </c>
      <c r="C47" s="324" t="s">
        <v>596</v>
      </c>
      <c r="D47" s="325" t="s">
        <v>123</v>
      </c>
      <c r="E47" s="325"/>
      <c r="F47" s="282" t="s">
        <v>123</v>
      </c>
      <c r="G47" s="326"/>
      <c r="H47" s="319" t="s">
        <v>123</v>
      </c>
      <c r="I47" s="322" t="s">
        <v>123</v>
      </c>
      <c r="J47" s="322" t="s">
        <v>123</v>
      </c>
      <c r="K47" s="352" t="s">
        <v>123</v>
      </c>
      <c r="L47" s="330" t="s">
        <v>123</v>
      </c>
      <c r="M47" s="330" t="s">
        <v>123</v>
      </c>
      <c r="N47" s="330" t="s">
        <v>123</v>
      </c>
      <c r="O47" s="330" t="s">
        <v>123</v>
      </c>
      <c r="P47" s="330" t="s">
        <v>123</v>
      </c>
      <c r="Q47" s="330" t="s">
        <v>123</v>
      </c>
      <c r="R47" s="330" t="s">
        <v>123</v>
      </c>
      <c r="S47" s="330" t="s">
        <v>123</v>
      </c>
      <c r="T47" s="330" t="s">
        <v>123</v>
      </c>
      <c r="U47" s="330" t="s">
        <v>123</v>
      </c>
      <c r="V47" s="330" t="s">
        <v>123</v>
      </c>
      <c r="W47" s="330" t="s">
        <v>123</v>
      </c>
      <c r="X47" s="330" t="s">
        <v>123</v>
      </c>
      <c r="Y47" s="330" t="s">
        <v>123</v>
      </c>
      <c r="Z47" s="330" t="s">
        <v>123</v>
      </c>
      <c r="AA47" s="330" t="s">
        <v>123</v>
      </c>
      <c r="AB47" s="330" t="s">
        <v>123</v>
      </c>
      <c r="AC47" s="330" t="s">
        <v>123</v>
      </c>
      <c r="AD47" s="330" t="s">
        <v>123</v>
      </c>
      <c r="AE47" s="330" t="s">
        <v>123</v>
      </c>
      <c r="AF47" s="330" t="s">
        <v>123</v>
      </c>
      <c r="AG47" s="330" t="s">
        <v>123</v>
      </c>
      <c r="AH47" s="330" t="s">
        <v>123</v>
      </c>
      <c r="AI47" s="330" t="s">
        <v>123</v>
      </c>
      <c r="AJ47" s="347" t="s">
        <v>123</v>
      </c>
    </row>
    <row r="48" spans="1:36" ht="25.5" x14ac:dyDescent="0.2">
      <c r="A48" s="192"/>
      <c r="B48" s="265">
        <f>B45+0.1</f>
        <v>61.2</v>
      </c>
      <c r="C48" s="359" t="s">
        <v>613</v>
      </c>
      <c r="D48" s="356" t="s">
        <v>123</v>
      </c>
      <c r="E48" s="356"/>
      <c r="F48" s="253" t="s">
        <v>75</v>
      </c>
      <c r="G48" s="253">
        <v>2</v>
      </c>
      <c r="H48" s="320">
        <f>SUM(H49:H50)</f>
        <v>0</v>
      </c>
      <c r="I48" s="322">
        <f>SUM(I49:I50)</f>
        <v>0</v>
      </c>
      <c r="J48" s="322">
        <f>SUM(J49:J50)</f>
        <v>0</v>
      </c>
      <c r="K48" s="322">
        <f>SUM(K49:K50)</f>
        <v>0</v>
      </c>
      <c r="L48" s="321">
        <f>SUM(L49:L50)</f>
        <v>0</v>
      </c>
      <c r="M48" s="321">
        <f t="shared" ref="M48:AJ48" si="18">SUM(M49:M50)</f>
        <v>0</v>
      </c>
      <c r="N48" s="321">
        <f t="shared" si="18"/>
        <v>0</v>
      </c>
      <c r="O48" s="321">
        <f t="shared" si="18"/>
        <v>0</v>
      </c>
      <c r="P48" s="321">
        <f t="shared" si="18"/>
        <v>0</v>
      </c>
      <c r="Q48" s="321">
        <f t="shared" si="18"/>
        <v>0</v>
      </c>
      <c r="R48" s="321">
        <f t="shared" si="18"/>
        <v>0</v>
      </c>
      <c r="S48" s="321">
        <f t="shared" si="18"/>
        <v>0</v>
      </c>
      <c r="T48" s="321">
        <f t="shared" si="18"/>
        <v>0</v>
      </c>
      <c r="U48" s="321">
        <f t="shared" si="18"/>
        <v>0</v>
      </c>
      <c r="V48" s="321">
        <f t="shared" si="18"/>
        <v>0</v>
      </c>
      <c r="W48" s="321">
        <f t="shared" si="18"/>
        <v>0</v>
      </c>
      <c r="X48" s="321">
        <f t="shared" si="18"/>
        <v>0</v>
      </c>
      <c r="Y48" s="321">
        <f t="shared" si="18"/>
        <v>0</v>
      </c>
      <c r="Z48" s="321">
        <f t="shared" si="18"/>
        <v>0</v>
      </c>
      <c r="AA48" s="321">
        <f t="shared" si="18"/>
        <v>0</v>
      </c>
      <c r="AB48" s="321">
        <f t="shared" si="18"/>
        <v>0</v>
      </c>
      <c r="AC48" s="321">
        <f t="shared" si="18"/>
        <v>0</v>
      </c>
      <c r="AD48" s="321">
        <f t="shared" si="18"/>
        <v>0</v>
      </c>
      <c r="AE48" s="321">
        <f t="shared" si="18"/>
        <v>0</v>
      </c>
      <c r="AF48" s="321">
        <f t="shared" si="18"/>
        <v>0</v>
      </c>
      <c r="AG48" s="321">
        <f t="shared" si="18"/>
        <v>0</v>
      </c>
      <c r="AH48" s="321">
        <f t="shared" si="18"/>
        <v>0</v>
      </c>
      <c r="AI48" s="321">
        <f t="shared" si="18"/>
        <v>0</v>
      </c>
      <c r="AJ48" s="321">
        <f t="shared" si="18"/>
        <v>0</v>
      </c>
    </row>
    <row r="49" spans="1:36" x14ac:dyDescent="0.2">
      <c r="A49" s="192"/>
      <c r="B49" s="266" t="s">
        <v>123</v>
      </c>
      <c r="C49" s="249"/>
      <c r="D49" s="249"/>
      <c r="E49" s="249"/>
      <c r="F49" s="251" t="s">
        <v>75</v>
      </c>
      <c r="G49" s="251">
        <v>2</v>
      </c>
      <c r="H49" s="320"/>
      <c r="I49" s="322"/>
      <c r="J49" s="322"/>
      <c r="K49" s="322"/>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45"/>
    </row>
    <row r="50" spans="1:36" x14ac:dyDescent="0.2">
      <c r="A50" s="192"/>
      <c r="B50" s="351" t="s">
        <v>123</v>
      </c>
      <c r="C50" s="324" t="s">
        <v>596</v>
      </c>
      <c r="D50" s="325" t="s">
        <v>123</v>
      </c>
      <c r="E50" s="325"/>
      <c r="F50" s="282" t="s">
        <v>123</v>
      </c>
      <c r="G50" s="326"/>
      <c r="H50" s="319" t="s">
        <v>123</v>
      </c>
      <c r="I50" s="322" t="s">
        <v>123</v>
      </c>
      <c r="J50" s="322" t="s">
        <v>123</v>
      </c>
      <c r="K50" s="352" t="s">
        <v>123</v>
      </c>
      <c r="L50" s="330" t="s">
        <v>123</v>
      </c>
      <c r="M50" s="330" t="s">
        <v>123</v>
      </c>
      <c r="N50" s="330" t="s">
        <v>123</v>
      </c>
      <c r="O50" s="330" t="s">
        <v>123</v>
      </c>
      <c r="P50" s="330" t="s">
        <v>123</v>
      </c>
      <c r="Q50" s="330" t="s">
        <v>123</v>
      </c>
      <c r="R50" s="330" t="s">
        <v>123</v>
      </c>
      <c r="S50" s="330" t="s">
        <v>123</v>
      </c>
      <c r="T50" s="330" t="s">
        <v>123</v>
      </c>
      <c r="U50" s="330" t="s">
        <v>123</v>
      </c>
      <c r="V50" s="330" t="s">
        <v>123</v>
      </c>
      <c r="W50" s="330" t="s">
        <v>123</v>
      </c>
      <c r="X50" s="330" t="s">
        <v>123</v>
      </c>
      <c r="Y50" s="330" t="s">
        <v>123</v>
      </c>
      <c r="Z50" s="330" t="s">
        <v>123</v>
      </c>
      <c r="AA50" s="330" t="s">
        <v>123</v>
      </c>
      <c r="AB50" s="330" t="s">
        <v>123</v>
      </c>
      <c r="AC50" s="330" t="s">
        <v>123</v>
      </c>
      <c r="AD50" s="330" t="s">
        <v>123</v>
      </c>
      <c r="AE50" s="330" t="s">
        <v>123</v>
      </c>
      <c r="AF50" s="330" t="s">
        <v>123</v>
      </c>
      <c r="AG50" s="330" t="s">
        <v>123</v>
      </c>
      <c r="AH50" s="330" t="s">
        <v>123</v>
      </c>
      <c r="AI50" s="330" t="s">
        <v>123</v>
      </c>
      <c r="AJ50" s="347" t="s">
        <v>123</v>
      </c>
    </row>
    <row r="51" spans="1:36" ht="25.5" x14ac:dyDescent="0.2">
      <c r="A51" s="192"/>
      <c r="B51" s="265">
        <f>B48+0.1</f>
        <v>61.300000000000004</v>
      </c>
      <c r="C51" s="359" t="s">
        <v>614</v>
      </c>
      <c r="D51" s="356" t="s">
        <v>123</v>
      </c>
      <c r="E51" s="356"/>
      <c r="F51" s="253" t="s">
        <v>75</v>
      </c>
      <c r="G51" s="253">
        <v>2</v>
      </c>
      <c r="H51" s="320">
        <f>SUM(H52:H54)</f>
        <v>0</v>
      </c>
      <c r="I51" s="322">
        <f>SUM(I52:I54)</f>
        <v>0</v>
      </c>
      <c r="J51" s="322">
        <f>SUM(J52:J54)</f>
        <v>0</v>
      </c>
      <c r="K51" s="322">
        <f>SUM(K52:K54)</f>
        <v>0</v>
      </c>
      <c r="L51" s="321">
        <f>SUM(L52:L54)</f>
        <v>0</v>
      </c>
      <c r="M51" s="321">
        <f t="shared" ref="M51:AJ51" si="19">SUM(M52:M54)</f>
        <v>0</v>
      </c>
      <c r="N51" s="321">
        <f t="shared" si="19"/>
        <v>0</v>
      </c>
      <c r="O51" s="321">
        <f t="shared" si="19"/>
        <v>0</v>
      </c>
      <c r="P51" s="321">
        <f t="shared" si="19"/>
        <v>0</v>
      </c>
      <c r="Q51" s="321">
        <f t="shared" si="19"/>
        <v>0</v>
      </c>
      <c r="R51" s="321">
        <f t="shared" si="19"/>
        <v>0</v>
      </c>
      <c r="S51" s="321">
        <f t="shared" si="19"/>
        <v>4.9683387696740882</v>
      </c>
      <c r="T51" s="321">
        <f t="shared" si="19"/>
        <v>15.362882823090269</v>
      </c>
      <c r="U51" s="321">
        <f t="shared" si="19"/>
        <v>25.205305543688798</v>
      </c>
      <c r="V51" s="321">
        <f t="shared" si="19"/>
        <v>24.761253939632624</v>
      </c>
      <c r="W51" s="321">
        <f t="shared" si="19"/>
        <v>24.291004776254226</v>
      </c>
      <c r="X51" s="321">
        <f t="shared" si="19"/>
        <v>23.821994566713045</v>
      </c>
      <c r="Y51" s="321">
        <f t="shared" si="19"/>
        <v>23.381749054413845</v>
      </c>
      <c r="Z51" s="321">
        <f t="shared" si="19"/>
        <v>22.94019951053259</v>
      </c>
      <c r="AA51" s="321">
        <f t="shared" si="19"/>
        <v>22.53063550297145</v>
      </c>
      <c r="AB51" s="321">
        <f t="shared" si="19"/>
        <v>22.121304275132093</v>
      </c>
      <c r="AC51" s="321">
        <f t="shared" si="19"/>
        <v>21.725878251349549</v>
      </c>
      <c r="AD51" s="321">
        <f t="shared" si="19"/>
        <v>21.344982676479901</v>
      </c>
      <c r="AE51" s="321">
        <f t="shared" si="19"/>
        <v>20.967832123939271</v>
      </c>
      <c r="AF51" s="321">
        <f t="shared" si="19"/>
        <v>20.60142693781447</v>
      </c>
      <c r="AG51" s="321">
        <f t="shared" si="19"/>
        <v>20.234985998700534</v>
      </c>
      <c r="AH51" s="321">
        <f t="shared" si="19"/>
        <v>19.888331770327913</v>
      </c>
      <c r="AI51" s="321">
        <f t="shared" si="19"/>
        <v>19.542019461705941</v>
      </c>
      <c r="AJ51" s="321">
        <f t="shared" si="19"/>
        <v>19.173349380002833</v>
      </c>
    </row>
    <row r="52" spans="1:36" x14ac:dyDescent="0.2">
      <c r="A52" s="192"/>
      <c r="B52" s="267"/>
      <c r="C52" s="249"/>
      <c r="D52" s="249"/>
      <c r="E52" s="249"/>
      <c r="F52" s="251" t="s">
        <v>75</v>
      </c>
      <c r="G52" s="251">
        <v>2</v>
      </c>
      <c r="H52" s="320"/>
      <c r="I52" s="322"/>
      <c r="J52" s="322"/>
      <c r="K52" s="322"/>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row>
    <row r="53" spans="1:36" x14ac:dyDescent="0.2">
      <c r="A53" s="192"/>
      <c r="B53" s="267"/>
      <c r="C53" s="453" t="s">
        <v>845</v>
      </c>
      <c r="D53" s="453" t="s">
        <v>859</v>
      </c>
      <c r="E53" s="249"/>
      <c r="F53" s="454"/>
      <c r="G53" s="258"/>
      <c r="H53" s="319"/>
      <c r="I53" s="322"/>
      <c r="J53" s="322"/>
      <c r="K53" s="352"/>
      <c r="L53" s="330">
        <v>0</v>
      </c>
      <c r="M53" s="330">
        <v>0</v>
      </c>
      <c r="N53" s="330">
        <v>0</v>
      </c>
      <c r="O53" s="330">
        <v>0</v>
      </c>
      <c r="P53" s="330">
        <v>0</v>
      </c>
      <c r="Q53" s="330">
        <v>0</v>
      </c>
      <c r="R53" s="330">
        <v>0</v>
      </c>
      <c r="S53" s="330">
        <v>4.9683387696740882</v>
      </c>
      <c r="T53" s="330">
        <v>15.362882823090269</v>
      </c>
      <c r="U53" s="330">
        <v>25.205305543688798</v>
      </c>
      <c r="V53" s="330">
        <v>24.761253939632624</v>
      </c>
      <c r="W53" s="330">
        <v>24.291004776254226</v>
      </c>
      <c r="X53" s="330">
        <v>23.821994566713045</v>
      </c>
      <c r="Y53" s="330">
        <v>23.381749054413845</v>
      </c>
      <c r="Z53" s="330">
        <v>22.94019951053259</v>
      </c>
      <c r="AA53" s="330">
        <v>22.53063550297145</v>
      </c>
      <c r="AB53" s="330">
        <v>22.121304275132093</v>
      </c>
      <c r="AC53" s="330">
        <v>21.725878251349549</v>
      </c>
      <c r="AD53" s="330">
        <v>21.344982676479901</v>
      </c>
      <c r="AE53" s="330">
        <v>20.967832123939271</v>
      </c>
      <c r="AF53" s="330">
        <v>20.60142693781447</v>
      </c>
      <c r="AG53" s="330">
        <v>20.234985998700534</v>
      </c>
      <c r="AH53" s="330">
        <v>19.888331770327913</v>
      </c>
      <c r="AI53" s="330">
        <v>19.542019461705941</v>
      </c>
      <c r="AJ53" s="495">
        <v>19.173349380002833</v>
      </c>
    </row>
    <row r="54" spans="1:36" x14ac:dyDescent="0.2">
      <c r="A54" s="192"/>
      <c r="B54" s="351" t="s">
        <v>123</v>
      </c>
      <c r="C54" s="324" t="s">
        <v>596</v>
      </c>
      <c r="D54" s="325" t="s">
        <v>123</v>
      </c>
      <c r="E54" s="325"/>
      <c r="F54" s="282" t="s">
        <v>123</v>
      </c>
      <c r="G54" s="326"/>
      <c r="H54" s="319" t="s">
        <v>123</v>
      </c>
      <c r="I54" s="322" t="s">
        <v>123</v>
      </c>
      <c r="J54" s="322" t="s">
        <v>123</v>
      </c>
      <c r="K54" s="352" t="s">
        <v>123</v>
      </c>
      <c r="L54" s="330" t="s">
        <v>123</v>
      </c>
      <c r="M54" s="330" t="s">
        <v>123</v>
      </c>
      <c r="N54" s="330" t="s">
        <v>123</v>
      </c>
      <c r="O54" s="330" t="s">
        <v>123</v>
      </c>
      <c r="P54" s="330" t="s">
        <v>123</v>
      </c>
      <c r="Q54" s="330" t="s">
        <v>123</v>
      </c>
      <c r="R54" s="330" t="s">
        <v>123</v>
      </c>
      <c r="S54" s="330" t="s">
        <v>123</v>
      </c>
      <c r="T54" s="330" t="s">
        <v>123</v>
      </c>
      <c r="U54" s="330" t="s">
        <v>123</v>
      </c>
      <c r="V54" s="330" t="s">
        <v>123</v>
      </c>
      <c r="W54" s="330" t="s">
        <v>123</v>
      </c>
      <c r="X54" s="330" t="s">
        <v>123</v>
      </c>
      <c r="Y54" s="330" t="s">
        <v>123</v>
      </c>
      <c r="Z54" s="330" t="s">
        <v>123</v>
      </c>
      <c r="AA54" s="330" t="s">
        <v>123</v>
      </c>
      <c r="AB54" s="330" t="s">
        <v>123</v>
      </c>
      <c r="AC54" s="330" t="s">
        <v>123</v>
      </c>
      <c r="AD54" s="330" t="s">
        <v>123</v>
      </c>
      <c r="AE54" s="330" t="s">
        <v>123</v>
      </c>
      <c r="AF54" s="330" t="s">
        <v>123</v>
      </c>
      <c r="AG54" s="330" t="s">
        <v>123</v>
      </c>
      <c r="AH54" s="330" t="s">
        <v>123</v>
      </c>
      <c r="AI54" s="330" t="s">
        <v>123</v>
      </c>
      <c r="AJ54" s="347" t="s">
        <v>123</v>
      </c>
    </row>
    <row r="55" spans="1:36" ht="25.5" x14ac:dyDescent="0.2">
      <c r="A55" s="192"/>
      <c r="B55" s="265">
        <f>B51+0.1</f>
        <v>61.400000000000006</v>
      </c>
      <c r="C55" s="359" t="s">
        <v>615</v>
      </c>
      <c r="D55" s="356" t="s">
        <v>123</v>
      </c>
      <c r="E55" s="356"/>
      <c r="F55" s="253" t="s">
        <v>75</v>
      </c>
      <c r="G55" s="253">
        <v>2</v>
      </c>
      <c r="H55" s="320">
        <f t="shared" ref="H55:AJ55" si="20">SUM(H56:H57)</f>
        <v>0</v>
      </c>
      <c r="I55" s="322">
        <f t="shared" si="20"/>
        <v>0</v>
      </c>
      <c r="J55" s="322">
        <f t="shared" si="20"/>
        <v>0</v>
      </c>
      <c r="K55" s="322">
        <f t="shared" si="20"/>
        <v>0</v>
      </c>
      <c r="L55" s="321">
        <f t="shared" si="20"/>
        <v>0</v>
      </c>
      <c r="M55" s="321">
        <f t="shared" si="20"/>
        <v>0</v>
      </c>
      <c r="N55" s="321">
        <f t="shared" si="20"/>
        <v>0</v>
      </c>
      <c r="O55" s="321">
        <f t="shared" si="20"/>
        <v>0</v>
      </c>
      <c r="P55" s="321">
        <f t="shared" si="20"/>
        <v>0</v>
      </c>
      <c r="Q55" s="321">
        <f t="shared" si="20"/>
        <v>0</v>
      </c>
      <c r="R55" s="321">
        <f t="shared" si="20"/>
        <v>0</v>
      </c>
      <c r="S55" s="321">
        <f t="shared" si="20"/>
        <v>-5.4554308059166461</v>
      </c>
      <c r="T55" s="321">
        <f t="shared" si="20"/>
        <v>-16.853384453992497</v>
      </c>
      <c r="U55" s="321">
        <f t="shared" si="20"/>
        <v>-27.634622674251556</v>
      </c>
      <c r="V55" s="321">
        <f t="shared" si="20"/>
        <v>-27.082780958728922</v>
      </c>
      <c r="W55" s="321">
        <f t="shared" si="20"/>
        <v>-26.505078124200992</v>
      </c>
      <c r="X55" s="321">
        <f t="shared" si="20"/>
        <v>-25.9384937457726</v>
      </c>
      <c r="Y55" s="321">
        <f t="shared" si="20"/>
        <v>-25.390881021091044</v>
      </c>
      <c r="Z55" s="321">
        <f t="shared" si="20"/>
        <v>-24.851561213154284</v>
      </c>
      <c r="AA55" s="321">
        <f t="shared" si="20"/>
        <v>-24.344533609776029</v>
      </c>
      <c r="AB55" s="321">
        <f t="shared" si="20"/>
        <v>-23.847506491257956</v>
      </c>
      <c r="AC55" s="321">
        <f t="shared" si="20"/>
        <v>-23.363764745975246</v>
      </c>
      <c r="AD55" s="321">
        <f t="shared" si="20"/>
        <v>-22.885343676457037</v>
      </c>
      <c r="AE55" s="321">
        <f t="shared" si="20"/>
        <v>-22.420825583584811</v>
      </c>
      <c r="AF55" s="321">
        <f t="shared" si="20"/>
        <v>-21.966081933235756</v>
      </c>
      <c r="AG55" s="321">
        <f t="shared" si="20"/>
        <v>-21.521040398068074</v>
      </c>
      <c r="AH55" s="321">
        <f t="shared" si="20"/>
        <v>-21.08715982958535</v>
      </c>
      <c r="AI55" s="321">
        <f t="shared" si="20"/>
        <v>-20.662318585914328</v>
      </c>
      <c r="AJ55" s="321">
        <f t="shared" si="20"/>
        <v>-20.215882652394765</v>
      </c>
    </row>
    <row r="56" spans="1:36" x14ac:dyDescent="0.2">
      <c r="A56" s="192"/>
      <c r="B56" s="266"/>
      <c r="C56" s="453" t="s">
        <v>845</v>
      </c>
      <c r="D56" s="453" t="s">
        <v>859</v>
      </c>
      <c r="E56" s="249"/>
      <c r="F56" s="454" t="s">
        <v>75</v>
      </c>
      <c r="G56" s="258">
        <v>2</v>
      </c>
      <c r="H56" s="319"/>
      <c r="I56" s="322"/>
      <c r="J56" s="322"/>
      <c r="K56" s="352"/>
      <c r="L56" s="330">
        <v>0</v>
      </c>
      <c r="M56" s="330">
        <v>0</v>
      </c>
      <c r="N56" s="330">
        <v>0</v>
      </c>
      <c r="O56" s="330">
        <v>0</v>
      </c>
      <c r="P56" s="330">
        <v>0</v>
      </c>
      <c r="Q56" s="330">
        <v>0</v>
      </c>
      <c r="R56" s="330">
        <v>0</v>
      </c>
      <c r="S56" s="330">
        <v>-5.4554308059166461</v>
      </c>
      <c r="T56" s="330">
        <v>-16.853384453992497</v>
      </c>
      <c r="U56" s="330">
        <v>-27.634622674251556</v>
      </c>
      <c r="V56" s="330">
        <v>-27.082780958728922</v>
      </c>
      <c r="W56" s="330">
        <v>-26.505078124200992</v>
      </c>
      <c r="X56" s="330">
        <v>-25.9384937457726</v>
      </c>
      <c r="Y56" s="330">
        <v>-25.390881021091044</v>
      </c>
      <c r="Z56" s="330">
        <v>-24.851561213154284</v>
      </c>
      <c r="AA56" s="330">
        <v>-24.344533609776029</v>
      </c>
      <c r="AB56" s="330">
        <v>-23.847506491257956</v>
      </c>
      <c r="AC56" s="330">
        <v>-23.363764745975246</v>
      </c>
      <c r="AD56" s="330">
        <v>-22.885343676457037</v>
      </c>
      <c r="AE56" s="330">
        <v>-22.420825583584811</v>
      </c>
      <c r="AF56" s="330">
        <v>-21.966081933235756</v>
      </c>
      <c r="AG56" s="330">
        <v>-21.521040398068074</v>
      </c>
      <c r="AH56" s="330">
        <v>-21.08715982958535</v>
      </c>
      <c r="AI56" s="330">
        <v>-20.662318585914328</v>
      </c>
      <c r="AJ56" s="347">
        <v>-20.215882652394765</v>
      </c>
    </row>
    <row r="57" spans="1:36" x14ac:dyDescent="0.2">
      <c r="A57" s="192"/>
      <c r="B57" s="351" t="s">
        <v>123</v>
      </c>
      <c r="C57" s="324" t="s">
        <v>596</v>
      </c>
      <c r="D57" s="325" t="s">
        <v>123</v>
      </c>
      <c r="E57" s="325"/>
      <c r="F57" s="282" t="s">
        <v>123</v>
      </c>
      <c r="G57" s="326"/>
      <c r="H57" s="319" t="s">
        <v>123</v>
      </c>
      <c r="I57" s="322" t="s">
        <v>123</v>
      </c>
      <c r="J57" s="322" t="s">
        <v>123</v>
      </c>
      <c r="K57" s="352" t="s">
        <v>123</v>
      </c>
      <c r="L57" s="330" t="s">
        <v>123</v>
      </c>
      <c r="M57" s="330" t="s">
        <v>123</v>
      </c>
      <c r="N57" s="330" t="s">
        <v>123</v>
      </c>
      <c r="O57" s="330" t="s">
        <v>123</v>
      </c>
      <c r="P57" s="330" t="s">
        <v>123</v>
      </c>
      <c r="Q57" s="330" t="s">
        <v>123</v>
      </c>
      <c r="R57" s="330" t="s">
        <v>123</v>
      </c>
      <c r="S57" s="330" t="s">
        <v>123</v>
      </c>
      <c r="T57" s="330" t="s">
        <v>123</v>
      </c>
      <c r="U57" s="330" t="s">
        <v>123</v>
      </c>
      <c r="V57" s="330" t="s">
        <v>123</v>
      </c>
      <c r="W57" s="330" t="s">
        <v>123</v>
      </c>
      <c r="X57" s="330" t="s">
        <v>123</v>
      </c>
      <c r="Y57" s="330" t="s">
        <v>123</v>
      </c>
      <c r="Z57" s="330" t="s">
        <v>123</v>
      </c>
      <c r="AA57" s="330" t="s">
        <v>123</v>
      </c>
      <c r="AB57" s="330" t="s">
        <v>123</v>
      </c>
      <c r="AC57" s="330" t="s">
        <v>123</v>
      </c>
      <c r="AD57" s="330" t="s">
        <v>123</v>
      </c>
      <c r="AE57" s="330" t="s">
        <v>123</v>
      </c>
      <c r="AF57" s="330" t="s">
        <v>123</v>
      </c>
      <c r="AG57" s="330" t="s">
        <v>123</v>
      </c>
      <c r="AH57" s="330" t="s">
        <v>123</v>
      </c>
      <c r="AI57" s="330" t="s">
        <v>123</v>
      </c>
      <c r="AJ57" s="347" t="s">
        <v>123</v>
      </c>
    </row>
    <row r="58" spans="1:36" x14ac:dyDescent="0.2">
      <c r="A58" s="192"/>
      <c r="B58" s="265">
        <f>B55+0.1</f>
        <v>61.500000000000007</v>
      </c>
      <c r="C58" s="359" t="s">
        <v>616</v>
      </c>
      <c r="D58" s="356" t="s">
        <v>123</v>
      </c>
      <c r="E58" s="356"/>
      <c r="F58" s="253" t="s">
        <v>75</v>
      </c>
      <c r="G58" s="253">
        <v>2</v>
      </c>
      <c r="H58" s="320">
        <f t="shared" ref="H58:AJ58" si="21">SUM(H59:H60)</f>
        <v>0</v>
      </c>
      <c r="I58" s="322">
        <f t="shared" si="21"/>
        <v>0</v>
      </c>
      <c r="J58" s="322">
        <f t="shared" si="21"/>
        <v>0</v>
      </c>
      <c r="K58" s="322">
        <f t="shared" si="21"/>
        <v>0</v>
      </c>
      <c r="L58" s="321">
        <f t="shared" si="21"/>
        <v>0</v>
      </c>
      <c r="M58" s="321">
        <f t="shared" si="21"/>
        <v>0</v>
      </c>
      <c r="N58" s="321">
        <f t="shared" si="21"/>
        <v>0</v>
      </c>
      <c r="O58" s="321">
        <f t="shared" si="21"/>
        <v>0</v>
      </c>
      <c r="P58" s="321">
        <f t="shared" si="21"/>
        <v>0</v>
      </c>
      <c r="Q58" s="321">
        <f t="shared" si="21"/>
        <v>0</v>
      </c>
      <c r="R58" s="321">
        <f t="shared" si="21"/>
        <v>0</v>
      </c>
      <c r="S58" s="321">
        <f t="shared" si="21"/>
        <v>0</v>
      </c>
      <c r="T58" s="321">
        <f t="shared" si="21"/>
        <v>0</v>
      </c>
      <c r="U58" s="321">
        <f t="shared" si="21"/>
        <v>0</v>
      </c>
      <c r="V58" s="321">
        <f t="shared" si="21"/>
        <v>0</v>
      </c>
      <c r="W58" s="321">
        <f t="shared" si="21"/>
        <v>0</v>
      </c>
      <c r="X58" s="321">
        <f t="shared" si="21"/>
        <v>0</v>
      </c>
      <c r="Y58" s="321">
        <f t="shared" si="21"/>
        <v>0</v>
      </c>
      <c r="Z58" s="321">
        <f t="shared" si="21"/>
        <v>0</v>
      </c>
      <c r="AA58" s="321">
        <f t="shared" si="21"/>
        <v>0</v>
      </c>
      <c r="AB58" s="321">
        <f t="shared" si="21"/>
        <v>0</v>
      </c>
      <c r="AC58" s="321">
        <f t="shared" si="21"/>
        <v>0</v>
      </c>
      <c r="AD58" s="321">
        <f t="shared" si="21"/>
        <v>0</v>
      </c>
      <c r="AE58" s="321">
        <f t="shared" si="21"/>
        <v>0</v>
      </c>
      <c r="AF58" s="321">
        <f t="shared" si="21"/>
        <v>0</v>
      </c>
      <c r="AG58" s="321">
        <f t="shared" si="21"/>
        <v>0</v>
      </c>
      <c r="AH58" s="321">
        <f t="shared" si="21"/>
        <v>0</v>
      </c>
      <c r="AI58" s="321">
        <f t="shared" si="21"/>
        <v>0</v>
      </c>
      <c r="AJ58" s="321">
        <f t="shared" si="21"/>
        <v>0</v>
      </c>
    </row>
    <row r="59" spans="1:36" x14ac:dyDescent="0.2">
      <c r="A59" s="192"/>
      <c r="B59" s="266" t="s">
        <v>123</v>
      </c>
      <c r="C59" s="249"/>
      <c r="D59" s="249"/>
      <c r="E59" s="249"/>
      <c r="F59" s="250" t="s">
        <v>75</v>
      </c>
      <c r="G59" s="250">
        <v>2</v>
      </c>
      <c r="H59" s="320"/>
      <c r="I59" s="322"/>
      <c r="J59" s="322"/>
      <c r="K59" s="322"/>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45"/>
    </row>
    <row r="60" spans="1:36" x14ac:dyDescent="0.2">
      <c r="A60" s="192"/>
      <c r="B60" s="351" t="s">
        <v>123</v>
      </c>
      <c r="C60" s="324" t="s">
        <v>596</v>
      </c>
      <c r="D60" s="325" t="s">
        <v>123</v>
      </c>
      <c r="E60" s="325"/>
      <c r="F60" s="326" t="s">
        <v>123</v>
      </c>
      <c r="G60" s="326"/>
      <c r="H60" s="319" t="s">
        <v>123</v>
      </c>
      <c r="I60" s="352" t="s">
        <v>123</v>
      </c>
      <c r="J60" s="352" t="s">
        <v>123</v>
      </c>
      <c r="K60" s="352" t="s">
        <v>123</v>
      </c>
      <c r="L60" s="330" t="s">
        <v>123</v>
      </c>
      <c r="M60" s="330" t="s">
        <v>123</v>
      </c>
      <c r="N60" s="330" t="s">
        <v>123</v>
      </c>
      <c r="O60" s="330" t="s">
        <v>123</v>
      </c>
      <c r="P60" s="330" t="s">
        <v>123</v>
      </c>
      <c r="Q60" s="330" t="s">
        <v>123</v>
      </c>
      <c r="R60" s="330" t="s">
        <v>123</v>
      </c>
      <c r="S60" s="330" t="s">
        <v>123</v>
      </c>
      <c r="T60" s="330" t="s">
        <v>123</v>
      </c>
      <c r="U60" s="330" t="s">
        <v>123</v>
      </c>
      <c r="V60" s="330" t="s">
        <v>123</v>
      </c>
      <c r="W60" s="330" t="s">
        <v>123</v>
      </c>
      <c r="X60" s="330" t="s">
        <v>123</v>
      </c>
      <c r="Y60" s="330" t="s">
        <v>123</v>
      </c>
      <c r="Z60" s="330" t="s">
        <v>123</v>
      </c>
      <c r="AA60" s="330" t="s">
        <v>123</v>
      </c>
      <c r="AB60" s="330" t="s">
        <v>123</v>
      </c>
      <c r="AC60" s="330" t="s">
        <v>123</v>
      </c>
      <c r="AD60" s="330" t="s">
        <v>123</v>
      </c>
      <c r="AE60" s="330" t="s">
        <v>123</v>
      </c>
      <c r="AF60" s="330" t="s">
        <v>123</v>
      </c>
      <c r="AG60" s="330" t="s">
        <v>123</v>
      </c>
      <c r="AH60" s="330" t="s">
        <v>123</v>
      </c>
      <c r="AI60" s="330" t="s">
        <v>123</v>
      </c>
      <c r="AJ60" s="347" t="s">
        <v>123</v>
      </c>
    </row>
    <row r="61" spans="1:36" ht="25.5" x14ac:dyDescent="0.2">
      <c r="A61" s="252"/>
      <c r="B61" s="265">
        <f>B58+0.1</f>
        <v>61.600000000000009</v>
      </c>
      <c r="C61" s="360" t="s">
        <v>617</v>
      </c>
      <c r="D61" s="361"/>
      <c r="E61" s="650"/>
      <c r="F61" s="362" t="s">
        <v>618</v>
      </c>
      <c r="G61" s="362">
        <v>2</v>
      </c>
      <c r="H61" s="320">
        <f t="shared" ref="H61:AJ61" si="22">SUM(H62:H63)</f>
        <v>0</v>
      </c>
      <c r="I61" s="322">
        <f t="shared" si="22"/>
        <v>0</v>
      </c>
      <c r="J61" s="322">
        <f t="shared" si="22"/>
        <v>0</v>
      </c>
      <c r="K61" s="322">
        <f t="shared" si="22"/>
        <v>0</v>
      </c>
      <c r="L61" s="321">
        <f t="shared" si="22"/>
        <v>0</v>
      </c>
      <c r="M61" s="321">
        <f t="shared" si="22"/>
        <v>0</v>
      </c>
      <c r="N61" s="321">
        <f t="shared" si="22"/>
        <v>0</v>
      </c>
      <c r="O61" s="321">
        <f t="shared" si="22"/>
        <v>0</v>
      </c>
      <c r="P61" s="321">
        <f t="shared" si="22"/>
        <v>0</v>
      </c>
      <c r="Q61" s="321">
        <f t="shared" si="22"/>
        <v>0</v>
      </c>
      <c r="R61" s="321">
        <f t="shared" si="22"/>
        <v>0</v>
      </c>
      <c r="S61" s="321">
        <f t="shared" si="22"/>
        <v>0</v>
      </c>
      <c r="T61" s="321">
        <f t="shared" si="22"/>
        <v>0</v>
      </c>
      <c r="U61" s="321">
        <f t="shared" si="22"/>
        <v>0</v>
      </c>
      <c r="V61" s="321">
        <f t="shared" si="22"/>
        <v>0</v>
      </c>
      <c r="W61" s="321">
        <f t="shared" si="22"/>
        <v>0</v>
      </c>
      <c r="X61" s="321">
        <f t="shared" si="22"/>
        <v>0</v>
      </c>
      <c r="Y61" s="321">
        <f t="shared" si="22"/>
        <v>0</v>
      </c>
      <c r="Z61" s="321">
        <f t="shared" si="22"/>
        <v>0</v>
      </c>
      <c r="AA61" s="321">
        <f t="shared" si="22"/>
        <v>0</v>
      </c>
      <c r="AB61" s="321">
        <f t="shared" si="22"/>
        <v>0</v>
      </c>
      <c r="AC61" s="321">
        <f t="shared" si="22"/>
        <v>0</v>
      </c>
      <c r="AD61" s="321">
        <f t="shared" si="22"/>
        <v>0</v>
      </c>
      <c r="AE61" s="321">
        <f t="shared" si="22"/>
        <v>0</v>
      </c>
      <c r="AF61" s="321">
        <f t="shared" si="22"/>
        <v>0</v>
      </c>
      <c r="AG61" s="321">
        <f t="shared" si="22"/>
        <v>0</v>
      </c>
      <c r="AH61" s="321">
        <f t="shared" si="22"/>
        <v>0</v>
      </c>
      <c r="AI61" s="321">
        <f t="shared" si="22"/>
        <v>0</v>
      </c>
      <c r="AJ61" s="321">
        <f t="shared" si="22"/>
        <v>0</v>
      </c>
    </row>
    <row r="62" spans="1:36" x14ac:dyDescent="0.2">
      <c r="A62" s="252"/>
      <c r="B62" s="266" t="s">
        <v>123</v>
      </c>
      <c r="C62" s="249"/>
      <c r="D62" s="249"/>
      <c r="E62" s="249"/>
      <c r="F62" s="250" t="s">
        <v>75</v>
      </c>
      <c r="G62" s="250">
        <v>2</v>
      </c>
      <c r="H62" s="320"/>
      <c r="I62" s="322"/>
      <c r="J62" s="322"/>
      <c r="K62" s="322"/>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45"/>
    </row>
    <row r="63" spans="1:36" x14ac:dyDescent="0.2">
      <c r="A63" s="252"/>
      <c r="B63" s="351" t="s">
        <v>123</v>
      </c>
      <c r="C63" s="324" t="s">
        <v>596</v>
      </c>
      <c r="D63" s="325" t="s">
        <v>123</v>
      </c>
      <c r="E63" s="325"/>
      <c r="F63" s="326" t="s">
        <v>123</v>
      </c>
      <c r="G63" s="326"/>
      <c r="H63" s="319" t="s">
        <v>123</v>
      </c>
      <c r="I63" s="352" t="s">
        <v>123</v>
      </c>
      <c r="J63" s="352" t="s">
        <v>123</v>
      </c>
      <c r="K63" s="352" t="s">
        <v>123</v>
      </c>
      <c r="L63" s="330" t="s">
        <v>123</v>
      </c>
      <c r="M63" s="330" t="s">
        <v>123</v>
      </c>
      <c r="N63" s="330" t="s">
        <v>123</v>
      </c>
      <c r="O63" s="330" t="s">
        <v>123</v>
      </c>
      <c r="P63" s="330" t="s">
        <v>123</v>
      </c>
      <c r="Q63" s="330" t="s">
        <v>123</v>
      </c>
      <c r="R63" s="330" t="s">
        <v>123</v>
      </c>
      <c r="S63" s="330" t="s">
        <v>123</v>
      </c>
      <c r="T63" s="330" t="s">
        <v>123</v>
      </c>
      <c r="U63" s="330" t="s">
        <v>123</v>
      </c>
      <c r="V63" s="330" t="s">
        <v>123</v>
      </c>
      <c r="W63" s="330" t="s">
        <v>123</v>
      </c>
      <c r="X63" s="330" t="s">
        <v>123</v>
      </c>
      <c r="Y63" s="330" t="s">
        <v>123</v>
      </c>
      <c r="Z63" s="330" t="s">
        <v>123</v>
      </c>
      <c r="AA63" s="330" t="s">
        <v>123</v>
      </c>
      <c r="AB63" s="330" t="s">
        <v>123</v>
      </c>
      <c r="AC63" s="330" t="s">
        <v>123</v>
      </c>
      <c r="AD63" s="330" t="s">
        <v>123</v>
      </c>
      <c r="AE63" s="330" t="s">
        <v>123</v>
      </c>
      <c r="AF63" s="330" t="s">
        <v>123</v>
      </c>
      <c r="AG63" s="330" t="s">
        <v>123</v>
      </c>
      <c r="AH63" s="330" t="s">
        <v>123</v>
      </c>
      <c r="AI63" s="330" t="s">
        <v>123</v>
      </c>
      <c r="AJ63" s="347" t="s">
        <v>123</v>
      </c>
    </row>
    <row r="64" spans="1:36" ht="25.5" x14ac:dyDescent="0.2">
      <c r="A64" s="252"/>
      <c r="B64" s="265">
        <f>B61+0.1</f>
        <v>61.70000000000001</v>
      </c>
      <c r="C64" s="360" t="s">
        <v>619</v>
      </c>
      <c r="D64" s="361"/>
      <c r="E64" s="650"/>
      <c r="F64" s="362" t="s">
        <v>618</v>
      </c>
      <c r="G64" s="362">
        <v>2</v>
      </c>
      <c r="H64" s="320">
        <f t="shared" ref="H64:AJ64" si="23">SUM(H65:H66)</f>
        <v>0</v>
      </c>
      <c r="I64" s="322">
        <f t="shared" si="23"/>
        <v>0</v>
      </c>
      <c r="J64" s="322">
        <f t="shared" si="23"/>
        <v>0</v>
      </c>
      <c r="K64" s="322">
        <f t="shared" si="23"/>
        <v>0</v>
      </c>
      <c r="L64" s="321">
        <f t="shared" si="23"/>
        <v>0</v>
      </c>
      <c r="M64" s="321">
        <f t="shared" si="23"/>
        <v>0</v>
      </c>
      <c r="N64" s="321">
        <f t="shared" si="23"/>
        <v>0</v>
      </c>
      <c r="O64" s="321">
        <f t="shared" si="23"/>
        <v>0</v>
      </c>
      <c r="P64" s="321">
        <f t="shared" si="23"/>
        <v>0</v>
      </c>
      <c r="Q64" s="321">
        <f t="shared" si="23"/>
        <v>0</v>
      </c>
      <c r="R64" s="321">
        <f t="shared" si="23"/>
        <v>0</v>
      </c>
      <c r="S64" s="321">
        <f t="shared" si="23"/>
        <v>0</v>
      </c>
      <c r="T64" s="321">
        <f t="shared" si="23"/>
        <v>0</v>
      </c>
      <c r="U64" s="321">
        <f t="shared" si="23"/>
        <v>0</v>
      </c>
      <c r="V64" s="321">
        <f t="shared" si="23"/>
        <v>0</v>
      </c>
      <c r="W64" s="321">
        <f t="shared" si="23"/>
        <v>0</v>
      </c>
      <c r="X64" s="321">
        <f t="shared" si="23"/>
        <v>0</v>
      </c>
      <c r="Y64" s="321">
        <f t="shared" si="23"/>
        <v>0</v>
      </c>
      <c r="Z64" s="321">
        <f t="shared" si="23"/>
        <v>0</v>
      </c>
      <c r="AA64" s="321">
        <f t="shared" si="23"/>
        <v>0</v>
      </c>
      <c r="AB64" s="321">
        <f t="shared" si="23"/>
        <v>0</v>
      </c>
      <c r="AC64" s="321">
        <f t="shared" si="23"/>
        <v>0</v>
      </c>
      <c r="AD64" s="321">
        <f t="shared" si="23"/>
        <v>0</v>
      </c>
      <c r="AE64" s="321">
        <f t="shared" si="23"/>
        <v>0</v>
      </c>
      <c r="AF64" s="321">
        <f t="shared" si="23"/>
        <v>0</v>
      </c>
      <c r="AG64" s="321">
        <f t="shared" si="23"/>
        <v>0</v>
      </c>
      <c r="AH64" s="321">
        <f t="shared" si="23"/>
        <v>0</v>
      </c>
      <c r="AI64" s="321">
        <f t="shared" si="23"/>
        <v>0</v>
      </c>
      <c r="AJ64" s="321">
        <f t="shared" si="23"/>
        <v>0</v>
      </c>
    </row>
    <row r="65" spans="1:36" x14ac:dyDescent="0.2">
      <c r="A65" s="252"/>
      <c r="B65" s="266" t="s">
        <v>123</v>
      </c>
      <c r="C65" s="249"/>
      <c r="D65" s="249"/>
      <c r="E65" s="249"/>
      <c r="F65" s="250" t="s">
        <v>75</v>
      </c>
      <c r="G65" s="250">
        <v>2</v>
      </c>
      <c r="H65" s="320"/>
      <c r="I65" s="322"/>
      <c r="J65" s="322"/>
      <c r="K65" s="322"/>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45"/>
    </row>
    <row r="66" spans="1:36" x14ac:dyDescent="0.2">
      <c r="A66" s="252"/>
      <c r="B66" s="351" t="s">
        <v>123</v>
      </c>
      <c r="C66" s="324" t="s">
        <v>596</v>
      </c>
      <c r="D66" s="325" t="s">
        <v>123</v>
      </c>
      <c r="E66" s="325"/>
      <c r="F66" s="326" t="s">
        <v>123</v>
      </c>
      <c r="G66" s="326"/>
      <c r="H66" s="319" t="s">
        <v>123</v>
      </c>
      <c r="I66" s="352" t="s">
        <v>123</v>
      </c>
      <c r="J66" s="352" t="s">
        <v>123</v>
      </c>
      <c r="K66" s="352" t="s">
        <v>123</v>
      </c>
      <c r="L66" s="330" t="s">
        <v>123</v>
      </c>
      <c r="M66" s="330" t="s">
        <v>123</v>
      </c>
      <c r="N66" s="330" t="s">
        <v>123</v>
      </c>
      <c r="O66" s="330" t="s">
        <v>123</v>
      </c>
      <c r="P66" s="330" t="s">
        <v>123</v>
      </c>
      <c r="Q66" s="330" t="s">
        <v>123</v>
      </c>
      <c r="R66" s="330" t="s">
        <v>123</v>
      </c>
      <c r="S66" s="330" t="s">
        <v>123</v>
      </c>
      <c r="T66" s="330" t="s">
        <v>123</v>
      </c>
      <c r="U66" s="330" t="s">
        <v>123</v>
      </c>
      <c r="V66" s="330" t="s">
        <v>123</v>
      </c>
      <c r="W66" s="330" t="s">
        <v>123</v>
      </c>
      <c r="X66" s="330" t="s">
        <v>123</v>
      </c>
      <c r="Y66" s="330" t="s">
        <v>123</v>
      </c>
      <c r="Z66" s="330" t="s">
        <v>123</v>
      </c>
      <c r="AA66" s="330" t="s">
        <v>123</v>
      </c>
      <c r="AB66" s="330" t="s">
        <v>123</v>
      </c>
      <c r="AC66" s="330" t="s">
        <v>123</v>
      </c>
      <c r="AD66" s="330" t="s">
        <v>123</v>
      </c>
      <c r="AE66" s="330" t="s">
        <v>123</v>
      </c>
      <c r="AF66" s="330" t="s">
        <v>123</v>
      </c>
      <c r="AG66" s="330" t="s">
        <v>123</v>
      </c>
      <c r="AH66" s="330" t="s">
        <v>123</v>
      </c>
      <c r="AI66" s="330" t="s">
        <v>123</v>
      </c>
      <c r="AJ66" s="347" t="s">
        <v>123</v>
      </c>
    </row>
    <row r="67" spans="1:36" ht="25.5" x14ac:dyDescent="0.2">
      <c r="A67" s="252"/>
      <c r="B67" s="265">
        <f>B64+0.1</f>
        <v>61.800000000000011</v>
      </c>
      <c r="C67" s="360" t="s">
        <v>620</v>
      </c>
      <c r="D67" s="361"/>
      <c r="E67" s="650"/>
      <c r="F67" s="362" t="s">
        <v>618</v>
      </c>
      <c r="G67" s="362">
        <v>2</v>
      </c>
      <c r="H67" s="320">
        <f t="shared" ref="H67:AJ67" si="24">SUM(H68:H69)</f>
        <v>0</v>
      </c>
      <c r="I67" s="322">
        <f t="shared" si="24"/>
        <v>0</v>
      </c>
      <c r="J67" s="322">
        <f t="shared" si="24"/>
        <v>0</v>
      </c>
      <c r="K67" s="322">
        <f t="shared" si="24"/>
        <v>0</v>
      </c>
      <c r="L67" s="321">
        <f t="shared" si="24"/>
        <v>0</v>
      </c>
      <c r="M67" s="321">
        <f t="shared" si="24"/>
        <v>0</v>
      </c>
      <c r="N67" s="321">
        <f t="shared" si="24"/>
        <v>0</v>
      </c>
      <c r="O67" s="321">
        <f t="shared" si="24"/>
        <v>0</v>
      </c>
      <c r="P67" s="321">
        <f t="shared" si="24"/>
        <v>0</v>
      </c>
      <c r="Q67" s="321">
        <f t="shared" si="24"/>
        <v>0</v>
      </c>
      <c r="R67" s="321">
        <f t="shared" si="24"/>
        <v>0</v>
      </c>
      <c r="S67" s="321">
        <f t="shared" si="24"/>
        <v>0.39015767917575706</v>
      </c>
      <c r="T67" s="321">
        <f t="shared" si="24"/>
        <v>1.2084821919851263</v>
      </c>
      <c r="U67" s="321">
        <f t="shared" si="24"/>
        <v>2.0940908416169592</v>
      </c>
      <c r="V67" s="321">
        <f t="shared" si="24"/>
        <v>2.1090248627646639</v>
      </c>
      <c r="W67" s="321">
        <f t="shared" si="24"/>
        <v>2.0705742841737633</v>
      </c>
      <c r="X67" s="321">
        <f t="shared" si="24"/>
        <v>2.0328018940925743</v>
      </c>
      <c r="Y67" s="321">
        <f t="shared" si="24"/>
        <v>1.9957213407418235</v>
      </c>
      <c r="Z67" s="321">
        <f t="shared" si="24"/>
        <v>1.9593192442214336</v>
      </c>
      <c r="AA67" s="321">
        <f t="shared" si="24"/>
        <v>1.9235837156266609</v>
      </c>
      <c r="AB67" s="321">
        <f t="shared" si="24"/>
        <v>1.8884773228225986</v>
      </c>
      <c r="AC67" s="321">
        <f t="shared" si="24"/>
        <v>1.8540136893294012</v>
      </c>
      <c r="AD67" s="321">
        <f t="shared" si="24"/>
        <v>1.8201809229922086</v>
      </c>
      <c r="AE67" s="321">
        <f t="shared" si="24"/>
        <v>1.7869415913514837</v>
      </c>
      <c r="AF67" s="321">
        <f t="shared" si="24"/>
        <v>1.7543108306751574</v>
      </c>
      <c r="AG67" s="321">
        <f t="shared" si="24"/>
        <v>1.722276748861153</v>
      </c>
      <c r="AH67" s="321">
        <f t="shared" si="24"/>
        <v>1.6908034013841979</v>
      </c>
      <c r="AI67" s="321">
        <f t="shared" si="24"/>
        <v>1.6599074123910154</v>
      </c>
      <c r="AJ67" s="321">
        <f t="shared" si="24"/>
        <v>1.6295513491393783</v>
      </c>
    </row>
    <row r="68" spans="1:36" x14ac:dyDescent="0.2">
      <c r="A68" s="252"/>
      <c r="B68" s="266" t="s">
        <v>123</v>
      </c>
      <c r="C68" s="249" t="s">
        <v>845</v>
      </c>
      <c r="D68" s="453" t="s">
        <v>859</v>
      </c>
      <c r="E68" s="249"/>
      <c r="F68" s="250" t="s">
        <v>75</v>
      </c>
      <c r="G68" s="250">
        <v>2</v>
      </c>
      <c r="H68" s="320"/>
      <c r="I68" s="322"/>
      <c r="J68" s="322"/>
      <c r="K68" s="322"/>
      <c r="L68" s="444">
        <v>0</v>
      </c>
      <c r="M68" s="444">
        <v>0</v>
      </c>
      <c r="N68" s="444">
        <v>0</v>
      </c>
      <c r="O68" s="444">
        <v>0</v>
      </c>
      <c r="P68" s="444">
        <v>0</v>
      </c>
      <c r="Q68" s="444">
        <v>0</v>
      </c>
      <c r="R68" s="444">
        <v>0</v>
      </c>
      <c r="S68" s="444">
        <v>0.39015767917575706</v>
      </c>
      <c r="T68" s="444">
        <v>1.2084821919851263</v>
      </c>
      <c r="U68" s="444">
        <v>2.0940908416169592</v>
      </c>
      <c r="V68" s="444">
        <v>2.1090248627646639</v>
      </c>
      <c r="W68" s="444">
        <v>2.0705742841737633</v>
      </c>
      <c r="X68" s="444">
        <v>2.0328018940925743</v>
      </c>
      <c r="Y68" s="444">
        <v>1.9957213407418235</v>
      </c>
      <c r="Z68" s="444">
        <v>1.9593192442214336</v>
      </c>
      <c r="AA68" s="444">
        <v>1.9235837156266609</v>
      </c>
      <c r="AB68" s="444">
        <v>1.8884773228225986</v>
      </c>
      <c r="AC68" s="444">
        <v>1.8540136893294012</v>
      </c>
      <c r="AD68" s="444">
        <v>1.8201809229922086</v>
      </c>
      <c r="AE68" s="444">
        <v>1.7869415913514837</v>
      </c>
      <c r="AF68" s="444">
        <v>1.7543108306751574</v>
      </c>
      <c r="AG68" s="444">
        <v>1.722276748861153</v>
      </c>
      <c r="AH68" s="444">
        <v>1.6908034013841979</v>
      </c>
      <c r="AI68" s="444">
        <v>1.6599074123910154</v>
      </c>
      <c r="AJ68" s="461">
        <v>1.6295513491393783</v>
      </c>
    </row>
    <row r="69" spans="1:36" x14ac:dyDescent="0.2">
      <c r="A69" s="252"/>
      <c r="B69" s="351" t="s">
        <v>123</v>
      </c>
      <c r="C69" s="324" t="s">
        <v>596</v>
      </c>
      <c r="D69" s="325" t="s">
        <v>123</v>
      </c>
      <c r="E69" s="325"/>
      <c r="F69" s="326" t="s">
        <v>123</v>
      </c>
      <c r="G69" s="326"/>
      <c r="H69" s="319" t="s">
        <v>123</v>
      </c>
      <c r="I69" s="352" t="s">
        <v>123</v>
      </c>
      <c r="J69" s="352" t="s">
        <v>123</v>
      </c>
      <c r="K69" s="352" t="s">
        <v>123</v>
      </c>
      <c r="L69" s="330" t="s">
        <v>123</v>
      </c>
      <c r="M69" s="330" t="s">
        <v>123</v>
      </c>
      <c r="N69" s="330" t="s">
        <v>123</v>
      </c>
      <c r="O69" s="330" t="s">
        <v>123</v>
      </c>
      <c r="P69" s="330" t="s">
        <v>123</v>
      </c>
      <c r="Q69" s="330" t="s">
        <v>123</v>
      </c>
      <c r="R69" s="330" t="s">
        <v>123</v>
      </c>
      <c r="S69" s="330" t="s">
        <v>123</v>
      </c>
      <c r="T69" s="330" t="s">
        <v>123</v>
      </c>
      <c r="U69" s="330" t="s">
        <v>123</v>
      </c>
      <c r="V69" s="330" t="s">
        <v>123</v>
      </c>
      <c r="W69" s="330" t="s">
        <v>123</v>
      </c>
      <c r="X69" s="330" t="s">
        <v>123</v>
      </c>
      <c r="Y69" s="330" t="s">
        <v>123</v>
      </c>
      <c r="Z69" s="330" t="s">
        <v>123</v>
      </c>
      <c r="AA69" s="330" t="s">
        <v>123</v>
      </c>
      <c r="AB69" s="330" t="s">
        <v>123</v>
      </c>
      <c r="AC69" s="330" t="s">
        <v>123</v>
      </c>
      <c r="AD69" s="330" t="s">
        <v>123</v>
      </c>
      <c r="AE69" s="330" t="s">
        <v>123</v>
      </c>
      <c r="AF69" s="330" t="s">
        <v>123</v>
      </c>
      <c r="AG69" s="330" t="s">
        <v>123</v>
      </c>
      <c r="AH69" s="330" t="s">
        <v>123</v>
      </c>
      <c r="AI69" s="330" t="s">
        <v>123</v>
      </c>
      <c r="AJ69" s="347" t="s">
        <v>123</v>
      </c>
    </row>
    <row r="70" spans="1:36" ht="25.5" x14ac:dyDescent="0.2">
      <c r="A70" s="252"/>
      <c r="B70" s="265">
        <f>B67+0.1</f>
        <v>61.900000000000013</v>
      </c>
      <c r="C70" s="360" t="s">
        <v>621</v>
      </c>
      <c r="D70" s="268"/>
      <c r="E70" s="651"/>
      <c r="F70" s="362" t="s">
        <v>618</v>
      </c>
      <c r="G70" s="362">
        <v>2</v>
      </c>
      <c r="H70" s="320">
        <f t="shared" ref="H70:AJ70" si="25">SUM(H71:H72)</f>
        <v>0</v>
      </c>
      <c r="I70" s="322">
        <f t="shared" si="25"/>
        <v>0</v>
      </c>
      <c r="J70" s="322">
        <f t="shared" si="25"/>
        <v>0</v>
      </c>
      <c r="K70" s="322">
        <f t="shared" si="25"/>
        <v>0</v>
      </c>
      <c r="L70" s="321">
        <f t="shared" si="25"/>
        <v>0</v>
      </c>
      <c r="M70" s="321">
        <f t="shared" si="25"/>
        <v>0</v>
      </c>
      <c r="N70" s="321">
        <f t="shared" si="25"/>
        <v>0</v>
      </c>
      <c r="O70" s="321">
        <f t="shared" si="25"/>
        <v>0</v>
      </c>
      <c r="P70" s="321">
        <f t="shared" si="25"/>
        <v>0</v>
      </c>
      <c r="Q70" s="321">
        <f t="shared" si="25"/>
        <v>0</v>
      </c>
      <c r="R70" s="321">
        <f t="shared" si="25"/>
        <v>0</v>
      </c>
      <c r="S70" s="321">
        <f t="shared" si="25"/>
        <v>-0.43085320624731471</v>
      </c>
      <c r="T70" s="321">
        <f t="shared" si="25"/>
        <v>-1.3345333307537461</v>
      </c>
      <c r="U70" s="321">
        <f t="shared" si="25"/>
        <v>-2.2943716748746872</v>
      </c>
      <c r="V70" s="321">
        <f t="shared" si="25"/>
        <v>-2.2551524736374309</v>
      </c>
      <c r="W70" s="321">
        <f t="shared" si="25"/>
        <v>-2.2167018950465303</v>
      </c>
      <c r="X70" s="321">
        <f t="shared" si="25"/>
        <v>-2.1789295049653417</v>
      </c>
      <c r="Y70" s="321">
        <f t="shared" si="25"/>
        <v>-2.1418489516145907</v>
      </c>
      <c r="Z70" s="321">
        <f t="shared" si="25"/>
        <v>-2.1054468550942009</v>
      </c>
      <c r="AA70" s="321">
        <f t="shared" si="25"/>
        <v>-2.0697113264994282</v>
      </c>
      <c r="AB70" s="321">
        <f t="shared" si="25"/>
        <v>-2.0346049336953658</v>
      </c>
      <c r="AC70" s="321">
        <f t="shared" si="25"/>
        <v>-2.0001413002021686</v>
      </c>
      <c r="AD70" s="321">
        <f t="shared" si="25"/>
        <v>-1.9663085338649757</v>
      </c>
      <c r="AE70" s="321">
        <f t="shared" si="25"/>
        <v>-1.9330692022242508</v>
      </c>
      <c r="AF70" s="321">
        <f t="shared" si="25"/>
        <v>-1.9004384415479245</v>
      </c>
      <c r="AG70" s="321">
        <f t="shared" si="25"/>
        <v>-1.8684043597339202</v>
      </c>
      <c r="AH70" s="321">
        <f t="shared" si="25"/>
        <v>-1.8369310122569653</v>
      </c>
      <c r="AI70" s="321">
        <f t="shared" si="25"/>
        <v>-1.8060350232637827</v>
      </c>
      <c r="AJ70" s="321">
        <f t="shared" si="25"/>
        <v>-1.7756789600121454</v>
      </c>
    </row>
    <row r="71" spans="1:36" x14ac:dyDescent="0.2">
      <c r="A71" s="252"/>
      <c r="B71" s="266" t="s">
        <v>123</v>
      </c>
      <c r="C71" s="249" t="s">
        <v>845</v>
      </c>
      <c r="D71" s="453" t="s">
        <v>859</v>
      </c>
      <c r="E71" s="249"/>
      <c r="F71" s="250" t="s">
        <v>75</v>
      </c>
      <c r="G71" s="250">
        <v>2</v>
      </c>
      <c r="H71" s="320"/>
      <c r="I71" s="322"/>
      <c r="J71" s="322"/>
      <c r="K71" s="322"/>
      <c r="L71" s="444">
        <v>0</v>
      </c>
      <c r="M71" s="444">
        <v>0</v>
      </c>
      <c r="N71" s="444">
        <v>0</v>
      </c>
      <c r="O71" s="444">
        <v>0</v>
      </c>
      <c r="P71" s="444">
        <v>0</v>
      </c>
      <c r="Q71" s="444">
        <v>0</v>
      </c>
      <c r="R71" s="444">
        <v>0</v>
      </c>
      <c r="S71" s="444">
        <v>-0.43085320624731471</v>
      </c>
      <c r="T71" s="444">
        <v>-1.3345333307537461</v>
      </c>
      <c r="U71" s="444">
        <v>-2.2943716748746872</v>
      </c>
      <c r="V71" s="444">
        <v>-2.2551524736374309</v>
      </c>
      <c r="W71" s="444">
        <v>-2.2167018950465303</v>
      </c>
      <c r="X71" s="444">
        <v>-2.1789295049653417</v>
      </c>
      <c r="Y71" s="444">
        <v>-2.1418489516145907</v>
      </c>
      <c r="Z71" s="444">
        <v>-2.1054468550942009</v>
      </c>
      <c r="AA71" s="444">
        <v>-2.0697113264994282</v>
      </c>
      <c r="AB71" s="444">
        <v>-2.0346049336953658</v>
      </c>
      <c r="AC71" s="444">
        <v>-2.0001413002021686</v>
      </c>
      <c r="AD71" s="444">
        <v>-1.9663085338649757</v>
      </c>
      <c r="AE71" s="444">
        <v>-1.9330692022242508</v>
      </c>
      <c r="AF71" s="444">
        <v>-1.9004384415479245</v>
      </c>
      <c r="AG71" s="444">
        <v>-1.8684043597339202</v>
      </c>
      <c r="AH71" s="444">
        <v>-1.8369310122569653</v>
      </c>
      <c r="AI71" s="444">
        <v>-1.8060350232637827</v>
      </c>
      <c r="AJ71" s="461">
        <v>-1.7756789600121454</v>
      </c>
    </row>
    <row r="72" spans="1:36" x14ac:dyDescent="0.2">
      <c r="A72" s="252"/>
      <c r="B72" s="351" t="s">
        <v>123</v>
      </c>
      <c r="C72" s="324" t="s">
        <v>596</v>
      </c>
      <c r="D72" s="325" t="s">
        <v>123</v>
      </c>
      <c r="E72" s="325"/>
      <c r="F72" s="326" t="s">
        <v>123</v>
      </c>
      <c r="G72" s="326"/>
      <c r="H72" s="319" t="s">
        <v>123</v>
      </c>
      <c r="I72" s="352" t="s">
        <v>123</v>
      </c>
      <c r="J72" s="352" t="s">
        <v>123</v>
      </c>
      <c r="K72" s="352" t="s">
        <v>123</v>
      </c>
      <c r="L72" s="330" t="s">
        <v>123</v>
      </c>
      <c r="M72" s="330" t="s">
        <v>123</v>
      </c>
      <c r="N72" s="330" t="s">
        <v>123</v>
      </c>
      <c r="O72" s="330" t="s">
        <v>123</v>
      </c>
      <c r="P72" s="330" t="s">
        <v>123</v>
      </c>
      <c r="Q72" s="330" t="s">
        <v>123</v>
      </c>
      <c r="R72" s="330" t="s">
        <v>123</v>
      </c>
      <c r="S72" s="330" t="s">
        <v>123</v>
      </c>
      <c r="T72" s="330" t="s">
        <v>123</v>
      </c>
      <c r="U72" s="330" t="s">
        <v>123</v>
      </c>
      <c r="V72" s="330" t="s">
        <v>123</v>
      </c>
      <c r="W72" s="330" t="s">
        <v>123</v>
      </c>
      <c r="X72" s="330" t="s">
        <v>123</v>
      </c>
      <c r="Y72" s="330" t="s">
        <v>123</v>
      </c>
      <c r="Z72" s="330" t="s">
        <v>123</v>
      </c>
      <c r="AA72" s="330" t="s">
        <v>123</v>
      </c>
      <c r="AB72" s="330" t="s">
        <v>123</v>
      </c>
      <c r="AC72" s="330" t="s">
        <v>123</v>
      </c>
      <c r="AD72" s="330" t="s">
        <v>123</v>
      </c>
      <c r="AE72" s="330" t="s">
        <v>123</v>
      </c>
      <c r="AF72" s="330" t="s">
        <v>123</v>
      </c>
      <c r="AG72" s="330" t="s">
        <v>123</v>
      </c>
      <c r="AH72" s="330" t="s">
        <v>123</v>
      </c>
      <c r="AI72" s="330" t="s">
        <v>123</v>
      </c>
      <c r="AJ72" s="347" t="s">
        <v>123</v>
      </c>
    </row>
    <row r="73" spans="1:36" ht="25.5" x14ac:dyDescent="0.2">
      <c r="A73" s="252"/>
      <c r="B73" s="269">
        <f>B45</f>
        <v>61.1</v>
      </c>
      <c r="C73" s="360" t="s">
        <v>622</v>
      </c>
      <c r="D73" s="361"/>
      <c r="E73" s="650"/>
      <c r="F73" s="362" t="s">
        <v>618</v>
      </c>
      <c r="G73" s="362">
        <v>2</v>
      </c>
      <c r="H73" s="320">
        <f t="shared" ref="H73:AJ73" si="26">SUM(H74:H75)</f>
        <v>0</v>
      </c>
      <c r="I73" s="322">
        <f t="shared" si="26"/>
        <v>0</v>
      </c>
      <c r="J73" s="322">
        <f t="shared" si="26"/>
        <v>0</v>
      </c>
      <c r="K73" s="322">
        <f t="shared" si="26"/>
        <v>0</v>
      </c>
      <c r="L73" s="321">
        <f t="shared" si="26"/>
        <v>0</v>
      </c>
      <c r="M73" s="321">
        <f t="shared" si="26"/>
        <v>0</v>
      </c>
      <c r="N73" s="321">
        <f t="shared" si="26"/>
        <v>0</v>
      </c>
      <c r="O73" s="321">
        <f t="shared" si="26"/>
        <v>0</v>
      </c>
      <c r="P73" s="321">
        <f t="shared" si="26"/>
        <v>0</v>
      </c>
      <c r="Q73" s="321">
        <f t="shared" si="26"/>
        <v>0</v>
      </c>
      <c r="R73" s="321">
        <f t="shared" si="26"/>
        <v>0</v>
      </c>
      <c r="S73" s="321">
        <f t="shared" si="26"/>
        <v>0</v>
      </c>
      <c r="T73" s="321">
        <f t="shared" si="26"/>
        <v>0</v>
      </c>
      <c r="U73" s="321">
        <f t="shared" si="26"/>
        <v>0</v>
      </c>
      <c r="V73" s="321">
        <f t="shared" si="26"/>
        <v>0</v>
      </c>
      <c r="W73" s="321">
        <f t="shared" si="26"/>
        <v>0</v>
      </c>
      <c r="X73" s="321">
        <f t="shared" si="26"/>
        <v>0</v>
      </c>
      <c r="Y73" s="321">
        <f t="shared" si="26"/>
        <v>0</v>
      </c>
      <c r="Z73" s="321">
        <f t="shared" si="26"/>
        <v>0</v>
      </c>
      <c r="AA73" s="321">
        <f t="shared" si="26"/>
        <v>0</v>
      </c>
      <c r="AB73" s="321">
        <f t="shared" si="26"/>
        <v>0</v>
      </c>
      <c r="AC73" s="321">
        <f t="shared" si="26"/>
        <v>0</v>
      </c>
      <c r="AD73" s="321">
        <f t="shared" si="26"/>
        <v>0</v>
      </c>
      <c r="AE73" s="321">
        <f t="shared" si="26"/>
        <v>0</v>
      </c>
      <c r="AF73" s="321">
        <f t="shared" si="26"/>
        <v>0</v>
      </c>
      <c r="AG73" s="321">
        <f t="shared" si="26"/>
        <v>0</v>
      </c>
      <c r="AH73" s="321">
        <f t="shared" si="26"/>
        <v>0</v>
      </c>
      <c r="AI73" s="321">
        <f t="shared" si="26"/>
        <v>0</v>
      </c>
      <c r="AJ73" s="321">
        <f t="shared" si="26"/>
        <v>0</v>
      </c>
    </row>
    <row r="74" spans="1:36" x14ac:dyDescent="0.2">
      <c r="A74" s="252"/>
      <c r="B74" s="266" t="s">
        <v>123</v>
      </c>
      <c r="C74" s="249"/>
      <c r="D74" s="249"/>
      <c r="E74" s="249"/>
      <c r="F74" s="250" t="s">
        <v>75</v>
      </c>
      <c r="G74" s="250">
        <v>2</v>
      </c>
      <c r="H74" s="320"/>
      <c r="I74" s="322"/>
      <c r="J74" s="322"/>
      <c r="K74" s="322"/>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45"/>
    </row>
    <row r="75" spans="1:36" ht="15.75" thickBot="1" x14ac:dyDescent="0.25">
      <c r="A75" s="252"/>
      <c r="B75" s="363" t="s">
        <v>123</v>
      </c>
      <c r="C75" s="324" t="s">
        <v>596</v>
      </c>
      <c r="D75" s="325" t="s">
        <v>123</v>
      </c>
      <c r="E75" s="652"/>
      <c r="F75" s="364" t="s">
        <v>123</v>
      </c>
      <c r="G75" s="364"/>
      <c r="H75" s="353" t="s">
        <v>123</v>
      </c>
      <c r="I75" s="365" t="s">
        <v>123</v>
      </c>
      <c r="J75" s="365" t="s">
        <v>123</v>
      </c>
      <c r="K75" s="365" t="s">
        <v>123</v>
      </c>
      <c r="L75" s="354" t="s">
        <v>123</v>
      </c>
      <c r="M75" s="354" t="s">
        <v>123</v>
      </c>
      <c r="N75" s="354" t="s">
        <v>123</v>
      </c>
      <c r="O75" s="354" t="s">
        <v>123</v>
      </c>
      <c r="P75" s="354" t="s">
        <v>123</v>
      </c>
      <c r="Q75" s="354" t="s">
        <v>123</v>
      </c>
      <c r="R75" s="354" t="s">
        <v>123</v>
      </c>
      <c r="S75" s="354" t="s">
        <v>123</v>
      </c>
      <c r="T75" s="354" t="s">
        <v>123</v>
      </c>
      <c r="U75" s="354" t="s">
        <v>123</v>
      </c>
      <c r="V75" s="354" t="s">
        <v>123</v>
      </c>
      <c r="W75" s="354" t="s">
        <v>123</v>
      </c>
      <c r="X75" s="354" t="s">
        <v>123</v>
      </c>
      <c r="Y75" s="354" t="s">
        <v>123</v>
      </c>
      <c r="Z75" s="354" t="s">
        <v>123</v>
      </c>
      <c r="AA75" s="354" t="s">
        <v>123</v>
      </c>
      <c r="AB75" s="354" t="s">
        <v>123</v>
      </c>
      <c r="AC75" s="354" t="s">
        <v>123</v>
      </c>
      <c r="AD75" s="354" t="s">
        <v>123</v>
      </c>
      <c r="AE75" s="354" t="s">
        <v>123</v>
      </c>
      <c r="AF75" s="354" t="s">
        <v>123</v>
      </c>
      <c r="AG75" s="354" t="s">
        <v>123</v>
      </c>
      <c r="AH75" s="354" t="s">
        <v>123</v>
      </c>
      <c r="AI75" s="354" t="s">
        <v>123</v>
      </c>
      <c r="AJ75" s="496" t="s">
        <v>123</v>
      </c>
    </row>
    <row r="76" spans="1:36" x14ac:dyDescent="0.2">
      <c r="A76" s="252"/>
      <c r="B76" s="244"/>
      <c r="C76" s="252"/>
      <c r="D76" s="270"/>
      <c r="E76" s="270"/>
      <c r="F76" s="232"/>
      <c r="G76" s="232"/>
      <c r="H76" s="232"/>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row>
    <row r="77" spans="1:36" x14ac:dyDescent="0.2">
      <c r="A77" s="252"/>
      <c r="B77" s="244"/>
      <c r="C77" s="157" t="str">
        <f>'TITLE PAGE'!B9</f>
        <v>Company:</v>
      </c>
      <c r="D77" s="272" t="str">
        <f>'TITLE PAGE'!D9</f>
        <v>Severn Trent Water</v>
      </c>
      <c r="E77" s="653"/>
      <c r="F77" s="232"/>
      <c r="G77" s="232"/>
      <c r="H77" s="232"/>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row>
    <row r="78" spans="1:36" x14ac:dyDescent="0.2">
      <c r="A78" s="252"/>
      <c r="B78" s="244"/>
      <c r="C78" s="161" t="str">
        <f>'TITLE PAGE'!B10</f>
        <v>Resource Zone Name:</v>
      </c>
      <c r="D78" s="165" t="str">
        <f>'TITLE PAGE'!D10</f>
        <v>Shelton</v>
      </c>
      <c r="E78" s="653"/>
      <c r="F78" s="232"/>
      <c r="G78" s="232"/>
      <c r="H78" s="232"/>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row>
    <row r="79" spans="1:36" x14ac:dyDescent="0.2">
      <c r="A79" s="252"/>
      <c r="B79" s="244"/>
      <c r="C79" s="161" t="str">
        <f>'TITLE PAGE'!B11</f>
        <v>Resource Zone Number:</v>
      </c>
      <c r="D79" s="165">
        <f>'TITLE PAGE'!D11</f>
        <v>11</v>
      </c>
      <c r="E79" s="653"/>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61" t="str">
        <f>'TITLE PAGE'!B12</f>
        <v xml:space="preserve">Planning Scenario Name:                                                                     </v>
      </c>
      <c r="D80" s="165" t="str">
        <f>'TITLE PAGE'!D12</f>
        <v>Dry Year Annual Average</v>
      </c>
      <c r="E80" s="653"/>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52"/>
      <c r="C81" s="168" t="str">
        <f>'TITLE PAGE'!B13</f>
        <v xml:space="preserve">Chosen Level of Service:  </v>
      </c>
      <c r="D81" s="273" t="str">
        <f>'TITLE PAGE'!D13</f>
        <v>No more than 3 in 100 Temporary Use Bans</v>
      </c>
      <c r="E81" s="653"/>
      <c r="F81" s="232"/>
      <c r="G81" s="232"/>
      <c r="H81" s="23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row>
    <row r="82" spans="1:36" x14ac:dyDescent="0.2">
      <c r="A82" s="252"/>
      <c r="B82" s="252"/>
      <c r="C82" s="252"/>
      <c r="D82" s="252"/>
      <c r="E82" s="252"/>
      <c r="F82" s="232"/>
      <c r="G82" s="232"/>
      <c r="H82" s="23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row>
  </sheetData>
  <sheetProtection algorithmName="SHA-512" hashValue="uA1cURNHvIdkDTShZQd2+evFdTb2cKv3zhSsVXyrzADJDMR1dHLpx4HDz0t6J/HKvdewb2JAVq5pGaHGgXh60w==" saltValue="bUQVVmmwaJ7oNIpEo/sEHA=="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80" zoomScaleNormal="80" workbookViewId="0">
      <selection activeCell="C9" sqref="C9"/>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34" max="234" width="2.109375" customWidth="1"/>
    <col min="235" max="235" width="7.88671875" customWidth="1"/>
    <col min="236" max="236" width="5.6640625" customWidth="1"/>
    <col min="237" max="237" width="39.77734375" customWidth="1"/>
    <col min="238" max="238" width="34.21875" customWidth="1"/>
    <col min="239" max="239" width="6.109375" customWidth="1"/>
    <col min="240" max="240" width="8.44140625" customWidth="1"/>
    <col min="241" max="241" width="15.44140625" customWidth="1"/>
    <col min="242" max="242" width="12.21875" customWidth="1"/>
    <col min="243" max="243" width="12.6640625" customWidth="1"/>
    <col min="244" max="244" width="12" customWidth="1"/>
    <col min="245" max="269" width="11.44140625" customWidth="1"/>
    <col min="490" max="490" width="2.109375" customWidth="1"/>
    <col min="491" max="491" width="7.88671875" customWidth="1"/>
    <col min="492" max="492" width="5.6640625" customWidth="1"/>
    <col min="493" max="493" width="39.77734375" customWidth="1"/>
    <col min="494" max="494" width="34.21875" customWidth="1"/>
    <col min="495" max="495" width="6.109375" customWidth="1"/>
    <col min="496" max="496" width="8.44140625" customWidth="1"/>
    <col min="497" max="497" width="15.44140625" customWidth="1"/>
    <col min="498" max="498" width="12.21875" customWidth="1"/>
    <col min="499" max="499" width="12.6640625" customWidth="1"/>
    <col min="500" max="500" width="12" customWidth="1"/>
    <col min="501" max="525" width="11.44140625" customWidth="1"/>
    <col min="746" max="746" width="2.109375" customWidth="1"/>
    <col min="747" max="747" width="7.88671875" customWidth="1"/>
    <col min="748" max="748" width="5.6640625" customWidth="1"/>
    <col min="749" max="749" width="39.77734375" customWidth="1"/>
    <col min="750" max="750" width="34.21875" customWidth="1"/>
    <col min="751" max="751" width="6.109375" customWidth="1"/>
    <col min="752" max="752" width="8.44140625" customWidth="1"/>
    <col min="753" max="753" width="15.44140625" customWidth="1"/>
    <col min="754" max="754" width="12.21875" customWidth="1"/>
    <col min="755" max="755" width="12.6640625" customWidth="1"/>
    <col min="756" max="756" width="12" customWidth="1"/>
    <col min="757" max="781" width="11.44140625" customWidth="1"/>
    <col min="1002" max="1002" width="2.109375" customWidth="1"/>
    <col min="1003" max="1003" width="7.88671875" customWidth="1"/>
    <col min="1004" max="1004" width="5.6640625" customWidth="1"/>
    <col min="1005" max="1005" width="39.77734375" customWidth="1"/>
    <col min="1006" max="1006" width="34.21875" customWidth="1"/>
    <col min="1007" max="1007" width="6.109375" customWidth="1"/>
    <col min="1008" max="1008" width="8.44140625" customWidth="1"/>
    <col min="1009" max="1009" width="15.44140625" customWidth="1"/>
    <col min="1010" max="1010" width="12.21875" customWidth="1"/>
    <col min="1011" max="1011" width="12.6640625" customWidth="1"/>
    <col min="1012" max="1012" width="12" customWidth="1"/>
    <col min="1013" max="1037" width="11.44140625" customWidth="1"/>
    <col min="1258" max="1258" width="2.109375" customWidth="1"/>
    <col min="1259" max="1259" width="7.88671875" customWidth="1"/>
    <col min="1260" max="1260" width="5.6640625" customWidth="1"/>
    <col min="1261" max="1261" width="39.77734375" customWidth="1"/>
    <col min="1262" max="1262" width="34.21875" customWidth="1"/>
    <col min="1263" max="1263" width="6.109375" customWidth="1"/>
    <col min="1264" max="1264" width="8.44140625" customWidth="1"/>
    <col min="1265" max="1265" width="15.44140625" customWidth="1"/>
    <col min="1266" max="1266" width="12.21875" customWidth="1"/>
    <col min="1267" max="1267" width="12.6640625" customWidth="1"/>
    <col min="1268" max="1268" width="12" customWidth="1"/>
    <col min="1269" max="1293" width="11.44140625" customWidth="1"/>
    <col min="1514" max="1514" width="2.109375" customWidth="1"/>
    <col min="1515" max="1515" width="7.88671875" customWidth="1"/>
    <col min="1516" max="1516" width="5.6640625" customWidth="1"/>
    <col min="1517" max="1517" width="39.77734375" customWidth="1"/>
    <col min="1518" max="1518" width="34.21875" customWidth="1"/>
    <col min="1519" max="1519" width="6.109375" customWidth="1"/>
    <col min="1520" max="1520" width="8.44140625" customWidth="1"/>
    <col min="1521" max="1521" width="15.44140625" customWidth="1"/>
    <col min="1522" max="1522" width="12.21875" customWidth="1"/>
    <col min="1523" max="1523" width="12.6640625" customWidth="1"/>
    <col min="1524" max="1524" width="12" customWidth="1"/>
    <col min="1525" max="1549" width="11.44140625" customWidth="1"/>
    <col min="1770" max="1770" width="2.109375" customWidth="1"/>
    <col min="1771" max="1771" width="7.88671875" customWidth="1"/>
    <col min="1772" max="1772" width="5.6640625" customWidth="1"/>
    <col min="1773" max="1773" width="39.77734375" customWidth="1"/>
    <col min="1774" max="1774" width="34.21875" customWidth="1"/>
    <col min="1775" max="1775" width="6.109375" customWidth="1"/>
    <col min="1776" max="1776" width="8.44140625" customWidth="1"/>
    <col min="1777" max="1777" width="15.44140625" customWidth="1"/>
    <col min="1778" max="1778" width="12.21875" customWidth="1"/>
    <col min="1779" max="1779" width="12.6640625" customWidth="1"/>
    <col min="1780" max="1780" width="12" customWidth="1"/>
    <col min="1781" max="1805" width="11.44140625" customWidth="1"/>
    <col min="2026" max="2026" width="2.109375" customWidth="1"/>
    <col min="2027" max="2027" width="7.88671875" customWidth="1"/>
    <col min="2028" max="2028" width="5.6640625" customWidth="1"/>
    <col min="2029" max="2029" width="39.77734375" customWidth="1"/>
    <col min="2030" max="2030" width="34.21875" customWidth="1"/>
    <col min="2031" max="2031" width="6.109375" customWidth="1"/>
    <col min="2032" max="2032" width="8.44140625" customWidth="1"/>
    <col min="2033" max="2033" width="15.44140625" customWidth="1"/>
    <col min="2034" max="2034" width="12.21875" customWidth="1"/>
    <col min="2035" max="2035" width="12.6640625" customWidth="1"/>
    <col min="2036" max="2036" width="12" customWidth="1"/>
    <col min="2037" max="2061" width="11.44140625" customWidth="1"/>
    <col min="2282" max="2282" width="2.109375" customWidth="1"/>
    <col min="2283" max="2283" width="7.88671875" customWidth="1"/>
    <col min="2284" max="2284" width="5.6640625" customWidth="1"/>
    <col min="2285" max="2285" width="39.77734375" customWidth="1"/>
    <col min="2286" max="2286" width="34.21875" customWidth="1"/>
    <col min="2287" max="2287" width="6.109375" customWidth="1"/>
    <col min="2288" max="2288" width="8.44140625" customWidth="1"/>
    <col min="2289" max="2289" width="15.44140625" customWidth="1"/>
    <col min="2290" max="2290" width="12.21875" customWidth="1"/>
    <col min="2291" max="2291" width="12.6640625" customWidth="1"/>
    <col min="2292" max="2292" width="12" customWidth="1"/>
    <col min="2293" max="2317" width="11.44140625" customWidth="1"/>
    <col min="2538" max="2538" width="2.109375" customWidth="1"/>
    <col min="2539" max="2539" width="7.88671875" customWidth="1"/>
    <col min="2540" max="2540" width="5.6640625" customWidth="1"/>
    <col min="2541" max="2541" width="39.77734375" customWidth="1"/>
    <col min="2542" max="2542" width="34.21875" customWidth="1"/>
    <col min="2543" max="2543" width="6.109375" customWidth="1"/>
    <col min="2544" max="2544" width="8.44140625" customWidth="1"/>
    <col min="2545" max="2545" width="15.44140625" customWidth="1"/>
    <col min="2546" max="2546" width="12.21875" customWidth="1"/>
    <col min="2547" max="2547" width="12.6640625" customWidth="1"/>
    <col min="2548" max="2548" width="12" customWidth="1"/>
    <col min="2549" max="2573" width="11.44140625" customWidth="1"/>
    <col min="2794" max="2794" width="2.109375" customWidth="1"/>
    <col min="2795" max="2795" width="7.88671875" customWidth="1"/>
    <col min="2796" max="2796" width="5.6640625" customWidth="1"/>
    <col min="2797" max="2797" width="39.77734375" customWidth="1"/>
    <col min="2798" max="2798" width="34.21875" customWidth="1"/>
    <col min="2799" max="2799" width="6.109375" customWidth="1"/>
    <col min="2800" max="2800" width="8.44140625" customWidth="1"/>
    <col min="2801" max="2801" width="15.44140625" customWidth="1"/>
    <col min="2802" max="2802" width="12.21875" customWidth="1"/>
    <col min="2803" max="2803" width="12.6640625" customWidth="1"/>
    <col min="2804" max="2804" width="12" customWidth="1"/>
    <col min="2805" max="2829" width="11.44140625" customWidth="1"/>
    <col min="3050" max="3050" width="2.109375" customWidth="1"/>
    <col min="3051" max="3051" width="7.88671875" customWidth="1"/>
    <col min="3052" max="3052" width="5.6640625" customWidth="1"/>
    <col min="3053" max="3053" width="39.77734375" customWidth="1"/>
    <col min="3054" max="3054" width="34.21875" customWidth="1"/>
    <col min="3055" max="3055" width="6.109375" customWidth="1"/>
    <col min="3056" max="3056" width="8.44140625" customWidth="1"/>
    <col min="3057" max="3057" width="15.44140625" customWidth="1"/>
    <col min="3058" max="3058" width="12.21875" customWidth="1"/>
    <col min="3059" max="3059" width="12.6640625" customWidth="1"/>
    <col min="3060" max="3060" width="12" customWidth="1"/>
    <col min="3061" max="3085" width="11.44140625" customWidth="1"/>
    <col min="3306" max="3306" width="2.109375" customWidth="1"/>
    <col min="3307" max="3307" width="7.88671875" customWidth="1"/>
    <col min="3308" max="3308" width="5.6640625" customWidth="1"/>
    <col min="3309" max="3309" width="39.77734375" customWidth="1"/>
    <col min="3310" max="3310" width="34.21875" customWidth="1"/>
    <col min="3311" max="3311" width="6.109375" customWidth="1"/>
    <col min="3312" max="3312" width="8.44140625" customWidth="1"/>
    <col min="3313" max="3313" width="15.44140625" customWidth="1"/>
    <col min="3314" max="3314" width="12.21875" customWidth="1"/>
    <col min="3315" max="3315" width="12.6640625" customWidth="1"/>
    <col min="3316" max="3316" width="12" customWidth="1"/>
    <col min="3317" max="3341" width="11.44140625" customWidth="1"/>
    <col min="3562" max="3562" width="2.109375" customWidth="1"/>
    <col min="3563" max="3563" width="7.88671875" customWidth="1"/>
    <col min="3564" max="3564" width="5.6640625" customWidth="1"/>
    <col min="3565" max="3565" width="39.77734375" customWidth="1"/>
    <col min="3566" max="3566" width="34.21875" customWidth="1"/>
    <col min="3567" max="3567" width="6.109375" customWidth="1"/>
    <col min="3568" max="3568" width="8.44140625" customWidth="1"/>
    <col min="3569" max="3569" width="15.44140625" customWidth="1"/>
    <col min="3570" max="3570" width="12.21875" customWidth="1"/>
    <col min="3571" max="3571" width="12.6640625" customWidth="1"/>
    <col min="3572" max="3572" width="12" customWidth="1"/>
    <col min="3573" max="3597" width="11.44140625" customWidth="1"/>
    <col min="3818" max="3818" width="2.109375" customWidth="1"/>
    <col min="3819" max="3819" width="7.88671875" customWidth="1"/>
    <col min="3820" max="3820" width="5.6640625" customWidth="1"/>
    <col min="3821" max="3821" width="39.77734375" customWidth="1"/>
    <col min="3822" max="3822" width="34.21875" customWidth="1"/>
    <col min="3823" max="3823" width="6.109375" customWidth="1"/>
    <col min="3824" max="3824" width="8.44140625" customWidth="1"/>
    <col min="3825" max="3825" width="15.44140625" customWidth="1"/>
    <col min="3826" max="3826" width="12.21875" customWidth="1"/>
    <col min="3827" max="3827" width="12.6640625" customWidth="1"/>
    <col min="3828" max="3828" width="12" customWidth="1"/>
    <col min="3829" max="3853" width="11.44140625" customWidth="1"/>
    <col min="4074" max="4074" width="2.109375" customWidth="1"/>
    <col min="4075" max="4075" width="7.88671875" customWidth="1"/>
    <col min="4076" max="4076" width="5.6640625" customWidth="1"/>
    <col min="4077" max="4077" width="39.77734375" customWidth="1"/>
    <col min="4078" max="4078" width="34.21875" customWidth="1"/>
    <col min="4079" max="4079" width="6.109375" customWidth="1"/>
    <col min="4080" max="4080" width="8.44140625" customWidth="1"/>
    <col min="4081" max="4081" width="15.44140625" customWidth="1"/>
    <col min="4082" max="4082" width="12.21875" customWidth="1"/>
    <col min="4083" max="4083" width="12.6640625" customWidth="1"/>
    <col min="4084" max="4084" width="12" customWidth="1"/>
    <col min="4085" max="4109" width="11.44140625" customWidth="1"/>
    <col min="4330" max="4330" width="2.109375" customWidth="1"/>
    <col min="4331" max="4331" width="7.88671875" customWidth="1"/>
    <col min="4332" max="4332" width="5.6640625" customWidth="1"/>
    <col min="4333" max="4333" width="39.77734375" customWidth="1"/>
    <col min="4334" max="4334" width="34.21875" customWidth="1"/>
    <col min="4335" max="4335" width="6.109375" customWidth="1"/>
    <col min="4336" max="4336" width="8.44140625" customWidth="1"/>
    <col min="4337" max="4337" width="15.44140625" customWidth="1"/>
    <col min="4338" max="4338" width="12.21875" customWidth="1"/>
    <col min="4339" max="4339" width="12.6640625" customWidth="1"/>
    <col min="4340" max="4340" width="12" customWidth="1"/>
    <col min="4341" max="4365" width="11.44140625" customWidth="1"/>
    <col min="4586" max="4586" width="2.109375" customWidth="1"/>
    <col min="4587" max="4587" width="7.88671875" customWidth="1"/>
    <col min="4588" max="4588" width="5.6640625" customWidth="1"/>
    <col min="4589" max="4589" width="39.77734375" customWidth="1"/>
    <col min="4590" max="4590" width="34.21875" customWidth="1"/>
    <col min="4591" max="4591" width="6.109375" customWidth="1"/>
    <col min="4592" max="4592" width="8.44140625" customWidth="1"/>
    <col min="4593" max="4593" width="15.44140625" customWidth="1"/>
    <col min="4594" max="4594" width="12.21875" customWidth="1"/>
    <col min="4595" max="4595" width="12.6640625" customWidth="1"/>
    <col min="4596" max="4596" width="12" customWidth="1"/>
    <col min="4597" max="4621" width="11.44140625" customWidth="1"/>
    <col min="4842" max="4842" width="2.109375" customWidth="1"/>
    <col min="4843" max="4843" width="7.88671875" customWidth="1"/>
    <col min="4844" max="4844" width="5.6640625" customWidth="1"/>
    <col min="4845" max="4845" width="39.77734375" customWidth="1"/>
    <col min="4846" max="4846" width="34.21875" customWidth="1"/>
    <col min="4847" max="4847" width="6.109375" customWidth="1"/>
    <col min="4848" max="4848" width="8.44140625" customWidth="1"/>
    <col min="4849" max="4849" width="15.44140625" customWidth="1"/>
    <col min="4850" max="4850" width="12.21875" customWidth="1"/>
    <col min="4851" max="4851" width="12.6640625" customWidth="1"/>
    <col min="4852" max="4852" width="12" customWidth="1"/>
    <col min="4853" max="4877" width="11.44140625" customWidth="1"/>
    <col min="5098" max="5098" width="2.109375" customWidth="1"/>
    <col min="5099" max="5099" width="7.88671875" customWidth="1"/>
    <col min="5100" max="5100" width="5.6640625" customWidth="1"/>
    <col min="5101" max="5101" width="39.77734375" customWidth="1"/>
    <col min="5102" max="5102" width="34.21875" customWidth="1"/>
    <col min="5103" max="5103" width="6.109375" customWidth="1"/>
    <col min="5104" max="5104" width="8.44140625" customWidth="1"/>
    <col min="5105" max="5105" width="15.44140625" customWidth="1"/>
    <col min="5106" max="5106" width="12.21875" customWidth="1"/>
    <col min="5107" max="5107" width="12.6640625" customWidth="1"/>
    <col min="5108" max="5108" width="12" customWidth="1"/>
    <col min="5109" max="5133" width="11.44140625" customWidth="1"/>
    <col min="5354" max="5354" width="2.109375" customWidth="1"/>
    <col min="5355" max="5355" width="7.88671875" customWidth="1"/>
    <col min="5356" max="5356" width="5.6640625" customWidth="1"/>
    <col min="5357" max="5357" width="39.77734375" customWidth="1"/>
    <col min="5358" max="5358" width="34.21875" customWidth="1"/>
    <col min="5359" max="5359" width="6.109375" customWidth="1"/>
    <col min="5360" max="5360" width="8.44140625" customWidth="1"/>
    <col min="5361" max="5361" width="15.44140625" customWidth="1"/>
    <col min="5362" max="5362" width="12.21875" customWidth="1"/>
    <col min="5363" max="5363" width="12.6640625" customWidth="1"/>
    <col min="5364" max="5364" width="12" customWidth="1"/>
    <col min="5365" max="5389" width="11.44140625" customWidth="1"/>
    <col min="5610" max="5610" width="2.109375" customWidth="1"/>
    <col min="5611" max="5611" width="7.88671875" customWidth="1"/>
    <col min="5612" max="5612" width="5.6640625" customWidth="1"/>
    <col min="5613" max="5613" width="39.77734375" customWidth="1"/>
    <col min="5614" max="5614" width="34.21875" customWidth="1"/>
    <col min="5615" max="5615" width="6.109375" customWidth="1"/>
    <col min="5616" max="5616" width="8.44140625" customWidth="1"/>
    <col min="5617" max="5617" width="15.44140625" customWidth="1"/>
    <col min="5618" max="5618" width="12.21875" customWidth="1"/>
    <col min="5619" max="5619" width="12.6640625" customWidth="1"/>
    <col min="5620" max="5620" width="12" customWidth="1"/>
    <col min="5621" max="5645" width="11.44140625" customWidth="1"/>
    <col min="5866" max="5866" width="2.109375" customWidth="1"/>
    <col min="5867" max="5867" width="7.88671875" customWidth="1"/>
    <col min="5868" max="5868" width="5.6640625" customWidth="1"/>
    <col min="5869" max="5869" width="39.77734375" customWidth="1"/>
    <col min="5870" max="5870" width="34.21875" customWidth="1"/>
    <col min="5871" max="5871" width="6.109375" customWidth="1"/>
    <col min="5872" max="5872" width="8.44140625" customWidth="1"/>
    <col min="5873" max="5873" width="15.44140625" customWidth="1"/>
    <col min="5874" max="5874" width="12.21875" customWidth="1"/>
    <col min="5875" max="5875" width="12.6640625" customWidth="1"/>
    <col min="5876" max="5876" width="12" customWidth="1"/>
    <col min="5877" max="5901" width="11.44140625" customWidth="1"/>
    <col min="6122" max="6122" width="2.109375" customWidth="1"/>
    <col min="6123" max="6123" width="7.88671875" customWidth="1"/>
    <col min="6124" max="6124" width="5.6640625" customWidth="1"/>
    <col min="6125" max="6125" width="39.77734375" customWidth="1"/>
    <col min="6126" max="6126" width="34.21875" customWidth="1"/>
    <col min="6127" max="6127" width="6.109375" customWidth="1"/>
    <col min="6128" max="6128" width="8.44140625" customWidth="1"/>
    <col min="6129" max="6129" width="15.44140625" customWidth="1"/>
    <col min="6130" max="6130" width="12.21875" customWidth="1"/>
    <col min="6131" max="6131" width="12.6640625" customWidth="1"/>
    <col min="6132" max="6132" width="12" customWidth="1"/>
    <col min="6133" max="6157" width="11.44140625" customWidth="1"/>
    <col min="6378" max="6378" width="2.109375" customWidth="1"/>
    <col min="6379" max="6379" width="7.88671875" customWidth="1"/>
    <col min="6380" max="6380" width="5.6640625" customWidth="1"/>
    <col min="6381" max="6381" width="39.77734375" customWidth="1"/>
    <col min="6382" max="6382" width="34.21875" customWidth="1"/>
    <col min="6383" max="6383" width="6.109375" customWidth="1"/>
    <col min="6384" max="6384" width="8.44140625" customWidth="1"/>
    <col min="6385" max="6385" width="15.44140625" customWidth="1"/>
    <col min="6386" max="6386" width="12.21875" customWidth="1"/>
    <col min="6387" max="6387" width="12.6640625" customWidth="1"/>
    <col min="6388" max="6388" width="12" customWidth="1"/>
    <col min="6389" max="6413" width="11.44140625" customWidth="1"/>
    <col min="6634" max="6634" width="2.109375" customWidth="1"/>
    <col min="6635" max="6635" width="7.88671875" customWidth="1"/>
    <col min="6636" max="6636" width="5.6640625" customWidth="1"/>
    <col min="6637" max="6637" width="39.77734375" customWidth="1"/>
    <col min="6638" max="6638" width="34.21875" customWidth="1"/>
    <col min="6639" max="6639" width="6.109375" customWidth="1"/>
    <col min="6640" max="6640" width="8.44140625" customWidth="1"/>
    <col min="6641" max="6641" width="15.44140625" customWidth="1"/>
    <col min="6642" max="6642" width="12.21875" customWidth="1"/>
    <col min="6643" max="6643" width="12.6640625" customWidth="1"/>
    <col min="6644" max="6644" width="12" customWidth="1"/>
    <col min="6645" max="6669" width="11.44140625" customWidth="1"/>
    <col min="6890" max="6890" width="2.109375" customWidth="1"/>
    <col min="6891" max="6891" width="7.88671875" customWidth="1"/>
    <col min="6892" max="6892" width="5.6640625" customWidth="1"/>
    <col min="6893" max="6893" width="39.77734375" customWidth="1"/>
    <col min="6894" max="6894" width="34.21875" customWidth="1"/>
    <col min="6895" max="6895" width="6.109375" customWidth="1"/>
    <col min="6896" max="6896" width="8.44140625" customWidth="1"/>
    <col min="6897" max="6897" width="15.44140625" customWidth="1"/>
    <col min="6898" max="6898" width="12.21875" customWidth="1"/>
    <col min="6899" max="6899" width="12.6640625" customWidth="1"/>
    <col min="6900" max="6900" width="12" customWidth="1"/>
    <col min="6901" max="6925" width="11.44140625" customWidth="1"/>
    <col min="7146" max="7146" width="2.109375" customWidth="1"/>
    <col min="7147" max="7147" width="7.88671875" customWidth="1"/>
    <col min="7148" max="7148" width="5.6640625" customWidth="1"/>
    <col min="7149" max="7149" width="39.77734375" customWidth="1"/>
    <col min="7150" max="7150" width="34.21875" customWidth="1"/>
    <col min="7151" max="7151" width="6.109375" customWidth="1"/>
    <col min="7152" max="7152" width="8.44140625" customWidth="1"/>
    <col min="7153" max="7153" width="15.44140625" customWidth="1"/>
    <col min="7154" max="7154" width="12.21875" customWidth="1"/>
    <col min="7155" max="7155" width="12.6640625" customWidth="1"/>
    <col min="7156" max="7156" width="12" customWidth="1"/>
    <col min="7157" max="7181" width="11.44140625" customWidth="1"/>
    <col min="7402" max="7402" width="2.109375" customWidth="1"/>
    <col min="7403" max="7403" width="7.88671875" customWidth="1"/>
    <col min="7404" max="7404" width="5.6640625" customWidth="1"/>
    <col min="7405" max="7405" width="39.77734375" customWidth="1"/>
    <col min="7406" max="7406" width="34.21875" customWidth="1"/>
    <col min="7407" max="7407" width="6.109375" customWidth="1"/>
    <col min="7408" max="7408" width="8.44140625" customWidth="1"/>
    <col min="7409" max="7409" width="15.44140625" customWidth="1"/>
    <col min="7410" max="7410" width="12.21875" customWidth="1"/>
    <col min="7411" max="7411" width="12.6640625" customWidth="1"/>
    <col min="7412" max="7412" width="12" customWidth="1"/>
    <col min="7413" max="7437" width="11.44140625" customWidth="1"/>
    <col min="7658" max="7658" width="2.109375" customWidth="1"/>
    <col min="7659" max="7659" width="7.88671875" customWidth="1"/>
    <col min="7660" max="7660" width="5.6640625" customWidth="1"/>
    <col min="7661" max="7661" width="39.77734375" customWidth="1"/>
    <col min="7662" max="7662" width="34.21875" customWidth="1"/>
    <col min="7663" max="7663" width="6.109375" customWidth="1"/>
    <col min="7664" max="7664" width="8.44140625" customWidth="1"/>
    <col min="7665" max="7665" width="15.44140625" customWidth="1"/>
    <col min="7666" max="7666" width="12.21875" customWidth="1"/>
    <col min="7667" max="7667" width="12.6640625" customWidth="1"/>
    <col min="7668" max="7668" width="12" customWidth="1"/>
    <col min="7669" max="7693" width="11.44140625" customWidth="1"/>
    <col min="7914" max="7914" width="2.109375" customWidth="1"/>
    <col min="7915" max="7915" width="7.88671875" customWidth="1"/>
    <col min="7916" max="7916" width="5.6640625" customWidth="1"/>
    <col min="7917" max="7917" width="39.77734375" customWidth="1"/>
    <col min="7918" max="7918" width="34.21875" customWidth="1"/>
    <col min="7919" max="7919" width="6.109375" customWidth="1"/>
    <col min="7920" max="7920" width="8.44140625" customWidth="1"/>
    <col min="7921" max="7921" width="15.44140625" customWidth="1"/>
    <col min="7922" max="7922" width="12.21875" customWidth="1"/>
    <col min="7923" max="7923" width="12.6640625" customWidth="1"/>
    <col min="7924" max="7924" width="12" customWidth="1"/>
    <col min="7925" max="7949" width="11.44140625" customWidth="1"/>
    <col min="8170" max="8170" width="2.109375" customWidth="1"/>
    <col min="8171" max="8171" width="7.88671875" customWidth="1"/>
    <col min="8172" max="8172" width="5.6640625" customWidth="1"/>
    <col min="8173" max="8173" width="39.77734375" customWidth="1"/>
    <col min="8174" max="8174" width="34.21875" customWidth="1"/>
    <col min="8175" max="8175" width="6.109375" customWidth="1"/>
    <col min="8176" max="8176" width="8.44140625" customWidth="1"/>
    <col min="8177" max="8177" width="15.44140625" customWidth="1"/>
    <col min="8178" max="8178" width="12.21875" customWidth="1"/>
    <col min="8179" max="8179" width="12.6640625" customWidth="1"/>
    <col min="8180" max="8180" width="12" customWidth="1"/>
    <col min="8181" max="8205" width="11.44140625" customWidth="1"/>
    <col min="8426" max="8426" width="2.109375" customWidth="1"/>
    <col min="8427" max="8427" width="7.88671875" customWidth="1"/>
    <col min="8428" max="8428" width="5.6640625" customWidth="1"/>
    <col min="8429" max="8429" width="39.77734375" customWidth="1"/>
    <col min="8430" max="8430" width="34.21875" customWidth="1"/>
    <col min="8431" max="8431" width="6.109375" customWidth="1"/>
    <col min="8432" max="8432" width="8.44140625" customWidth="1"/>
    <col min="8433" max="8433" width="15.44140625" customWidth="1"/>
    <col min="8434" max="8434" width="12.21875" customWidth="1"/>
    <col min="8435" max="8435" width="12.6640625" customWidth="1"/>
    <col min="8436" max="8436" width="12" customWidth="1"/>
    <col min="8437" max="8461" width="11.44140625" customWidth="1"/>
    <col min="8682" max="8682" width="2.109375" customWidth="1"/>
    <col min="8683" max="8683" width="7.88671875" customWidth="1"/>
    <col min="8684" max="8684" width="5.6640625" customWidth="1"/>
    <col min="8685" max="8685" width="39.77734375" customWidth="1"/>
    <col min="8686" max="8686" width="34.21875" customWidth="1"/>
    <col min="8687" max="8687" width="6.109375" customWidth="1"/>
    <col min="8688" max="8688" width="8.44140625" customWidth="1"/>
    <col min="8689" max="8689" width="15.44140625" customWidth="1"/>
    <col min="8690" max="8690" width="12.21875" customWidth="1"/>
    <col min="8691" max="8691" width="12.6640625" customWidth="1"/>
    <col min="8692" max="8692" width="12" customWidth="1"/>
    <col min="8693" max="8717" width="11.44140625" customWidth="1"/>
    <col min="8938" max="8938" width="2.109375" customWidth="1"/>
    <col min="8939" max="8939" width="7.88671875" customWidth="1"/>
    <col min="8940" max="8940" width="5.6640625" customWidth="1"/>
    <col min="8941" max="8941" width="39.77734375" customWidth="1"/>
    <col min="8942" max="8942" width="34.21875" customWidth="1"/>
    <col min="8943" max="8943" width="6.109375" customWidth="1"/>
    <col min="8944" max="8944" width="8.44140625" customWidth="1"/>
    <col min="8945" max="8945" width="15.44140625" customWidth="1"/>
    <col min="8946" max="8946" width="12.21875" customWidth="1"/>
    <col min="8947" max="8947" width="12.6640625" customWidth="1"/>
    <col min="8948" max="8948" width="12" customWidth="1"/>
    <col min="8949" max="8973" width="11.44140625" customWidth="1"/>
    <col min="9194" max="9194" width="2.109375" customWidth="1"/>
    <col min="9195" max="9195" width="7.88671875" customWidth="1"/>
    <col min="9196" max="9196" width="5.6640625" customWidth="1"/>
    <col min="9197" max="9197" width="39.77734375" customWidth="1"/>
    <col min="9198" max="9198" width="34.21875" customWidth="1"/>
    <col min="9199" max="9199" width="6.109375" customWidth="1"/>
    <col min="9200" max="9200" width="8.44140625" customWidth="1"/>
    <col min="9201" max="9201" width="15.44140625" customWidth="1"/>
    <col min="9202" max="9202" width="12.21875" customWidth="1"/>
    <col min="9203" max="9203" width="12.6640625" customWidth="1"/>
    <col min="9204" max="9204" width="12" customWidth="1"/>
    <col min="9205" max="9229" width="11.44140625" customWidth="1"/>
    <col min="9450" max="9450" width="2.109375" customWidth="1"/>
    <col min="9451" max="9451" width="7.88671875" customWidth="1"/>
    <col min="9452" max="9452" width="5.6640625" customWidth="1"/>
    <col min="9453" max="9453" width="39.77734375" customWidth="1"/>
    <col min="9454" max="9454" width="34.21875" customWidth="1"/>
    <col min="9455" max="9455" width="6.109375" customWidth="1"/>
    <col min="9456" max="9456" width="8.44140625" customWidth="1"/>
    <col min="9457" max="9457" width="15.44140625" customWidth="1"/>
    <col min="9458" max="9458" width="12.21875" customWidth="1"/>
    <col min="9459" max="9459" width="12.6640625" customWidth="1"/>
    <col min="9460" max="9460" width="12" customWidth="1"/>
    <col min="9461" max="9485" width="11.44140625" customWidth="1"/>
    <col min="9706" max="9706" width="2.109375" customWidth="1"/>
    <col min="9707" max="9707" width="7.88671875" customWidth="1"/>
    <col min="9708" max="9708" width="5.6640625" customWidth="1"/>
    <col min="9709" max="9709" width="39.77734375" customWidth="1"/>
    <col min="9710" max="9710" width="34.21875" customWidth="1"/>
    <col min="9711" max="9711" width="6.109375" customWidth="1"/>
    <col min="9712" max="9712" width="8.44140625" customWidth="1"/>
    <col min="9713" max="9713" width="15.44140625" customWidth="1"/>
    <col min="9714" max="9714" width="12.21875" customWidth="1"/>
    <col min="9715" max="9715" width="12.6640625" customWidth="1"/>
    <col min="9716" max="9716" width="12" customWidth="1"/>
    <col min="9717" max="9741" width="11.44140625" customWidth="1"/>
    <col min="9962" max="9962" width="2.109375" customWidth="1"/>
    <col min="9963" max="9963" width="7.88671875" customWidth="1"/>
    <col min="9964" max="9964" width="5.6640625" customWidth="1"/>
    <col min="9965" max="9965" width="39.77734375" customWidth="1"/>
    <col min="9966" max="9966" width="34.21875" customWidth="1"/>
    <col min="9967" max="9967" width="6.109375" customWidth="1"/>
    <col min="9968" max="9968" width="8.44140625" customWidth="1"/>
    <col min="9969" max="9969" width="15.44140625" customWidth="1"/>
    <col min="9970" max="9970" width="12.21875" customWidth="1"/>
    <col min="9971" max="9971" width="12.6640625" customWidth="1"/>
    <col min="9972" max="9972" width="12" customWidth="1"/>
    <col min="9973" max="9997" width="11.44140625" customWidth="1"/>
    <col min="10218" max="10218" width="2.109375" customWidth="1"/>
    <col min="10219" max="10219" width="7.88671875" customWidth="1"/>
    <col min="10220" max="10220" width="5.6640625" customWidth="1"/>
    <col min="10221" max="10221" width="39.77734375" customWidth="1"/>
    <col min="10222" max="10222" width="34.21875" customWidth="1"/>
    <col min="10223" max="10223" width="6.109375" customWidth="1"/>
    <col min="10224" max="10224" width="8.44140625" customWidth="1"/>
    <col min="10225" max="10225" width="15.44140625" customWidth="1"/>
    <col min="10226" max="10226" width="12.21875" customWidth="1"/>
    <col min="10227" max="10227" width="12.6640625" customWidth="1"/>
    <col min="10228" max="10228" width="12" customWidth="1"/>
    <col min="10229" max="10253" width="11.44140625" customWidth="1"/>
    <col min="10474" max="10474" width="2.109375" customWidth="1"/>
    <col min="10475" max="10475" width="7.88671875" customWidth="1"/>
    <col min="10476" max="10476" width="5.6640625" customWidth="1"/>
    <col min="10477" max="10477" width="39.77734375" customWidth="1"/>
    <col min="10478" max="10478" width="34.21875" customWidth="1"/>
    <col min="10479" max="10479" width="6.109375" customWidth="1"/>
    <col min="10480" max="10480" width="8.44140625" customWidth="1"/>
    <col min="10481" max="10481" width="15.44140625" customWidth="1"/>
    <col min="10482" max="10482" width="12.21875" customWidth="1"/>
    <col min="10483" max="10483" width="12.6640625" customWidth="1"/>
    <col min="10484" max="10484" width="12" customWidth="1"/>
    <col min="10485" max="10509" width="11.44140625" customWidth="1"/>
    <col min="10730" max="10730" width="2.109375" customWidth="1"/>
    <col min="10731" max="10731" width="7.88671875" customWidth="1"/>
    <col min="10732" max="10732" width="5.6640625" customWidth="1"/>
    <col min="10733" max="10733" width="39.77734375" customWidth="1"/>
    <col min="10734" max="10734" width="34.21875" customWidth="1"/>
    <col min="10735" max="10735" width="6.109375" customWidth="1"/>
    <col min="10736" max="10736" width="8.44140625" customWidth="1"/>
    <col min="10737" max="10737" width="15.44140625" customWidth="1"/>
    <col min="10738" max="10738" width="12.21875" customWidth="1"/>
    <col min="10739" max="10739" width="12.6640625" customWidth="1"/>
    <col min="10740" max="10740" width="12" customWidth="1"/>
    <col min="10741" max="10765" width="11.44140625" customWidth="1"/>
    <col min="10986" max="10986" width="2.109375" customWidth="1"/>
    <col min="10987" max="10987" width="7.88671875" customWidth="1"/>
    <col min="10988" max="10988" width="5.6640625" customWidth="1"/>
    <col min="10989" max="10989" width="39.77734375" customWidth="1"/>
    <col min="10990" max="10990" width="34.21875" customWidth="1"/>
    <col min="10991" max="10991" width="6.109375" customWidth="1"/>
    <col min="10992" max="10992" width="8.44140625" customWidth="1"/>
    <col min="10993" max="10993" width="15.44140625" customWidth="1"/>
    <col min="10994" max="10994" width="12.21875" customWidth="1"/>
    <col min="10995" max="10995" width="12.6640625" customWidth="1"/>
    <col min="10996" max="10996" width="12" customWidth="1"/>
    <col min="10997" max="11021" width="11.44140625" customWidth="1"/>
    <col min="11242" max="11242" width="2.109375" customWidth="1"/>
    <col min="11243" max="11243" width="7.88671875" customWidth="1"/>
    <col min="11244" max="11244" width="5.6640625" customWidth="1"/>
    <col min="11245" max="11245" width="39.77734375" customWidth="1"/>
    <col min="11246" max="11246" width="34.21875" customWidth="1"/>
    <col min="11247" max="11247" width="6.109375" customWidth="1"/>
    <col min="11248" max="11248" width="8.44140625" customWidth="1"/>
    <col min="11249" max="11249" width="15.44140625" customWidth="1"/>
    <col min="11250" max="11250" width="12.21875" customWidth="1"/>
    <col min="11251" max="11251" width="12.6640625" customWidth="1"/>
    <col min="11252" max="11252" width="12" customWidth="1"/>
    <col min="11253" max="11277" width="11.44140625" customWidth="1"/>
    <col min="11498" max="11498" width="2.109375" customWidth="1"/>
    <col min="11499" max="11499" width="7.88671875" customWidth="1"/>
    <col min="11500" max="11500" width="5.6640625" customWidth="1"/>
    <col min="11501" max="11501" width="39.77734375" customWidth="1"/>
    <col min="11502" max="11502" width="34.21875" customWidth="1"/>
    <col min="11503" max="11503" width="6.109375" customWidth="1"/>
    <col min="11504" max="11504" width="8.44140625" customWidth="1"/>
    <col min="11505" max="11505" width="15.44140625" customWidth="1"/>
    <col min="11506" max="11506" width="12.21875" customWidth="1"/>
    <col min="11507" max="11507" width="12.6640625" customWidth="1"/>
    <col min="11508" max="11508" width="12" customWidth="1"/>
    <col min="11509" max="11533" width="11.44140625" customWidth="1"/>
    <col min="11754" max="11754" width="2.109375" customWidth="1"/>
    <col min="11755" max="11755" width="7.88671875" customWidth="1"/>
    <col min="11756" max="11756" width="5.6640625" customWidth="1"/>
    <col min="11757" max="11757" width="39.77734375" customWidth="1"/>
    <col min="11758" max="11758" width="34.21875" customWidth="1"/>
    <col min="11759" max="11759" width="6.109375" customWidth="1"/>
    <col min="11760" max="11760" width="8.44140625" customWidth="1"/>
    <col min="11761" max="11761" width="15.44140625" customWidth="1"/>
    <col min="11762" max="11762" width="12.21875" customWidth="1"/>
    <col min="11763" max="11763" width="12.6640625" customWidth="1"/>
    <col min="11764" max="11764" width="12" customWidth="1"/>
    <col min="11765" max="11789" width="11.44140625" customWidth="1"/>
    <col min="12010" max="12010" width="2.109375" customWidth="1"/>
    <col min="12011" max="12011" width="7.88671875" customWidth="1"/>
    <col min="12012" max="12012" width="5.6640625" customWidth="1"/>
    <col min="12013" max="12013" width="39.77734375" customWidth="1"/>
    <col min="12014" max="12014" width="34.21875" customWidth="1"/>
    <col min="12015" max="12015" width="6.109375" customWidth="1"/>
    <col min="12016" max="12016" width="8.44140625" customWidth="1"/>
    <col min="12017" max="12017" width="15.44140625" customWidth="1"/>
    <col min="12018" max="12018" width="12.21875" customWidth="1"/>
    <col min="12019" max="12019" width="12.6640625" customWidth="1"/>
    <col min="12020" max="12020" width="12" customWidth="1"/>
    <col min="12021" max="12045" width="11.44140625" customWidth="1"/>
    <col min="12266" max="12266" width="2.109375" customWidth="1"/>
    <col min="12267" max="12267" width="7.88671875" customWidth="1"/>
    <col min="12268" max="12268" width="5.6640625" customWidth="1"/>
    <col min="12269" max="12269" width="39.77734375" customWidth="1"/>
    <col min="12270" max="12270" width="34.21875" customWidth="1"/>
    <col min="12271" max="12271" width="6.109375" customWidth="1"/>
    <col min="12272" max="12272" width="8.44140625" customWidth="1"/>
    <col min="12273" max="12273" width="15.44140625" customWidth="1"/>
    <col min="12274" max="12274" width="12.21875" customWidth="1"/>
    <col min="12275" max="12275" width="12.6640625" customWidth="1"/>
    <col min="12276" max="12276" width="12" customWidth="1"/>
    <col min="12277" max="12301" width="11.44140625" customWidth="1"/>
    <col min="12522" max="12522" width="2.109375" customWidth="1"/>
    <col min="12523" max="12523" width="7.88671875" customWidth="1"/>
    <col min="12524" max="12524" width="5.6640625" customWidth="1"/>
    <col min="12525" max="12525" width="39.77734375" customWidth="1"/>
    <col min="12526" max="12526" width="34.21875" customWidth="1"/>
    <col min="12527" max="12527" width="6.109375" customWidth="1"/>
    <col min="12528" max="12528" width="8.44140625" customWidth="1"/>
    <col min="12529" max="12529" width="15.44140625" customWidth="1"/>
    <col min="12530" max="12530" width="12.21875" customWidth="1"/>
    <col min="12531" max="12531" width="12.6640625" customWidth="1"/>
    <col min="12532" max="12532" width="12" customWidth="1"/>
    <col min="12533" max="12557" width="11.44140625" customWidth="1"/>
    <col min="12778" max="12778" width="2.109375" customWidth="1"/>
    <col min="12779" max="12779" width="7.88671875" customWidth="1"/>
    <col min="12780" max="12780" width="5.6640625" customWidth="1"/>
    <col min="12781" max="12781" width="39.77734375" customWidth="1"/>
    <col min="12782" max="12782" width="34.21875" customWidth="1"/>
    <col min="12783" max="12783" width="6.109375" customWidth="1"/>
    <col min="12784" max="12784" width="8.44140625" customWidth="1"/>
    <col min="12785" max="12785" width="15.44140625" customWidth="1"/>
    <col min="12786" max="12786" width="12.21875" customWidth="1"/>
    <col min="12787" max="12787" width="12.6640625" customWidth="1"/>
    <col min="12788" max="12788" width="12" customWidth="1"/>
    <col min="12789" max="12813" width="11.44140625" customWidth="1"/>
    <col min="13034" max="13034" width="2.109375" customWidth="1"/>
    <col min="13035" max="13035" width="7.88671875" customWidth="1"/>
    <col min="13036" max="13036" width="5.6640625" customWidth="1"/>
    <col min="13037" max="13037" width="39.77734375" customWidth="1"/>
    <col min="13038" max="13038" width="34.21875" customWidth="1"/>
    <col min="13039" max="13039" width="6.109375" customWidth="1"/>
    <col min="13040" max="13040" width="8.44140625" customWidth="1"/>
    <col min="13041" max="13041" width="15.44140625" customWidth="1"/>
    <col min="13042" max="13042" width="12.21875" customWidth="1"/>
    <col min="13043" max="13043" width="12.6640625" customWidth="1"/>
    <col min="13044" max="13044" width="12" customWidth="1"/>
    <col min="13045" max="13069" width="11.44140625" customWidth="1"/>
    <col min="13290" max="13290" width="2.109375" customWidth="1"/>
    <col min="13291" max="13291" width="7.88671875" customWidth="1"/>
    <col min="13292" max="13292" width="5.6640625" customWidth="1"/>
    <col min="13293" max="13293" width="39.77734375" customWidth="1"/>
    <col min="13294" max="13294" width="34.21875" customWidth="1"/>
    <col min="13295" max="13295" width="6.109375" customWidth="1"/>
    <col min="13296" max="13296" width="8.44140625" customWidth="1"/>
    <col min="13297" max="13297" width="15.44140625" customWidth="1"/>
    <col min="13298" max="13298" width="12.21875" customWidth="1"/>
    <col min="13299" max="13299" width="12.6640625" customWidth="1"/>
    <col min="13300" max="13300" width="12" customWidth="1"/>
    <col min="13301" max="13325" width="11.44140625" customWidth="1"/>
    <col min="13546" max="13546" width="2.109375" customWidth="1"/>
    <col min="13547" max="13547" width="7.88671875" customWidth="1"/>
    <col min="13548" max="13548" width="5.6640625" customWidth="1"/>
    <col min="13549" max="13549" width="39.77734375" customWidth="1"/>
    <col min="13550" max="13550" width="34.21875" customWidth="1"/>
    <col min="13551" max="13551" width="6.109375" customWidth="1"/>
    <col min="13552" max="13552" width="8.44140625" customWidth="1"/>
    <col min="13553" max="13553" width="15.44140625" customWidth="1"/>
    <col min="13554" max="13554" width="12.21875" customWidth="1"/>
    <col min="13555" max="13555" width="12.6640625" customWidth="1"/>
    <col min="13556" max="13556" width="12" customWidth="1"/>
    <col min="13557" max="13581" width="11.44140625" customWidth="1"/>
    <col min="13802" max="13802" width="2.109375" customWidth="1"/>
    <col min="13803" max="13803" width="7.88671875" customWidth="1"/>
    <col min="13804" max="13804" width="5.6640625" customWidth="1"/>
    <col min="13805" max="13805" width="39.77734375" customWidth="1"/>
    <col min="13806" max="13806" width="34.21875" customWidth="1"/>
    <col min="13807" max="13807" width="6.109375" customWidth="1"/>
    <col min="13808" max="13808" width="8.44140625" customWidth="1"/>
    <col min="13809" max="13809" width="15.44140625" customWidth="1"/>
    <col min="13810" max="13810" width="12.21875" customWidth="1"/>
    <col min="13811" max="13811" width="12.6640625" customWidth="1"/>
    <col min="13812" max="13812" width="12" customWidth="1"/>
    <col min="13813" max="13837" width="11.44140625" customWidth="1"/>
    <col min="14058" max="14058" width="2.109375" customWidth="1"/>
    <col min="14059" max="14059" width="7.88671875" customWidth="1"/>
    <col min="14060" max="14060" width="5.6640625" customWidth="1"/>
    <col min="14061" max="14061" width="39.77734375" customWidth="1"/>
    <col min="14062" max="14062" width="34.21875" customWidth="1"/>
    <col min="14063" max="14063" width="6.109375" customWidth="1"/>
    <col min="14064" max="14064" width="8.44140625" customWidth="1"/>
    <col min="14065" max="14065" width="15.44140625" customWidth="1"/>
    <col min="14066" max="14066" width="12.21875" customWidth="1"/>
    <col min="14067" max="14067" width="12.6640625" customWidth="1"/>
    <col min="14068" max="14068" width="12" customWidth="1"/>
    <col min="14069" max="14093" width="11.44140625" customWidth="1"/>
    <col min="14314" max="14314" width="2.109375" customWidth="1"/>
    <col min="14315" max="14315" width="7.88671875" customWidth="1"/>
    <col min="14316" max="14316" width="5.6640625" customWidth="1"/>
    <col min="14317" max="14317" width="39.77734375" customWidth="1"/>
    <col min="14318" max="14318" width="34.21875" customWidth="1"/>
    <col min="14319" max="14319" width="6.109375" customWidth="1"/>
    <col min="14320" max="14320" width="8.44140625" customWidth="1"/>
    <col min="14321" max="14321" width="15.44140625" customWidth="1"/>
    <col min="14322" max="14322" width="12.21875" customWidth="1"/>
    <col min="14323" max="14323" width="12.6640625" customWidth="1"/>
    <col min="14324" max="14324" width="12" customWidth="1"/>
    <col min="14325" max="14349" width="11.44140625" customWidth="1"/>
    <col min="14570" max="14570" width="2.109375" customWidth="1"/>
    <col min="14571" max="14571" width="7.88671875" customWidth="1"/>
    <col min="14572" max="14572" width="5.6640625" customWidth="1"/>
    <col min="14573" max="14573" width="39.77734375" customWidth="1"/>
    <col min="14574" max="14574" width="34.21875" customWidth="1"/>
    <col min="14575" max="14575" width="6.109375" customWidth="1"/>
    <col min="14576" max="14576" width="8.44140625" customWidth="1"/>
    <col min="14577" max="14577" width="15.44140625" customWidth="1"/>
    <col min="14578" max="14578" width="12.21875" customWidth="1"/>
    <col min="14579" max="14579" width="12.6640625" customWidth="1"/>
    <col min="14580" max="14580" width="12" customWidth="1"/>
    <col min="14581" max="14605" width="11.44140625" customWidth="1"/>
    <col min="14826" max="14826" width="2.109375" customWidth="1"/>
    <col min="14827" max="14827" width="7.88671875" customWidth="1"/>
    <col min="14828" max="14828" width="5.6640625" customWidth="1"/>
    <col min="14829" max="14829" width="39.77734375" customWidth="1"/>
    <col min="14830" max="14830" width="34.21875" customWidth="1"/>
    <col min="14831" max="14831" width="6.109375" customWidth="1"/>
    <col min="14832" max="14832" width="8.44140625" customWidth="1"/>
    <col min="14833" max="14833" width="15.44140625" customWidth="1"/>
    <col min="14834" max="14834" width="12.21875" customWidth="1"/>
    <col min="14835" max="14835" width="12.6640625" customWidth="1"/>
    <col min="14836" max="14836" width="12" customWidth="1"/>
    <col min="14837" max="14861" width="11.44140625" customWidth="1"/>
    <col min="15082" max="15082" width="2.109375" customWidth="1"/>
    <col min="15083" max="15083" width="7.88671875" customWidth="1"/>
    <col min="15084" max="15084" width="5.6640625" customWidth="1"/>
    <col min="15085" max="15085" width="39.77734375" customWidth="1"/>
    <col min="15086" max="15086" width="34.21875" customWidth="1"/>
    <col min="15087" max="15087" width="6.109375" customWidth="1"/>
    <col min="15088" max="15088" width="8.44140625" customWidth="1"/>
    <col min="15089" max="15089" width="15.44140625" customWidth="1"/>
    <col min="15090" max="15090" width="12.21875" customWidth="1"/>
    <col min="15091" max="15091" width="12.6640625" customWidth="1"/>
    <col min="15092" max="15092" width="12" customWidth="1"/>
    <col min="15093" max="15117" width="11.44140625" customWidth="1"/>
    <col min="15338" max="15338" width="2.109375" customWidth="1"/>
    <col min="15339" max="15339" width="7.88671875" customWidth="1"/>
    <col min="15340" max="15340" width="5.6640625" customWidth="1"/>
    <col min="15341" max="15341" width="39.77734375" customWidth="1"/>
    <col min="15342" max="15342" width="34.21875" customWidth="1"/>
    <col min="15343" max="15343" width="6.109375" customWidth="1"/>
    <col min="15344" max="15344" width="8.44140625" customWidth="1"/>
    <col min="15345" max="15345" width="15.44140625" customWidth="1"/>
    <col min="15346" max="15346" width="12.21875" customWidth="1"/>
    <col min="15347" max="15347" width="12.6640625" customWidth="1"/>
    <col min="15348" max="15348" width="12" customWidth="1"/>
    <col min="15349" max="15373" width="11.44140625" customWidth="1"/>
    <col min="15594" max="15594" width="2.109375" customWidth="1"/>
    <col min="15595" max="15595" width="7.88671875" customWidth="1"/>
    <col min="15596" max="15596" width="5.6640625" customWidth="1"/>
    <col min="15597" max="15597" width="39.77734375" customWidth="1"/>
    <col min="15598" max="15598" width="34.21875" customWidth="1"/>
    <col min="15599" max="15599" width="6.109375" customWidth="1"/>
    <col min="15600" max="15600" width="8.44140625" customWidth="1"/>
    <col min="15601" max="15601" width="15.44140625" customWidth="1"/>
    <col min="15602" max="15602" width="12.21875" customWidth="1"/>
    <col min="15603" max="15603" width="12.6640625" customWidth="1"/>
    <col min="15604" max="15604" width="12" customWidth="1"/>
    <col min="15605" max="15629" width="11.44140625" customWidth="1"/>
    <col min="15850" max="15850" width="2.109375" customWidth="1"/>
    <col min="15851" max="15851" width="7.88671875" customWidth="1"/>
    <col min="15852" max="15852" width="5.6640625" customWidth="1"/>
    <col min="15853" max="15853" width="39.77734375" customWidth="1"/>
    <col min="15854" max="15854" width="34.21875" customWidth="1"/>
    <col min="15855" max="15855" width="6.109375" customWidth="1"/>
    <col min="15856" max="15856" width="8.44140625" customWidth="1"/>
    <col min="15857" max="15857" width="15.44140625" customWidth="1"/>
    <col min="15858" max="15858" width="12.21875" customWidth="1"/>
    <col min="15859" max="15859" width="12.6640625" customWidth="1"/>
    <col min="15860" max="15860" width="12" customWidth="1"/>
    <col min="15861" max="15885" width="11.44140625" customWidth="1"/>
    <col min="16106" max="16106" width="2.109375" customWidth="1"/>
    <col min="16107" max="16107" width="7.88671875" customWidth="1"/>
    <col min="16108" max="16108" width="5.6640625" customWidth="1"/>
    <col min="16109" max="16109" width="39.77734375" customWidth="1"/>
    <col min="16110" max="16110" width="34.21875" customWidth="1"/>
    <col min="16111" max="16111" width="6.109375" customWidth="1"/>
    <col min="16112" max="16112" width="8.44140625" customWidth="1"/>
    <col min="16113" max="16113" width="15.44140625" customWidth="1"/>
    <col min="16114" max="16114" width="12.21875" customWidth="1"/>
    <col min="16115" max="16115" width="12.6640625" customWidth="1"/>
    <col min="16116" max="16116" width="12" customWidth="1"/>
    <col min="16117" max="16141" width="11.44140625" customWidth="1"/>
  </cols>
  <sheetData>
    <row r="1" spans="1:36" ht="18.75" customHeight="1" thickBot="1" x14ac:dyDescent="0.25">
      <c r="A1" s="186"/>
      <c r="B1" s="178"/>
      <c r="C1" s="179" t="s">
        <v>623</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591</v>
      </c>
      <c r="D2" s="189" t="s">
        <v>139</v>
      </c>
      <c r="E2" s="277" t="s">
        <v>113</v>
      </c>
      <c r="F2" s="189" t="s">
        <v>140</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75" customHeight="1" x14ac:dyDescent="0.2">
      <c r="A3" s="177"/>
      <c r="B3" s="954" t="s">
        <v>144</v>
      </c>
      <c r="C3" s="774" t="s">
        <v>624</v>
      </c>
      <c r="D3" s="870" t="s">
        <v>625</v>
      </c>
      <c r="E3" s="776" t="s">
        <v>142</v>
      </c>
      <c r="F3" s="777" t="s">
        <v>75</v>
      </c>
      <c r="G3" s="777">
        <v>2</v>
      </c>
      <c r="H3" s="756">
        <f>'2. BL Supply'!H3</f>
        <v>142.23589091259143</v>
      </c>
      <c r="I3" s="323">
        <f>'2. BL Supply'!I3</f>
        <v>142.23589091259143</v>
      </c>
      <c r="J3" s="323">
        <f>'2. BL Supply'!J3</f>
        <v>142.23589091259143</v>
      </c>
      <c r="K3" s="323">
        <f>'2. BL Supply'!K3</f>
        <v>142.23589091259143</v>
      </c>
      <c r="L3" s="778">
        <f>'2. BL Supply'!L3</f>
        <v>142.23589091259143</v>
      </c>
      <c r="M3" s="778">
        <f>'2. BL Supply'!M3</f>
        <v>142.23589091259143</v>
      </c>
      <c r="N3" s="778">
        <f>'2. BL Supply'!N3</f>
        <v>142.23589091259143</v>
      </c>
      <c r="O3" s="778">
        <f>'2. BL Supply'!O3</f>
        <v>142.23589091259143</v>
      </c>
      <c r="P3" s="778">
        <f>'2. BL Supply'!P3</f>
        <v>142.23589091259143</v>
      </c>
      <c r="Q3" s="778">
        <f>'2. BL Supply'!Q3</f>
        <v>142.23589091259143</v>
      </c>
      <c r="R3" s="778">
        <f>'2. BL Supply'!R3</f>
        <v>142.23589091259143</v>
      </c>
      <c r="S3" s="778">
        <f>'2. BL Supply'!S3</f>
        <v>142.23589091259143</v>
      </c>
      <c r="T3" s="778">
        <f>'2. BL Supply'!T3</f>
        <v>142.23589091259143</v>
      </c>
      <c r="U3" s="778">
        <f>'2. BL Supply'!U3</f>
        <v>142.23589091259143</v>
      </c>
      <c r="V3" s="778">
        <f>'2. BL Supply'!V3</f>
        <v>142.23589091259143</v>
      </c>
      <c r="W3" s="778">
        <f>'2. BL Supply'!W3</f>
        <v>142.23589091259143</v>
      </c>
      <c r="X3" s="778">
        <f>'2. BL Supply'!X3</f>
        <v>142.23589091259143</v>
      </c>
      <c r="Y3" s="778">
        <f>'2. BL Supply'!Y3</f>
        <v>142.23589091259143</v>
      </c>
      <c r="Z3" s="778">
        <f>'2. BL Supply'!Z3</f>
        <v>142.23589091259143</v>
      </c>
      <c r="AA3" s="778">
        <f>'2. BL Supply'!AA3</f>
        <v>142.23589091259143</v>
      </c>
      <c r="AB3" s="778">
        <f>'2. BL Supply'!AB3</f>
        <v>142.23589091259143</v>
      </c>
      <c r="AC3" s="778">
        <f>'2. BL Supply'!AC3</f>
        <v>142.23589091259143</v>
      </c>
      <c r="AD3" s="778">
        <f>'2. BL Supply'!AD3</f>
        <v>142.23589091259143</v>
      </c>
      <c r="AE3" s="778">
        <f>'2. BL Supply'!AE3</f>
        <v>142.23589091259143</v>
      </c>
      <c r="AF3" s="778">
        <f>'2. BL Supply'!AF3</f>
        <v>142.23589091259143</v>
      </c>
      <c r="AG3" s="778">
        <f>'2. BL Supply'!AG3</f>
        <v>142.23589091259143</v>
      </c>
      <c r="AH3" s="778">
        <f>'2. BL Supply'!AH3</f>
        <v>142.23589091259143</v>
      </c>
      <c r="AI3" s="778">
        <f>'2. BL Supply'!AI3</f>
        <v>142.23589091259143</v>
      </c>
      <c r="AJ3" s="779">
        <f>'2. BL Supply'!AJ3</f>
        <v>142.23589091259143</v>
      </c>
    </row>
    <row r="4" spans="1:36" x14ac:dyDescent="0.2">
      <c r="A4" s="177"/>
      <c r="B4" s="955"/>
      <c r="C4" s="766" t="s">
        <v>626</v>
      </c>
      <c r="D4" s="796" t="s">
        <v>627</v>
      </c>
      <c r="E4" s="759" t="s">
        <v>628</v>
      </c>
      <c r="F4" s="760" t="s">
        <v>75</v>
      </c>
      <c r="G4" s="760">
        <v>2</v>
      </c>
      <c r="H4" s="761">
        <f>'2. BL Supply'!H4+'6. Preferred (Scenario Yr)'!H8</f>
        <v>0</v>
      </c>
      <c r="I4" s="322">
        <f>'2. BL Supply'!I4+'6. Preferred (Scenario Yr)'!I8</f>
        <v>0</v>
      </c>
      <c r="J4" s="322">
        <f>'2. BL Supply'!J4+'6. Preferred (Scenario Yr)'!J8</f>
        <v>0</v>
      </c>
      <c r="K4" s="322">
        <f>'2. BL Supply'!K4+'6. Preferred (Scenario Yr)'!K8</f>
        <v>0</v>
      </c>
      <c r="L4" s="457">
        <f>'2. BL Supply'!L4+'6. Preferred (Scenario Yr)'!L8</f>
        <v>0</v>
      </c>
      <c r="M4" s="457">
        <f>'2. BL Supply'!M4+'6. Preferred (Scenario Yr)'!M8</f>
        <v>0</v>
      </c>
      <c r="N4" s="457">
        <f>'2. BL Supply'!N4+'6. Preferred (Scenario Yr)'!N8</f>
        <v>0</v>
      </c>
      <c r="O4" s="457">
        <f>'2. BL Supply'!O4+'6. Preferred (Scenario Yr)'!O8</f>
        <v>0</v>
      </c>
      <c r="P4" s="457">
        <f>'2. BL Supply'!P4+'6. Preferred (Scenario Yr)'!P8</f>
        <v>0</v>
      </c>
      <c r="Q4" s="457">
        <f>'2. BL Supply'!Q4+'6. Preferred (Scenario Yr)'!Q8</f>
        <v>0</v>
      </c>
      <c r="R4" s="457">
        <f>'2. BL Supply'!R4+'6. Preferred (Scenario Yr)'!R8</f>
        <v>0</v>
      </c>
      <c r="S4" s="457">
        <f>'2. BL Supply'!S4+'6. Preferred (Scenario Yr)'!S8</f>
        <v>0</v>
      </c>
      <c r="T4" s="457">
        <f>'2. BL Supply'!T4+'6. Preferred (Scenario Yr)'!T8</f>
        <v>0</v>
      </c>
      <c r="U4" s="457">
        <f>'2. BL Supply'!U4+'6. Preferred (Scenario Yr)'!U8</f>
        <v>0</v>
      </c>
      <c r="V4" s="457">
        <f>'2. BL Supply'!V4+'6. Preferred (Scenario Yr)'!V8</f>
        <v>0</v>
      </c>
      <c r="W4" s="457">
        <f>'2. BL Supply'!W4+'6. Preferred (Scenario Yr)'!W8</f>
        <v>0</v>
      </c>
      <c r="X4" s="457">
        <f>'2. BL Supply'!X4+'6. Preferred (Scenario Yr)'!X8</f>
        <v>0</v>
      </c>
      <c r="Y4" s="457">
        <f>'2. BL Supply'!Y4+'6. Preferred (Scenario Yr)'!Y8</f>
        <v>0</v>
      </c>
      <c r="Z4" s="457">
        <f>'2. BL Supply'!Z4+'6. Preferred (Scenario Yr)'!Z8</f>
        <v>0</v>
      </c>
      <c r="AA4" s="457">
        <f>'2. BL Supply'!AA4+'6. Preferred (Scenario Yr)'!AA8</f>
        <v>0</v>
      </c>
      <c r="AB4" s="457">
        <f>'2. BL Supply'!AB4+'6. Preferred (Scenario Yr)'!AB8</f>
        <v>0</v>
      </c>
      <c r="AC4" s="457">
        <f>'2. BL Supply'!AC4+'6. Preferred (Scenario Yr)'!AC8</f>
        <v>0</v>
      </c>
      <c r="AD4" s="457">
        <f>'2. BL Supply'!AD4+'6. Preferred (Scenario Yr)'!AD8</f>
        <v>0</v>
      </c>
      <c r="AE4" s="457">
        <f>'2. BL Supply'!AE4+'6. Preferred (Scenario Yr)'!AE8</f>
        <v>0</v>
      </c>
      <c r="AF4" s="457">
        <f>'2. BL Supply'!AF4+'6. Preferred (Scenario Yr)'!AF8</f>
        <v>0</v>
      </c>
      <c r="AG4" s="457">
        <f>'2. BL Supply'!AG4+'6. Preferred (Scenario Yr)'!AG8</f>
        <v>0</v>
      </c>
      <c r="AH4" s="457">
        <f>'2. BL Supply'!AH4+'6. Preferred (Scenario Yr)'!AH8</f>
        <v>0</v>
      </c>
      <c r="AI4" s="457">
        <f>'2. BL Supply'!AI4+'6. Preferred (Scenario Yr)'!AI8</f>
        <v>0</v>
      </c>
      <c r="AJ4" s="762">
        <f>'2. BL Supply'!AJ4+'6. Preferred (Scenario Yr)'!AJ8</f>
        <v>0</v>
      </c>
    </row>
    <row r="5" spans="1:36" x14ac:dyDescent="0.2">
      <c r="A5" s="279"/>
      <c r="B5" s="955"/>
      <c r="C5" s="673" t="s">
        <v>123</v>
      </c>
      <c r="D5" s="871" t="s">
        <v>123</v>
      </c>
      <c r="E5" s="872" t="s">
        <v>123</v>
      </c>
      <c r="F5" s="660" t="s">
        <v>123</v>
      </c>
      <c r="G5" s="660">
        <v>2</v>
      </c>
      <c r="H5" s="761" t="s">
        <v>123</v>
      </c>
      <c r="I5" s="322" t="s">
        <v>123</v>
      </c>
      <c r="J5" s="322" t="s">
        <v>123</v>
      </c>
      <c r="K5" s="322" t="s">
        <v>123</v>
      </c>
      <c r="L5" s="444" t="s">
        <v>123</v>
      </c>
      <c r="M5" s="444" t="s">
        <v>123</v>
      </c>
      <c r="N5" s="444" t="s">
        <v>123</v>
      </c>
      <c r="O5" s="444" t="s">
        <v>123</v>
      </c>
      <c r="P5" s="444" t="s">
        <v>123</v>
      </c>
      <c r="Q5" s="444" t="s">
        <v>123</v>
      </c>
      <c r="R5" s="444" t="s">
        <v>123</v>
      </c>
      <c r="S5" s="444" t="s">
        <v>123</v>
      </c>
      <c r="T5" s="444" t="s">
        <v>123</v>
      </c>
      <c r="U5" s="444" t="s">
        <v>123</v>
      </c>
      <c r="V5" s="444" t="s">
        <v>123</v>
      </c>
      <c r="W5" s="444" t="s">
        <v>123</v>
      </c>
      <c r="X5" s="444" t="s">
        <v>123</v>
      </c>
      <c r="Y5" s="444" t="s">
        <v>123</v>
      </c>
      <c r="Z5" s="444" t="s">
        <v>123</v>
      </c>
      <c r="AA5" s="444" t="s">
        <v>123</v>
      </c>
      <c r="AB5" s="444" t="s">
        <v>123</v>
      </c>
      <c r="AC5" s="444" t="s">
        <v>123</v>
      </c>
      <c r="AD5" s="444" t="s">
        <v>123</v>
      </c>
      <c r="AE5" s="444" t="s">
        <v>123</v>
      </c>
      <c r="AF5" s="444" t="s">
        <v>123</v>
      </c>
      <c r="AG5" s="444" t="s">
        <v>123</v>
      </c>
      <c r="AH5" s="444" t="s">
        <v>123</v>
      </c>
      <c r="AI5" s="444" t="s">
        <v>123</v>
      </c>
      <c r="AJ5" s="461" t="s">
        <v>123</v>
      </c>
    </row>
    <row r="6" spans="1:36" x14ac:dyDescent="0.2">
      <c r="A6" s="279"/>
      <c r="B6" s="955"/>
      <c r="C6" s="673" t="s">
        <v>123</v>
      </c>
      <c r="D6" s="871" t="s">
        <v>123</v>
      </c>
      <c r="E6" s="872" t="s">
        <v>123</v>
      </c>
      <c r="F6" s="660" t="s">
        <v>123</v>
      </c>
      <c r="G6" s="660">
        <v>2</v>
      </c>
      <c r="H6" s="761" t="s">
        <v>123</v>
      </c>
      <c r="I6" s="322" t="s">
        <v>123</v>
      </c>
      <c r="J6" s="322" t="s">
        <v>123</v>
      </c>
      <c r="K6" s="322" t="s">
        <v>123</v>
      </c>
      <c r="L6" s="444" t="s">
        <v>123</v>
      </c>
      <c r="M6" s="444" t="s">
        <v>123</v>
      </c>
      <c r="N6" s="444" t="s">
        <v>123</v>
      </c>
      <c r="O6" s="444" t="s">
        <v>123</v>
      </c>
      <c r="P6" s="444" t="s">
        <v>123</v>
      </c>
      <c r="Q6" s="444" t="s">
        <v>123</v>
      </c>
      <c r="R6" s="444" t="s">
        <v>123</v>
      </c>
      <c r="S6" s="444" t="s">
        <v>123</v>
      </c>
      <c r="T6" s="444" t="s">
        <v>123</v>
      </c>
      <c r="U6" s="444" t="s">
        <v>123</v>
      </c>
      <c r="V6" s="444" t="s">
        <v>123</v>
      </c>
      <c r="W6" s="444" t="s">
        <v>123</v>
      </c>
      <c r="X6" s="444" t="s">
        <v>123</v>
      </c>
      <c r="Y6" s="444" t="s">
        <v>123</v>
      </c>
      <c r="Z6" s="444" t="s">
        <v>123</v>
      </c>
      <c r="AA6" s="444" t="s">
        <v>123</v>
      </c>
      <c r="AB6" s="444" t="s">
        <v>123</v>
      </c>
      <c r="AC6" s="444" t="s">
        <v>123</v>
      </c>
      <c r="AD6" s="444" t="s">
        <v>123</v>
      </c>
      <c r="AE6" s="444" t="s">
        <v>123</v>
      </c>
      <c r="AF6" s="444" t="s">
        <v>123</v>
      </c>
      <c r="AG6" s="444" t="s">
        <v>123</v>
      </c>
      <c r="AH6" s="444" t="s">
        <v>123</v>
      </c>
      <c r="AI6" s="444" t="s">
        <v>123</v>
      </c>
      <c r="AJ6" s="461" t="s">
        <v>123</v>
      </c>
    </row>
    <row r="7" spans="1:36" x14ac:dyDescent="0.2">
      <c r="A7" s="279"/>
      <c r="B7" s="955"/>
      <c r="C7" s="673" t="s">
        <v>123</v>
      </c>
      <c r="D7" s="871" t="s">
        <v>123</v>
      </c>
      <c r="E7" s="872" t="s">
        <v>123</v>
      </c>
      <c r="F7" s="660" t="s">
        <v>123</v>
      </c>
      <c r="G7" s="660">
        <v>2</v>
      </c>
      <c r="H7" s="761" t="s">
        <v>123</v>
      </c>
      <c r="I7" s="322" t="s">
        <v>123</v>
      </c>
      <c r="J7" s="322" t="s">
        <v>123</v>
      </c>
      <c r="K7" s="322" t="s">
        <v>123</v>
      </c>
      <c r="L7" s="444" t="s">
        <v>123</v>
      </c>
      <c r="M7" s="444" t="s">
        <v>123</v>
      </c>
      <c r="N7" s="444" t="s">
        <v>123</v>
      </c>
      <c r="O7" s="444" t="s">
        <v>123</v>
      </c>
      <c r="P7" s="444" t="s">
        <v>123</v>
      </c>
      <c r="Q7" s="444" t="s">
        <v>123</v>
      </c>
      <c r="R7" s="444" t="s">
        <v>123</v>
      </c>
      <c r="S7" s="444" t="s">
        <v>123</v>
      </c>
      <c r="T7" s="444" t="s">
        <v>123</v>
      </c>
      <c r="U7" s="444" t="s">
        <v>123</v>
      </c>
      <c r="V7" s="444" t="s">
        <v>123</v>
      </c>
      <c r="W7" s="444" t="s">
        <v>123</v>
      </c>
      <c r="X7" s="444" t="s">
        <v>123</v>
      </c>
      <c r="Y7" s="444" t="s">
        <v>123</v>
      </c>
      <c r="Z7" s="444" t="s">
        <v>123</v>
      </c>
      <c r="AA7" s="444" t="s">
        <v>123</v>
      </c>
      <c r="AB7" s="444" t="s">
        <v>123</v>
      </c>
      <c r="AC7" s="444" t="s">
        <v>123</v>
      </c>
      <c r="AD7" s="444" t="s">
        <v>123</v>
      </c>
      <c r="AE7" s="444" t="s">
        <v>123</v>
      </c>
      <c r="AF7" s="444" t="s">
        <v>123</v>
      </c>
      <c r="AG7" s="444" t="s">
        <v>123</v>
      </c>
      <c r="AH7" s="444" t="s">
        <v>123</v>
      </c>
      <c r="AI7" s="444" t="s">
        <v>123</v>
      </c>
      <c r="AJ7" s="461" t="s">
        <v>123</v>
      </c>
    </row>
    <row r="8" spans="1:36" x14ac:dyDescent="0.2">
      <c r="A8" s="177"/>
      <c r="B8" s="955"/>
      <c r="C8" s="766" t="s">
        <v>629</v>
      </c>
      <c r="D8" s="796" t="s">
        <v>630</v>
      </c>
      <c r="E8" s="759" t="s">
        <v>631</v>
      </c>
      <c r="F8" s="760" t="s">
        <v>75</v>
      </c>
      <c r="G8" s="760">
        <v>2</v>
      </c>
      <c r="H8" s="761">
        <f>'2. BL Supply'!H7+'6. Preferred (Scenario Yr)'!H11</f>
        <v>0</v>
      </c>
      <c r="I8" s="322">
        <f>'2. BL Supply'!I7+'6. Preferred (Scenario Yr)'!I11</f>
        <v>0</v>
      </c>
      <c r="J8" s="322">
        <f>'2. BL Supply'!J7+'6. Preferred (Scenario Yr)'!J11</f>
        <v>0</v>
      </c>
      <c r="K8" s="322">
        <f>'2. BL Supply'!K7+'6. Preferred (Scenario Yr)'!K11</f>
        <v>0</v>
      </c>
      <c r="L8" s="457">
        <f>'2. BL Supply'!L7+'6. Preferred (Scenario Yr)'!L11</f>
        <v>0</v>
      </c>
      <c r="M8" s="457">
        <f>'2. BL Supply'!M7+'6. Preferred (Scenario Yr)'!M11</f>
        <v>0</v>
      </c>
      <c r="N8" s="457">
        <f>'2. BL Supply'!N7+'6. Preferred (Scenario Yr)'!N11</f>
        <v>0</v>
      </c>
      <c r="O8" s="457">
        <f>'2. BL Supply'!O7+'6. Preferred (Scenario Yr)'!O11</f>
        <v>0</v>
      </c>
      <c r="P8" s="457">
        <f>'2. BL Supply'!P7+'6. Preferred (Scenario Yr)'!P11</f>
        <v>0</v>
      </c>
      <c r="Q8" s="457">
        <f>'2. BL Supply'!Q7+'6. Preferred (Scenario Yr)'!Q11</f>
        <v>0</v>
      </c>
      <c r="R8" s="457">
        <f>'2. BL Supply'!R7+'6. Preferred (Scenario Yr)'!R11</f>
        <v>0</v>
      </c>
      <c r="S8" s="457">
        <f>'2. BL Supply'!S7+'6. Preferred (Scenario Yr)'!S11</f>
        <v>0</v>
      </c>
      <c r="T8" s="457">
        <f>'2. BL Supply'!T7+'6. Preferred (Scenario Yr)'!T11</f>
        <v>0</v>
      </c>
      <c r="U8" s="457">
        <f>'2. BL Supply'!U7+'6. Preferred (Scenario Yr)'!U11</f>
        <v>0</v>
      </c>
      <c r="V8" s="457">
        <f>'2. BL Supply'!V7+'6. Preferred (Scenario Yr)'!V11</f>
        <v>0</v>
      </c>
      <c r="W8" s="457">
        <f>'2. BL Supply'!W7+'6. Preferred (Scenario Yr)'!W11</f>
        <v>0</v>
      </c>
      <c r="X8" s="457">
        <f>'2. BL Supply'!X7+'6. Preferred (Scenario Yr)'!X11</f>
        <v>0</v>
      </c>
      <c r="Y8" s="457">
        <f>'2. BL Supply'!Y7+'6. Preferred (Scenario Yr)'!Y11</f>
        <v>0</v>
      </c>
      <c r="Z8" s="457">
        <f>'2. BL Supply'!Z7+'6. Preferred (Scenario Yr)'!Z11</f>
        <v>0</v>
      </c>
      <c r="AA8" s="457">
        <f>'2. BL Supply'!AA7+'6. Preferred (Scenario Yr)'!AA11</f>
        <v>0</v>
      </c>
      <c r="AB8" s="457">
        <f>'2. BL Supply'!AB7+'6. Preferred (Scenario Yr)'!AB11</f>
        <v>0</v>
      </c>
      <c r="AC8" s="457">
        <f>'2. BL Supply'!AC7+'6. Preferred (Scenario Yr)'!AC11</f>
        <v>0</v>
      </c>
      <c r="AD8" s="457">
        <f>'2. BL Supply'!AD7+'6. Preferred (Scenario Yr)'!AD11</f>
        <v>0</v>
      </c>
      <c r="AE8" s="457">
        <f>'2. BL Supply'!AE7+'6. Preferred (Scenario Yr)'!AE11</f>
        <v>0</v>
      </c>
      <c r="AF8" s="457">
        <f>'2. BL Supply'!AF7+'6. Preferred (Scenario Yr)'!AF11</f>
        <v>0</v>
      </c>
      <c r="AG8" s="457">
        <f>'2. BL Supply'!AG7+'6. Preferred (Scenario Yr)'!AG11</f>
        <v>0</v>
      </c>
      <c r="AH8" s="457">
        <f>'2. BL Supply'!AH7+'6. Preferred (Scenario Yr)'!AH11</f>
        <v>0</v>
      </c>
      <c r="AI8" s="457">
        <f>'2. BL Supply'!AI7+'6. Preferred (Scenario Yr)'!AI11</f>
        <v>0</v>
      </c>
      <c r="AJ8" s="762">
        <f>'2. BL Supply'!AJ7+'6. Preferred (Scenario Yr)'!AJ11</f>
        <v>0</v>
      </c>
    </row>
    <row r="9" spans="1:36" x14ac:dyDescent="0.2">
      <c r="A9" s="279"/>
      <c r="B9" s="955"/>
      <c r="C9" s="673" t="s">
        <v>123</v>
      </c>
      <c r="D9" s="871" t="s">
        <v>123</v>
      </c>
      <c r="E9" s="873" t="s">
        <v>123</v>
      </c>
      <c r="F9" s="280" t="s">
        <v>123</v>
      </c>
      <c r="G9" s="280">
        <v>2</v>
      </c>
      <c r="H9" s="761" t="s">
        <v>123</v>
      </c>
      <c r="I9" s="322" t="s">
        <v>123</v>
      </c>
      <c r="J9" s="322" t="s">
        <v>123</v>
      </c>
      <c r="K9" s="322" t="s">
        <v>123</v>
      </c>
      <c r="L9" s="444" t="s">
        <v>123</v>
      </c>
      <c r="M9" s="444" t="s">
        <v>123</v>
      </c>
      <c r="N9" s="444" t="s">
        <v>123</v>
      </c>
      <c r="O9" s="444" t="s">
        <v>123</v>
      </c>
      <c r="P9" s="444" t="s">
        <v>123</v>
      </c>
      <c r="Q9" s="444" t="s">
        <v>123</v>
      </c>
      <c r="R9" s="444" t="s">
        <v>123</v>
      </c>
      <c r="S9" s="444" t="s">
        <v>123</v>
      </c>
      <c r="T9" s="444" t="s">
        <v>123</v>
      </c>
      <c r="U9" s="444" t="s">
        <v>123</v>
      </c>
      <c r="V9" s="444" t="s">
        <v>123</v>
      </c>
      <c r="W9" s="444" t="s">
        <v>123</v>
      </c>
      <c r="X9" s="444" t="s">
        <v>123</v>
      </c>
      <c r="Y9" s="444" t="s">
        <v>123</v>
      </c>
      <c r="Z9" s="444" t="s">
        <v>123</v>
      </c>
      <c r="AA9" s="444" t="s">
        <v>123</v>
      </c>
      <c r="AB9" s="444" t="s">
        <v>123</v>
      </c>
      <c r="AC9" s="444" t="s">
        <v>123</v>
      </c>
      <c r="AD9" s="444" t="s">
        <v>123</v>
      </c>
      <c r="AE9" s="444" t="s">
        <v>123</v>
      </c>
      <c r="AF9" s="444" t="s">
        <v>123</v>
      </c>
      <c r="AG9" s="444" t="s">
        <v>123</v>
      </c>
      <c r="AH9" s="444" t="s">
        <v>123</v>
      </c>
      <c r="AI9" s="444" t="s">
        <v>123</v>
      </c>
      <c r="AJ9" s="461" t="s">
        <v>123</v>
      </c>
    </row>
    <row r="10" spans="1:36" x14ac:dyDescent="0.2">
      <c r="A10" s="279"/>
      <c r="B10" s="955"/>
      <c r="C10" s="673" t="s">
        <v>123</v>
      </c>
      <c r="D10" s="871" t="s">
        <v>123</v>
      </c>
      <c r="E10" s="873" t="s">
        <v>123</v>
      </c>
      <c r="F10" s="280" t="s">
        <v>123</v>
      </c>
      <c r="G10" s="280">
        <v>2</v>
      </c>
      <c r="H10" s="761" t="s">
        <v>123</v>
      </c>
      <c r="I10" s="322" t="s">
        <v>123</v>
      </c>
      <c r="J10" s="322" t="s">
        <v>123</v>
      </c>
      <c r="K10" s="322" t="s">
        <v>123</v>
      </c>
      <c r="L10" s="444" t="s">
        <v>123</v>
      </c>
      <c r="M10" s="444" t="s">
        <v>123</v>
      </c>
      <c r="N10" s="444" t="s">
        <v>123</v>
      </c>
      <c r="O10" s="444" t="s">
        <v>123</v>
      </c>
      <c r="P10" s="444" t="s">
        <v>123</v>
      </c>
      <c r="Q10" s="444" t="s">
        <v>123</v>
      </c>
      <c r="R10" s="444" t="s">
        <v>123</v>
      </c>
      <c r="S10" s="444" t="s">
        <v>123</v>
      </c>
      <c r="T10" s="444" t="s">
        <v>123</v>
      </c>
      <c r="U10" s="444" t="s">
        <v>123</v>
      </c>
      <c r="V10" s="444" t="s">
        <v>123</v>
      </c>
      <c r="W10" s="444" t="s">
        <v>123</v>
      </c>
      <c r="X10" s="444" t="s">
        <v>123</v>
      </c>
      <c r="Y10" s="444" t="s">
        <v>123</v>
      </c>
      <c r="Z10" s="444" t="s">
        <v>123</v>
      </c>
      <c r="AA10" s="444" t="s">
        <v>123</v>
      </c>
      <c r="AB10" s="444" t="s">
        <v>123</v>
      </c>
      <c r="AC10" s="444" t="s">
        <v>123</v>
      </c>
      <c r="AD10" s="444" t="s">
        <v>123</v>
      </c>
      <c r="AE10" s="444" t="s">
        <v>123</v>
      </c>
      <c r="AF10" s="444" t="s">
        <v>123</v>
      </c>
      <c r="AG10" s="444" t="s">
        <v>123</v>
      </c>
      <c r="AH10" s="444" t="s">
        <v>123</v>
      </c>
      <c r="AI10" s="444" t="s">
        <v>123</v>
      </c>
      <c r="AJ10" s="461" t="s">
        <v>123</v>
      </c>
    </row>
    <row r="11" spans="1:36" x14ac:dyDescent="0.2">
      <c r="A11" s="279"/>
      <c r="B11" s="955"/>
      <c r="C11" s="673" t="s">
        <v>123</v>
      </c>
      <c r="D11" s="871" t="s">
        <v>123</v>
      </c>
      <c r="E11" s="873" t="s">
        <v>123</v>
      </c>
      <c r="F11" s="280" t="s">
        <v>123</v>
      </c>
      <c r="G11" s="280">
        <v>2</v>
      </c>
      <c r="H11" s="761" t="s">
        <v>123</v>
      </c>
      <c r="I11" s="322" t="s">
        <v>123</v>
      </c>
      <c r="J11" s="322" t="s">
        <v>123</v>
      </c>
      <c r="K11" s="322" t="s">
        <v>123</v>
      </c>
      <c r="L11" s="444" t="s">
        <v>123</v>
      </c>
      <c r="M11" s="444" t="s">
        <v>123</v>
      </c>
      <c r="N11" s="444" t="s">
        <v>123</v>
      </c>
      <c r="O11" s="444" t="s">
        <v>123</v>
      </c>
      <c r="P11" s="444" t="s">
        <v>123</v>
      </c>
      <c r="Q11" s="444" t="s">
        <v>123</v>
      </c>
      <c r="R11" s="444" t="s">
        <v>123</v>
      </c>
      <c r="S11" s="444" t="s">
        <v>123</v>
      </c>
      <c r="T11" s="444" t="s">
        <v>123</v>
      </c>
      <c r="U11" s="444" t="s">
        <v>123</v>
      </c>
      <c r="V11" s="444" t="s">
        <v>123</v>
      </c>
      <c r="W11" s="444" t="s">
        <v>123</v>
      </c>
      <c r="X11" s="444" t="s">
        <v>123</v>
      </c>
      <c r="Y11" s="444" t="s">
        <v>123</v>
      </c>
      <c r="Z11" s="444" t="s">
        <v>123</v>
      </c>
      <c r="AA11" s="444" t="s">
        <v>123</v>
      </c>
      <c r="AB11" s="444" t="s">
        <v>123</v>
      </c>
      <c r="AC11" s="444" t="s">
        <v>123</v>
      </c>
      <c r="AD11" s="444" t="s">
        <v>123</v>
      </c>
      <c r="AE11" s="444" t="s">
        <v>123</v>
      </c>
      <c r="AF11" s="444" t="s">
        <v>123</v>
      </c>
      <c r="AG11" s="444" t="s">
        <v>123</v>
      </c>
      <c r="AH11" s="444" t="s">
        <v>123</v>
      </c>
      <c r="AI11" s="444" t="s">
        <v>123</v>
      </c>
      <c r="AJ11" s="461" t="s">
        <v>123</v>
      </c>
    </row>
    <row r="12" spans="1:36" ht="15.75" thickBot="1" x14ac:dyDescent="0.25">
      <c r="A12" s="279"/>
      <c r="B12" s="956"/>
      <c r="C12" s="818" t="s">
        <v>123</v>
      </c>
      <c r="D12" s="874" t="s">
        <v>123</v>
      </c>
      <c r="E12" s="875" t="s">
        <v>123</v>
      </c>
      <c r="F12" s="876" t="s">
        <v>123</v>
      </c>
      <c r="G12" s="876">
        <v>2</v>
      </c>
      <c r="H12" s="771" t="s">
        <v>123</v>
      </c>
      <c r="I12" s="346" t="s">
        <v>123</v>
      </c>
      <c r="J12" s="346" t="s">
        <v>123</v>
      </c>
      <c r="K12" s="346" t="s">
        <v>123</v>
      </c>
      <c r="L12" s="822" t="s">
        <v>123</v>
      </c>
      <c r="M12" s="822" t="s">
        <v>123</v>
      </c>
      <c r="N12" s="822" t="s">
        <v>123</v>
      </c>
      <c r="O12" s="822" t="s">
        <v>123</v>
      </c>
      <c r="P12" s="822" t="s">
        <v>123</v>
      </c>
      <c r="Q12" s="822" t="s">
        <v>123</v>
      </c>
      <c r="R12" s="822" t="s">
        <v>123</v>
      </c>
      <c r="S12" s="822" t="s">
        <v>123</v>
      </c>
      <c r="T12" s="822" t="s">
        <v>123</v>
      </c>
      <c r="U12" s="822" t="s">
        <v>123</v>
      </c>
      <c r="V12" s="822" t="s">
        <v>123</v>
      </c>
      <c r="W12" s="822" t="s">
        <v>123</v>
      </c>
      <c r="X12" s="822" t="s">
        <v>123</v>
      </c>
      <c r="Y12" s="822" t="s">
        <v>123</v>
      </c>
      <c r="Z12" s="822" t="s">
        <v>123</v>
      </c>
      <c r="AA12" s="822" t="s">
        <v>123</v>
      </c>
      <c r="AB12" s="822" t="s">
        <v>123</v>
      </c>
      <c r="AC12" s="822" t="s">
        <v>123</v>
      </c>
      <c r="AD12" s="822" t="s">
        <v>123</v>
      </c>
      <c r="AE12" s="822" t="s">
        <v>123</v>
      </c>
      <c r="AF12" s="822" t="s">
        <v>123</v>
      </c>
      <c r="AG12" s="822" t="s">
        <v>123</v>
      </c>
      <c r="AH12" s="822" t="s">
        <v>123</v>
      </c>
      <c r="AI12" s="822" t="s">
        <v>123</v>
      </c>
      <c r="AJ12" s="823" t="s">
        <v>123</v>
      </c>
    </row>
    <row r="13" spans="1:36" ht="15" customHeight="1" x14ac:dyDescent="0.2">
      <c r="A13" s="177"/>
      <c r="B13" s="968" t="s">
        <v>632</v>
      </c>
      <c r="C13" s="774" t="s">
        <v>633</v>
      </c>
      <c r="D13" s="808" t="s">
        <v>634</v>
      </c>
      <c r="E13" s="776" t="s">
        <v>635</v>
      </c>
      <c r="F13" s="777" t="s">
        <v>75</v>
      </c>
      <c r="G13" s="777">
        <v>2</v>
      </c>
      <c r="H13" s="756">
        <f>'2. BL Supply'!H10+'6. Preferred (Scenario Yr)'!H17</f>
        <v>0</v>
      </c>
      <c r="I13" s="323">
        <f>'2. BL Supply'!I10+'6. Preferred (Scenario Yr)'!I17</f>
        <v>0</v>
      </c>
      <c r="J13" s="323">
        <f>'2. BL Supply'!J10+'6. Preferred (Scenario Yr)'!J17</f>
        <v>0</v>
      </c>
      <c r="K13" s="323">
        <f>'2. BL Supply'!K10+'6. Preferred (Scenario Yr)'!K17</f>
        <v>0</v>
      </c>
      <c r="L13" s="778">
        <f>'2. BL Supply'!L10+'6. Preferred (Scenario Yr)'!L17</f>
        <v>0</v>
      </c>
      <c r="M13" s="778">
        <f>'2. BL Supply'!M10+'6. Preferred (Scenario Yr)'!M17</f>
        <v>0</v>
      </c>
      <c r="N13" s="778">
        <f>'2. BL Supply'!N10+'6. Preferred (Scenario Yr)'!N17</f>
        <v>0</v>
      </c>
      <c r="O13" s="778">
        <f>'2. BL Supply'!O10+'6. Preferred (Scenario Yr)'!O17</f>
        <v>0</v>
      </c>
      <c r="P13" s="778">
        <f>'2. BL Supply'!P10+'6. Preferred (Scenario Yr)'!P17</f>
        <v>0</v>
      </c>
      <c r="Q13" s="778">
        <f>'2. BL Supply'!Q10+'6. Preferred (Scenario Yr)'!Q17</f>
        <v>0</v>
      </c>
      <c r="R13" s="778">
        <f>'2. BL Supply'!R10+'6. Preferred (Scenario Yr)'!R17</f>
        <v>0</v>
      </c>
      <c r="S13" s="778">
        <f>'2. BL Supply'!S10+'6. Preferred (Scenario Yr)'!S17</f>
        <v>0</v>
      </c>
      <c r="T13" s="778">
        <f>'2. BL Supply'!T10+'6. Preferred (Scenario Yr)'!T17</f>
        <v>0</v>
      </c>
      <c r="U13" s="778">
        <f>'2. BL Supply'!U10+'6. Preferred (Scenario Yr)'!U17</f>
        <v>0</v>
      </c>
      <c r="V13" s="778">
        <f>'2. BL Supply'!V10+'6. Preferred (Scenario Yr)'!V17</f>
        <v>0</v>
      </c>
      <c r="W13" s="778">
        <f>'2. BL Supply'!W10+'6. Preferred (Scenario Yr)'!W17</f>
        <v>0</v>
      </c>
      <c r="X13" s="778">
        <f>'2. BL Supply'!X10+'6. Preferred (Scenario Yr)'!X17</f>
        <v>0</v>
      </c>
      <c r="Y13" s="778">
        <f>'2. BL Supply'!Y10+'6. Preferred (Scenario Yr)'!Y17</f>
        <v>0</v>
      </c>
      <c r="Z13" s="778">
        <f>'2. BL Supply'!Z10+'6. Preferred (Scenario Yr)'!Z17</f>
        <v>0</v>
      </c>
      <c r="AA13" s="778">
        <f>'2. BL Supply'!AA10+'6. Preferred (Scenario Yr)'!AA17</f>
        <v>0</v>
      </c>
      <c r="AB13" s="778">
        <f>'2. BL Supply'!AB10+'6. Preferred (Scenario Yr)'!AB17</f>
        <v>0</v>
      </c>
      <c r="AC13" s="778">
        <f>'2. BL Supply'!AC10+'6. Preferred (Scenario Yr)'!AC17</f>
        <v>0</v>
      </c>
      <c r="AD13" s="778">
        <f>'2. BL Supply'!AD10+'6. Preferred (Scenario Yr)'!AD17</f>
        <v>0</v>
      </c>
      <c r="AE13" s="778">
        <f>'2. BL Supply'!AE10+'6. Preferred (Scenario Yr)'!AE17</f>
        <v>0</v>
      </c>
      <c r="AF13" s="778">
        <f>'2. BL Supply'!AF10+'6. Preferred (Scenario Yr)'!AF17</f>
        <v>0</v>
      </c>
      <c r="AG13" s="778">
        <f>'2. BL Supply'!AG10+'6. Preferred (Scenario Yr)'!AG17</f>
        <v>0</v>
      </c>
      <c r="AH13" s="778">
        <f>'2. BL Supply'!AH10+'6. Preferred (Scenario Yr)'!AH17</f>
        <v>0</v>
      </c>
      <c r="AI13" s="778">
        <f>'2. BL Supply'!AI10+'6. Preferred (Scenario Yr)'!AI17</f>
        <v>0</v>
      </c>
      <c r="AJ13" s="779">
        <f>'2. BL Supply'!AJ10+'6. Preferred (Scenario Yr)'!AJ17</f>
        <v>0</v>
      </c>
    </row>
    <row r="14" spans="1:36" x14ac:dyDescent="0.2">
      <c r="A14" s="279"/>
      <c r="B14" s="969"/>
      <c r="C14" s="673" t="s">
        <v>123</v>
      </c>
      <c r="D14" s="871" t="s">
        <v>123</v>
      </c>
      <c r="E14" s="872" t="s">
        <v>123</v>
      </c>
      <c r="F14" s="660" t="s">
        <v>123</v>
      </c>
      <c r="G14" s="660">
        <v>2</v>
      </c>
      <c r="H14" s="761" t="s">
        <v>123</v>
      </c>
      <c r="I14" s="322" t="s">
        <v>123</v>
      </c>
      <c r="J14" s="322" t="s">
        <v>123</v>
      </c>
      <c r="K14" s="322" t="s">
        <v>123</v>
      </c>
      <c r="L14" s="444" t="s">
        <v>123</v>
      </c>
      <c r="M14" s="444" t="s">
        <v>123</v>
      </c>
      <c r="N14" s="444" t="s">
        <v>123</v>
      </c>
      <c r="O14" s="444" t="s">
        <v>123</v>
      </c>
      <c r="P14" s="444" t="s">
        <v>123</v>
      </c>
      <c r="Q14" s="444" t="s">
        <v>123</v>
      </c>
      <c r="R14" s="444" t="s">
        <v>123</v>
      </c>
      <c r="S14" s="444" t="s">
        <v>123</v>
      </c>
      <c r="T14" s="444" t="s">
        <v>123</v>
      </c>
      <c r="U14" s="444" t="s">
        <v>123</v>
      </c>
      <c r="V14" s="444" t="s">
        <v>123</v>
      </c>
      <c r="W14" s="444" t="s">
        <v>123</v>
      </c>
      <c r="X14" s="444" t="s">
        <v>123</v>
      </c>
      <c r="Y14" s="444" t="s">
        <v>123</v>
      </c>
      <c r="Z14" s="444" t="s">
        <v>123</v>
      </c>
      <c r="AA14" s="444" t="s">
        <v>123</v>
      </c>
      <c r="AB14" s="444" t="s">
        <v>123</v>
      </c>
      <c r="AC14" s="444" t="s">
        <v>123</v>
      </c>
      <c r="AD14" s="444" t="s">
        <v>123</v>
      </c>
      <c r="AE14" s="444" t="s">
        <v>123</v>
      </c>
      <c r="AF14" s="444" t="s">
        <v>123</v>
      </c>
      <c r="AG14" s="444" t="s">
        <v>123</v>
      </c>
      <c r="AH14" s="444" t="s">
        <v>123</v>
      </c>
      <c r="AI14" s="444" t="s">
        <v>123</v>
      </c>
      <c r="AJ14" s="461" t="s">
        <v>123</v>
      </c>
    </row>
    <row r="15" spans="1:36" x14ac:dyDescent="0.2">
      <c r="A15" s="279"/>
      <c r="B15" s="969"/>
      <c r="C15" s="673" t="s">
        <v>123</v>
      </c>
      <c r="D15" s="871" t="s">
        <v>123</v>
      </c>
      <c r="E15" s="872" t="s">
        <v>123</v>
      </c>
      <c r="F15" s="660" t="s">
        <v>123</v>
      </c>
      <c r="G15" s="660">
        <v>2</v>
      </c>
      <c r="H15" s="761" t="s">
        <v>123</v>
      </c>
      <c r="I15" s="322" t="s">
        <v>123</v>
      </c>
      <c r="J15" s="322" t="s">
        <v>123</v>
      </c>
      <c r="K15" s="322" t="s">
        <v>123</v>
      </c>
      <c r="L15" s="444" t="s">
        <v>123</v>
      </c>
      <c r="M15" s="444" t="s">
        <v>123</v>
      </c>
      <c r="N15" s="444" t="s">
        <v>123</v>
      </c>
      <c r="O15" s="444" t="s">
        <v>123</v>
      </c>
      <c r="P15" s="444" t="s">
        <v>123</v>
      </c>
      <c r="Q15" s="444" t="s">
        <v>123</v>
      </c>
      <c r="R15" s="444" t="s">
        <v>123</v>
      </c>
      <c r="S15" s="444" t="s">
        <v>123</v>
      </c>
      <c r="T15" s="444" t="s">
        <v>123</v>
      </c>
      <c r="U15" s="444" t="s">
        <v>123</v>
      </c>
      <c r="V15" s="444" t="s">
        <v>123</v>
      </c>
      <c r="W15" s="444" t="s">
        <v>123</v>
      </c>
      <c r="X15" s="444" t="s">
        <v>123</v>
      </c>
      <c r="Y15" s="444" t="s">
        <v>123</v>
      </c>
      <c r="Z15" s="444" t="s">
        <v>123</v>
      </c>
      <c r="AA15" s="444" t="s">
        <v>123</v>
      </c>
      <c r="AB15" s="444" t="s">
        <v>123</v>
      </c>
      <c r="AC15" s="444" t="s">
        <v>123</v>
      </c>
      <c r="AD15" s="444" t="s">
        <v>123</v>
      </c>
      <c r="AE15" s="444" t="s">
        <v>123</v>
      </c>
      <c r="AF15" s="444" t="s">
        <v>123</v>
      </c>
      <c r="AG15" s="444" t="s">
        <v>123</v>
      </c>
      <c r="AH15" s="444" t="s">
        <v>123</v>
      </c>
      <c r="AI15" s="444" t="s">
        <v>123</v>
      </c>
      <c r="AJ15" s="461" t="s">
        <v>123</v>
      </c>
    </row>
    <row r="16" spans="1:36" x14ac:dyDescent="0.2">
      <c r="A16" s="279"/>
      <c r="B16" s="969"/>
      <c r="C16" s="673" t="s">
        <v>123</v>
      </c>
      <c r="D16" s="871" t="s">
        <v>123</v>
      </c>
      <c r="E16" s="872" t="s">
        <v>123</v>
      </c>
      <c r="F16" s="660" t="s">
        <v>123</v>
      </c>
      <c r="G16" s="660">
        <v>2</v>
      </c>
      <c r="H16" s="761" t="s">
        <v>123</v>
      </c>
      <c r="I16" s="322" t="s">
        <v>123</v>
      </c>
      <c r="J16" s="322" t="s">
        <v>123</v>
      </c>
      <c r="K16" s="322" t="s">
        <v>123</v>
      </c>
      <c r="L16" s="444" t="s">
        <v>123</v>
      </c>
      <c r="M16" s="444" t="s">
        <v>123</v>
      </c>
      <c r="N16" s="444" t="s">
        <v>123</v>
      </c>
      <c r="O16" s="444" t="s">
        <v>123</v>
      </c>
      <c r="P16" s="444" t="s">
        <v>123</v>
      </c>
      <c r="Q16" s="444" t="s">
        <v>123</v>
      </c>
      <c r="R16" s="444" t="s">
        <v>123</v>
      </c>
      <c r="S16" s="444" t="s">
        <v>123</v>
      </c>
      <c r="T16" s="444" t="s">
        <v>123</v>
      </c>
      <c r="U16" s="444" t="s">
        <v>123</v>
      </c>
      <c r="V16" s="444" t="s">
        <v>123</v>
      </c>
      <c r="W16" s="444" t="s">
        <v>123</v>
      </c>
      <c r="X16" s="444" t="s">
        <v>123</v>
      </c>
      <c r="Y16" s="444" t="s">
        <v>123</v>
      </c>
      <c r="Z16" s="444" t="s">
        <v>123</v>
      </c>
      <c r="AA16" s="444" t="s">
        <v>123</v>
      </c>
      <c r="AB16" s="444" t="s">
        <v>123</v>
      </c>
      <c r="AC16" s="444" t="s">
        <v>123</v>
      </c>
      <c r="AD16" s="444" t="s">
        <v>123</v>
      </c>
      <c r="AE16" s="444" t="s">
        <v>123</v>
      </c>
      <c r="AF16" s="444" t="s">
        <v>123</v>
      </c>
      <c r="AG16" s="444" t="s">
        <v>123</v>
      </c>
      <c r="AH16" s="444" t="s">
        <v>123</v>
      </c>
      <c r="AI16" s="444" t="s">
        <v>123</v>
      </c>
      <c r="AJ16" s="461" t="s">
        <v>123</v>
      </c>
    </row>
    <row r="17" spans="1:36" x14ac:dyDescent="0.2">
      <c r="A17" s="177"/>
      <c r="B17" s="969"/>
      <c r="C17" s="766" t="s">
        <v>636</v>
      </c>
      <c r="D17" s="796" t="s">
        <v>637</v>
      </c>
      <c r="E17" s="759" t="s">
        <v>638</v>
      </c>
      <c r="F17" s="760" t="s">
        <v>75</v>
      </c>
      <c r="G17" s="760">
        <v>2</v>
      </c>
      <c r="H17" s="761">
        <f>'2. BL Supply'!H14+'6. Preferred (Scenario Yr)'!H24</f>
        <v>6.749550000000001</v>
      </c>
      <c r="I17" s="322">
        <f>'2. BL Supply'!I14+'6. Preferred (Scenario Yr)'!I24</f>
        <v>6.749550000000001</v>
      </c>
      <c r="J17" s="322">
        <f>'2. BL Supply'!J14+'6. Preferred (Scenario Yr)'!J24</f>
        <v>6.749550000000001</v>
      </c>
      <c r="K17" s="322">
        <f>'2. BL Supply'!K14+'6. Preferred (Scenario Yr)'!K24</f>
        <v>6.749550000000001</v>
      </c>
      <c r="L17" s="457">
        <f>'2. BL Supply'!L14+'6. Preferred (Scenario Yr)'!L24</f>
        <v>6.749550000000001</v>
      </c>
      <c r="M17" s="457">
        <f>'2. BL Supply'!M14+'6. Preferred (Scenario Yr)'!M24</f>
        <v>6.749550000000001</v>
      </c>
      <c r="N17" s="457">
        <f>'2. BL Supply'!N14+'6. Preferred (Scenario Yr)'!N24</f>
        <v>6.749550000000001</v>
      </c>
      <c r="O17" s="457">
        <f>'2. BL Supply'!O14+'6. Preferred (Scenario Yr)'!O24</f>
        <v>6.749550000000001</v>
      </c>
      <c r="P17" s="457">
        <f>'2. BL Supply'!P14+'6. Preferred (Scenario Yr)'!P24</f>
        <v>6.749550000000001</v>
      </c>
      <c r="Q17" s="457">
        <f>'2. BL Supply'!Q14+'6. Preferred (Scenario Yr)'!Q24</f>
        <v>6.749550000000001</v>
      </c>
      <c r="R17" s="457">
        <f>'2. BL Supply'!R14+'6. Preferred (Scenario Yr)'!R24</f>
        <v>6.749550000000001</v>
      </c>
      <c r="S17" s="457">
        <f>'2. BL Supply'!S14+'6. Preferred (Scenario Yr)'!S24</f>
        <v>6.749550000000001</v>
      </c>
      <c r="T17" s="457">
        <f>'2. BL Supply'!T14+'6. Preferred (Scenario Yr)'!T24</f>
        <v>6.749550000000001</v>
      </c>
      <c r="U17" s="457">
        <f>'2. BL Supply'!U14+'6. Preferred (Scenario Yr)'!U24</f>
        <v>6.749550000000001</v>
      </c>
      <c r="V17" s="457">
        <f>'2. BL Supply'!V14+'6. Preferred (Scenario Yr)'!V24</f>
        <v>6.749550000000001</v>
      </c>
      <c r="W17" s="457">
        <f>'2. BL Supply'!W14+'6. Preferred (Scenario Yr)'!W24</f>
        <v>6.749550000000001</v>
      </c>
      <c r="X17" s="457">
        <f>'2. BL Supply'!X14+'6. Preferred (Scenario Yr)'!X24</f>
        <v>6.749550000000001</v>
      </c>
      <c r="Y17" s="457">
        <f>'2. BL Supply'!Y14+'6. Preferred (Scenario Yr)'!Y24</f>
        <v>6.749550000000001</v>
      </c>
      <c r="Z17" s="457">
        <f>'2. BL Supply'!Z14+'6. Preferred (Scenario Yr)'!Z24</f>
        <v>6.749550000000001</v>
      </c>
      <c r="AA17" s="457">
        <f>'2. BL Supply'!AA14+'6. Preferred (Scenario Yr)'!AA24</f>
        <v>6.749550000000001</v>
      </c>
      <c r="AB17" s="457">
        <f>'2. BL Supply'!AB14+'6. Preferred (Scenario Yr)'!AB24</f>
        <v>6.749550000000001</v>
      </c>
      <c r="AC17" s="457">
        <f>'2. BL Supply'!AC14+'6. Preferred (Scenario Yr)'!AC24</f>
        <v>6.749550000000001</v>
      </c>
      <c r="AD17" s="457">
        <f>'2. BL Supply'!AD14+'6. Preferred (Scenario Yr)'!AD24</f>
        <v>6.749550000000001</v>
      </c>
      <c r="AE17" s="457">
        <f>'2. BL Supply'!AE14+'6. Preferred (Scenario Yr)'!AE24</f>
        <v>6.749550000000001</v>
      </c>
      <c r="AF17" s="457">
        <f>'2. BL Supply'!AF14+'6. Preferred (Scenario Yr)'!AF24</f>
        <v>6.749550000000001</v>
      </c>
      <c r="AG17" s="457">
        <f>'2. BL Supply'!AG14+'6. Preferred (Scenario Yr)'!AG24</f>
        <v>6.749550000000001</v>
      </c>
      <c r="AH17" s="457">
        <f>'2. BL Supply'!AH14+'6. Preferred (Scenario Yr)'!AH24</f>
        <v>6.749550000000001</v>
      </c>
      <c r="AI17" s="457">
        <f>'2. BL Supply'!AI14+'6. Preferred (Scenario Yr)'!AI24</f>
        <v>6.749550000000001</v>
      </c>
      <c r="AJ17" s="762">
        <f>'2. BL Supply'!AJ14+'6. Preferred (Scenario Yr)'!AJ24</f>
        <v>6.749550000000001</v>
      </c>
    </row>
    <row r="18" spans="1:36" x14ac:dyDescent="0.2">
      <c r="A18" s="279"/>
      <c r="B18" s="969"/>
      <c r="C18" s="673" t="s">
        <v>123</v>
      </c>
      <c r="D18" s="782" t="s">
        <v>123</v>
      </c>
      <c r="E18" s="873" t="s">
        <v>123</v>
      </c>
      <c r="F18" s="280" t="s">
        <v>123</v>
      </c>
      <c r="G18" s="280">
        <v>2</v>
      </c>
      <c r="H18" s="761" t="s">
        <v>123</v>
      </c>
      <c r="I18" s="322" t="s">
        <v>123</v>
      </c>
      <c r="J18" s="322" t="s">
        <v>123</v>
      </c>
      <c r="K18" s="322" t="s">
        <v>123</v>
      </c>
      <c r="L18" s="444" t="s">
        <v>639</v>
      </c>
      <c r="M18" s="444" t="s">
        <v>123</v>
      </c>
      <c r="N18" s="444" t="s">
        <v>123</v>
      </c>
      <c r="O18" s="444" t="s">
        <v>123</v>
      </c>
      <c r="P18" s="444" t="s">
        <v>123</v>
      </c>
      <c r="Q18" s="444" t="s">
        <v>123</v>
      </c>
      <c r="R18" s="444" t="s">
        <v>123</v>
      </c>
      <c r="S18" s="444" t="s">
        <v>123</v>
      </c>
      <c r="T18" s="444" t="s">
        <v>123</v>
      </c>
      <c r="U18" s="444" t="s">
        <v>123</v>
      </c>
      <c r="V18" s="444" t="s">
        <v>123</v>
      </c>
      <c r="W18" s="444" t="s">
        <v>123</v>
      </c>
      <c r="X18" s="444" t="s">
        <v>123</v>
      </c>
      <c r="Y18" s="444" t="s">
        <v>123</v>
      </c>
      <c r="Z18" s="444" t="s">
        <v>123</v>
      </c>
      <c r="AA18" s="444" t="s">
        <v>123</v>
      </c>
      <c r="AB18" s="444" t="s">
        <v>123</v>
      </c>
      <c r="AC18" s="444" t="s">
        <v>123</v>
      </c>
      <c r="AD18" s="444" t="s">
        <v>123</v>
      </c>
      <c r="AE18" s="444" t="s">
        <v>123</v>
      </c>
      <c r="AF18" s="444" t="s">
        <v>123</v>
      </c>
      <c r="AG18" s="444" t="s">
        <v>123</v>
      </c>
      <c r="AH18" s="444" t="s">
        <v>123</v>
      </c>
      <c r="AI18" s="444" t="s">
        <v>123</v>
      </c>
      <c r="AJ18" s="461" t="s">
        <v>123</v>
      </c>
    </row>
    <row r="19" spans="1:36" x14ac:dyDescent="0.2">
      <c r="A19" s="279"/>
      <c r="B19" s="969"/>
      <c r="C19" s="673" t="s">
        <v>123</v>
      </c>
      <c r="D19" s="782" t="s">
        <v>123</v>
      </c>
      <c r="E19" s="873" t="s">
        <v>123</v>
      </c>
      <c r="F19" s="280" t="s">
        <v>123</v>
      </c>
      <c r="G19" s="280">
        <v>2</v>
      </c>
      <c r="H19" s="761" t="s">
        <v>123</v>
      </c>
      <c r="I19" s="322" t="s">
        <v>123</v>
      </c>
      <c r="J19" s="322" t="s">
        <v>123</v>
      </c>
      <c r="K19" s="322" t="s">
        <v>123</v>
      </c>
      <c r="L19" s="444" t="s">
        <v>123</v>
      </c>
      <c r="M19" s="444" t="s">
        <v>123</v>
      </c>
      <c r="N19" s="444" t="s">
        <v>123</v>
      </c>
      <c r="O19" s="444" t="s">
        <v>123</v>
      </c>
      <c r="P19" s="444" t="s">
        <v>123</v>
      </c>
      <c r="Q19" s="444" t="s">
        <v>123</v>
      </c>
      <c r="R19" s="444" t="s">
        <v>123</v>
      </c>
      <c r="S19" s="444" t="s">
        <v>123</v>
      </c>
      <c r="T19" s="444" t="s">
        <v>123</v>
      </c>
      <c r="U19" s="444" t="s">
        <v>123</v>
      </c>
      <c r="V19" s="444" t="s">
        <v>123</v>
      </c>
      <c r="W19" s="444" t="s">
        <v>123</v>
      </c>
      <c r="X19" s="444" t="s">
        <v>123</v>
      </c>
      <c r="Y19" s="444" t="s">
        <v>123</v>
      </c>
      <c r="Z19" s="444" t="s">
        <v>123</v>
      </c>
      <c r="AA19" s="444" t="s">
        <v>123</v>
      </c>
      <c r="AB19" s="444" t="s">
        <v>123</v>
      </c>
      <c r="AC19" s="444" t="s">
        <v>123</v>
      </c>
      <c r="AD19" s="444" t="s">
        <v>123</v>
      </c>
      <c r="AE19" s="444" t="s">
        <v>123</v>
      </c>
      <c r="AF19" s="444" t="s">
        <v>123</v>
      </c>
      <c r="AG19" s="444" t="s">
        <v>123</v>
      </c>
      <c r="AH19" s="444" t="s">
        <v>123</v>
      </c>
      <c r="AI19" s="444" t="s">
        <v>123</v>
      </c>
      <c r="AJ19" s="461" t="s">
        <v>123</v>
      </c>
    </row>
    <row r="20" spans="1:36" x14ac:dyDescent="0.2">
      <c r="A20" s="279"/>
      <c r="B20" s="969"/>
      <c r="C20" s="673" t="s">
        <v>123</v>
      </c>
      <c r="D20" s="871" t="s">
        <v>123</v>
      </c>
      <c r="E20" s="481" t="s">
        <v>123</v>
      </c>
      <c r="F20" s="660" t="s">
        <v>123</v>
      </c>
      <c r="G20" s="660">
        <v>2</v>
      </c>
      <c r="H20" s="761" t="s">
        <v>123</v>
      </c>
      <c r="I20" s="322" t="s">
        <v>123</v>
      </c>
      <c r="J20" s="322" t="s">
        <v>123</v>
      </c>
      <c r="K20" s="322" t="s">
        <v>123</v>
      </c>
      <c r="L20" s="444" t="s">
        <v>123</v>
      </c>
      <c r="M20" s="444" t="s">
        <v>123</v>
      </c>
      <c r="N20" s="444" t="s">
        <v>123</v>
      </c>
      <c r="O20" s="444" t="s">
        <v>123</v>
      </c>
      <c r="P20" s="444" t="s">
        <v>123</v>
      </c>
      <c r="Q20" s="444" t="s">
        <v>123</v>
      </c>
      <c r="R20" s="444" t="s">
        <v>123</v>
      </c>
      <c r="S20" s="444" t="s">
        <v>123</v>
      </c>
      <c r="T20" s="444" t="s">
        <v>123</v>
      </c>
      <c r="U20" s="444" t="s">
        <v>123</v>
      </c>
      <c r="V20" s="444" t="s">
        <v>123</v>
      </c>
      <c r="W20" s="444" t="s">
        <v>123</v>
      </c>
      <c r="X20" s="444" t="s">
        <v>123</v>
      </c>
      <c r="Y20" s="444" t="s">
        <v>123</v>
      </c>
      <c r="Z20" s="444" t="s">
        <v>123</v>
      </c>
      <c r="AA20" s="444" t="s">
        <v>123</v>
      </c>
      <c r="AB20" s="444" t="s">
        <v>123</v>
      </c>
      <c r="AC20" s="444" t="s">
        <v>123</v>
      </c>
      <c r="AD20" s="444" t="s">
        <v>123</v>
      </c>
      <c r="AE20" s="444" t="s">
        <v>123</v>
      </c>
      <c r="AF20" s="444" t="s">
        <v>123</v>
      </c>
      <c r="AG20" s="444" t="s">
        <v>123</v>
      </c>
      <c r="AH20" s="444" t="s">
        <v>123</v>
      </c>
      <c r="AI20" s="444" t="s">
        <v>123</v>
      </c>
      <c r="AJ20" s="461" t="s">
        <v>123</v>
      </c>
    </row>
    <row r="21" spans="1:36" ht="25.5" x14ac:dyDescent="0.2">
      <c r="A21" s="177"/>
      <c r="B21" s="969"/>
      <c r="C21" s="766" t="s">
        <v>640</v>
      </c>
      <c r="D21" s="796" t="s">
        <v>641</v>
      </c>
      <c r="E21" s="759" t="s">
        <v>834</v>
      </c>
      <c r="F21" s="760"/>
      <c r="G21" s="760">
        <v>2</v>
      </c>
      <c r="H21" s="761">
        <f>'2. BL Supply'!H17+'2. BL Supply'!H18+'6. Preferred (Scenario Yr)'!H27+'6. Preferred (Scenario Yr)'!H5</f>
        <v>134.99100000000001</v>
      </c>
      <c r="I21" s="322">
        <f>'2. BL Supply'!I17+'2. BL Supply'!I18+'6. Preferred (Scenario Yr)'!I27+'6. Preferred (Scenario Yr)'!I5</f>
        <v>134.99100000000001</v>
      </c>
      <c r="J21" s="322">
        <f>'2. BL Supply'!J17+'2. BL Supply'!J18+'6. Preferred (Scenario Yr)'!J27+'6. Preferred (Scenario Yr)'!J5</f>
        <v>134.99100000000001</v>
      </c>
      <c r="K21" s="322">
        <f>'2. BL Supply'!K17+'2. BL Supply'!K18+'6. Preferred (Scenario Yr)'!K27+'6. Preferred (Scenario Yr)'!K5</f>
        <v>134.99100000000001</v>
      </c>
      <c r="L21" s="457">
        <f>'2. BL Supply'!L17+'2. BL Supply'!L18+'6. Preferred (Scenario Yr)'!L27+'6. Preferred (Scenario Yr)'!L5</f>
        <v>134.99100000000001</v>
      </c>
      <c r="M21" s="457">
        <f>'2. BL Supply'!M17+'2. BL Supply'!M18+'6. Preferred (Scenario Yr)'!M27+'6. Preferred (Scenario Yr)'!M5</f>
        <v>134.99100000000001</v>
      </c>
      <c r="N21" s="457">
        <f>'2. BL Supply'!N17+'2. BL Supply'!N18+'6. Preferred (Scenario Yr)'!N27+'6. Preferred (Scenario Yr)'!N5</f>
        <v>134.99100000000001</v>
      </c>
      <c r="O21" s="457">
        <f>'2. BL Supply'!O17+'2. BL Supply'!O18+'6. Preferred (Scenario Yr)'!O27+'6. Preferred (Scenario Yr)'!O5</f>
        <v>134.99100000000001</v>
      </c>
      <c r="P21" s="457">
        <f>'2. BL Supply'!P17+'2. BL Supply'!P18+'6. Preferred (Scenario Yr)'!P27+'6. Preferred (Scenario Yr)'!P5</f>
        <v>134.99100000000001</v>
      </c>
      <c r="Q21" s="457">
        <f>'2. BL Supply'!Q17+'2. BL Supply'!Q18+'6. Preferred (Scenario Yr)'!Q27+'6. Preferred (Scenario Yr)'!Q5</f>
        <v>132.99100000000001</v>
      </c>
      <c r="R21" s="457">
        <f>'2. BL Supply'!R17+'2. BL Supply'!R18+'6. Preferred (Scenario Yr)'!R27+'6. Preferred (Scenario Yr)'!R5</f>
        <v>132.99100000000001</v>
      </c>
      <c r="S21" s="457">
        <f>'2. BL Supply'!S17+'2. BL Supply'!S18+'6. Preferred (Scenario Yr)'!S27+'6. Preferred (Scenario Yr)'!S5</f>
        <v>132.99100000000001</v>
      </c>
      <c r="T21" s="457">
        <f>'2. BL Supply'!T17+'2. BL Supply'!T18+'6. Preferred (Scenario Yr)'!T27+'6. Preferred (Scenario Yr)'!T5</f>
        <v>132.99100000000001</v>
      </c>
      <c r="U21" s="457">
        <f>'2. BL Supply'!U17+'2. BL Supply'!U18+'6. Preferred (Scenario Yr)'!U27+'6. Preferred (Scenario Yr)'!U5</f>
        <v>132.99100000000001</v>
      </c>
      <c r="V21" s="457">
        <f>'2. BL Supply'!V17+'2. BL Supply'!V18+'6. Preferred (Scenario Yr)'!V27+'6. Preferred (Scenario Yr)'!V5</f>
        <v>123.99100000000001</v>
      </c>
      <c r="W21" s="457">
        <f>'2. BL Supply'!W17+'2. BL Supply'!W18+'6. Preferred (Scenario Yr)'!W27+'6. Preferred (Scenario Yr)'!W5</f>
        <v>123.99100000000001</v>
      </c>
      <c r="X21" s="457">
        <f>'2. BL Supply'!X17+'2. BL Supply'!X18+'6. Preferred (Scenario Yr)'!X27+'6. Preferred (Scenario Yr)'!X5</f>
        <v>123.99100000000001</v>
      </c>
      <c r="Y21" s="457">
        <f>'2. BL Supply'!Y17+'2. BL Supply'!Y18+'6. Preferred (Scenario Yr)'!Y27+'6. Preferred (Scenario Yr)'!Y5</f>
        <v>123.99100000000001</v>
      </c>
      <c r="Z21" s="457">
        <f>'2. BL Supply'!Z17+'2. BL Supply'!Z18+'6. Preferred (Scenario Yr)'!Z27+'6. Preferred (Scenario Yr)'!Z5</f>
        <v>123.99100000000001</v>
      </c>
      <c r="AA21" s="457">
        <f>'2. BL Supply'!AA17+'2. BL Supply'!AA18+'6. Preferred (Scenario Yr)'!AA27+'6. Preferred (Scenario Yr)'!AA5</f>
        <v>123.99100000000001</v>
      </c>
      <c r="AB21" s="457">
        <f>'2. BL Supply'!AB17+'2. BL Supply'!AB18+'6. Preferred (Scenario Yr)'!AB27+'6. Preferred (Scenario Yr)'!AB5</f>
        <v>123.99100000000001</v>
      </c>
      <c r="AC21" s="457">
        <f>'2. BL Supply'!AC17+'2. BL Supply'!AC18+'6. Preferred (Scenario Yr)'!AC27+'6. Preferred (Scenario Yr)'!AC5</f>
        <v>123.99100000000001</v>
      </c>
      <c r="AD21" s="457">
        <f>'2. BL Supply'!AD17+'2. BL Supply'!AD18+'6. Preferred (Scenario Yr)'!AD27+'6. Preferred (Scenario Yr)'!AD5</f>
        <v>123.99100000000001</v>
      </c>
      <c r="AE21" s="457">
        <f>'2. BL Supply'!AE17+'2. BL Supply'!AE18+'6. Preferred (Scenario Yr)'!AE27+'6. Preferred (Scenario Yr)'!AE5</f>
        <v>123.99100000000001</v>
      </c>
      <c r="AF21" s="457">
        <f>'2. BL Supply'!AF17+'2. BL Supply'!AF18+'6. Preferred (Scenario Yr)'!AF27+'6. Preferred (Scenario Yr)'!AF5</f>
        <v>123.99100000000001</v>
      </c>
      <c r="AG21" s="457">
        <f>'2. BL Supply'!AG17+'2. BL Supply'!AG18+'6. Preferred (Scenario Yr)'!AG27+'6. Preferred (Scenario Yr)'!AG5</f>
        <v>123.99100000000001</v>
      </c>
      <c r="AH21" s="457">
        <f>'2. BL Supply'!AH17+'2. BL Supply'!AH18+'6. Preferred (Scenario Yr)'!AH27+'6. Preferred (Scenario Yr)'!AH5</f>
        <v>123.99100000000001</v>
      </c>
      <c r="AI21" s="457">
        <f>'2. BL Supply'!AI17+'2. BL Supply'!AI18+'6. Preferred (Scenario Yr)'!AI27+'6. Preferred (Scenario Yr)'!AI5</f>
        <v>123.99100000000001</v>
      </c>
      <c r="AJ21" s="762">
        <f>'2. BL Supply'!AJ17+'2. BL Supply'!AJ18+'6. Preferred (Scenario Yr)'!AJ27+'6. Preferred (Scenario Yr)'!AJ5</f>
        <v>123.99100000000001</v>
      </c>
    </row>
    <row r="22" spans="1:36" x14ac:dyDescent="0.2">
      <c r="A22" s="177"/>
      <c r="B22" s="969"/>
      <c r="C22" s="766" t="s">
        <v>123</v>
      </c>
      <c r="D22" s="877" t="s">
        <v>123</v>
      </c>
      <c r="E22" s="759" t="s">
        <v>123</v>
      </c>
      <c r="F22" s="760" t="s">
        <v>123</v>
      </c>
      <c r="G22" s="760">
        <v>2</v>
      </c>
      <c r="H22" s="761" t="s">
        <v>639</v>
      </c>
      <c r="I22" s="322" t="s">
        <v>639</v>
      </c>
      <c r="J22" s="322" t="s">
        <v>639</v>
      </c>
      <c r="K22" s="322" t="s">
        <v>639</v>
      </c>
      <c r="L22" s="457" t="s">
        <v>123</v>
      </c>
      <c r="M22" s="457" t="s">
        <v>123</v>
      </c>
      <c r="N22" s="457" t="s">
        <v>123</v>
      </c>
      <c r="O22" s="457" t="s">
        <v>123</v>
      </c>
      <c r="P22" s="457" t="s">
        <v>123</v>
      </c>
      <c r="Q22" s="457" t="s">
        <v>123</v>
      </c>
      <c r="R22" s="457" t="s">
        <v>123</v>
      </c>
      <c r="S22" s="457" t="s">
        <v>123</v>
      </c>
      <c r="T22" s="457" t="s">
        <v>123</v>
      </c>
      <c r="U22" s="457" t="s">
        <v>123</v>
      </c>
      <c r="V22" s="457" t="s">
        <v>123</v>
      </c>
      <c r="W22" s="457" t="s">
        <v>123</v>
      </c>
      <c r="X22" s="457" t="s">
        <v>123</v>
      </c>
      <c r="Y22" s="457" t="s">
        <v>123</v>
      </c>
      <c r="Z22" s="457" t="s">
        <v>123</v>
      </c>
      <c r="AA22" s="457" t="s">
        <v>123</v>
      </c>
      <c r="AB22" s="457" t="s">
        <v>123</v>
      </c>
      <c r="AC22" s="457" t="s">
        <v>123</v>
      </c>
      <c r="AD22" s="457" t="s">
        <v>123</v>
      </c>
      <c r="AE22" s="457" t="s">
        <v>123</v>
      </c>
      <c r="AF22" s="457" t="s">
        <v>123</v>
      </c>
      <c r="AG22" s="457" t="s">
        <v>123</v>
      </c>
      <c r="AH22" s="457" t="s">
        <v>123</v>
      </c>
      <c r="AI22" s="457" t="s">
        <v>123</v>
      </c>
      <c r="AJ22" s="762" t="s">
        <v>123</v>
      </c>
    </row>
    <row r="23" spans="1:36" x14ac:dyDescent="0.2">
      <c r="A23" s="177"/>
      <c r="B23" s="969"/>
      <c r="C23" s="673" t="s">
        <v>123</v>
      </c>
      <c r="D23" s="782" t="s">
        <v>123</v>
      </c>
      <c r="E23" s="873" t="s">
        <v>123</v>
      </c>
      <c r="F23" s="280" t="s">
        <v>123</v>
      </c>
      <c r="G23" s="280">
        <v>2</v>
      </c>
      <c r="H23" s="761" t="s">
        <v>123</v>
      </c>
      <c r="I23" s="322" t="s">
        <v>123</v>
      </c>
      <c r="J23" s="322" t="s">
        <v>123</v>
      </c>
      <c r="K23" s="322" t="s">
        <v>123</v>
      </c>
      <c r="L23" s="444" t="s">
        <v>123</v>
      </c>
      <c r="M23" s="444" t="s">
        <v>123</v>
      </c>
      <c r="N23" s="444" t="s">
        <v>123</v>
      </c>
      <c r="O23" s="444" t="s">
        <v>123</v>
      </c>
      <c r="P23" s="444" t="s">
        <v>123</v>
      </c>
      <c r="Q23" s="444" t="s">
        <v>123</v>
      </c>
      <c r="R23" s="444" t="s">
        <v>123</v>
      </c>
      <c r="S23" s="444" t="s">
        <v>123</v>
      </c>
      <c r="T23" s="444" t="s">
        <v>123</v>
      </c>
      <c r="U23" s="444" t="s">
        <v>123</v>
      </c>
      <c r="V23" s="444" t="s">
        <v>123</v>
      </c>
      <c r="W23" s="444" t="s">
        <v>123</v>
      </c>
      <c r="X23" s="444" t="s">
        <v>123</v>
      </c>
      <c r="Y23" s="444" t="s">
        <v>123</v>
      </c>
      <c r="Z23" s="444" t="s">
        <v>123</v>
      </c>
      <c r="AA23" s="444" t="s">
        <v>123</v>
      </c>
      <c r="AB23" s="444" t="s">
        <v>123</v>
      </c>
      <c r="AC23" s="444" t="s">
        <v>123</v>
      </c>
      <c r="AD23" s="444" t="s">
        <v>123</v>
      </c>
      <c r="AE23" s="444" t="s">
        <v>123</v>
      </c>
      <c r="AF23" s="444" t="s">
        <v>123</v>
      </c>
      <c r="AG23" s="444" t="s">
        <v>123</v>
      </c>
      <c r="AH23" s="444" t="s">
        <v>123</v>
      </c>
      <c r="AI23" s="444" t="s">
        <v>123</v>
      </c>
      <c r="AJ23" s="461" t="s">
        <v>123</v>
      </c>
    </row>
    <row r="24" spans="1:36" x14ac:dyDescent="0.2">
      <c r="A24" s="177"/>
      <c r="B24" s="969"/>
      <c r="C24" s="673" t="s">
        <v>123</v>
      </c>
      <c r="D24" s="782" t="s">
        <v>123</v>
      </c>
      <c r="E24" s="873" t="s">
        <v>123</v>
      </c>
      <c r="F24" s="280" t="s">
        <v>123</v>
      </c>
      <c r="G24" s="280">
        <v>2</v>
      </c>
      <c r="H24" s="761" t="s">
        <v>123</v>
      </c>
      <c r="I24" s="322" t="s">
        <v>123</v>
      </c>
      <c r="J24" s="322" t="s">
        <v>123</v>
      </c>
      <c r="K24" s="322" t="s">
        <v>123</v>
      </c>
      <c r="L24" s="444" t="s">
        <v>123</v>
      </c>
      <c r="M24" s="444" t="s">
        <v>123</v>
      </c>
      <c r="N24" s="444" t="s">
        <v>123</v>
      </c>
      <c r="O24" s="444" t="s">
        <v>123</v>
      </c>
      <c r="P24" s="444" t="s">
        <v>123</v>
      </c>
      <c r="Q24" s="444" t="s">
        <v>123</v>
      </c>
      <c r="R24" s="444" t="s">
        <v>123</v>
      </c>
      <c r="S24" s="444" t="s">
        <v>123</v>
      </c>
      <c r="T24" s="444" t="s">
        <v>123</v>
      </c>
      <c r="U24" s="444" t="s">
        <v>123</v>
      </c>
      <c r="V24" s="444" t="s">
        <v>123</v>
      </c>
      <c r="W24" s="444" t="s">
        <v>123</v>
      </c>
      <c r="X24" s="444" t="s">
        <v>123</v>
      </c>
      <c r="Y24" s="444" t="s">
        <v>123</v>
      </c>
      <c r="Z24" s="444" t="s">
        <v>123</v>
      </c>
      <c r="AA24" s="444" t="s">
        <v>123</v>
      </c>
      <c r="AB24" s="444" t="s">
        <v>123</v>
      </c>
      <c r="AC24" s="444" t="s">
        <v>123</v>
      </c>
      <c r="AD24" s="444" t="s">
        <v>123</v>
      </c>
      <c r="AE24" s="444" t="s">
        <v>123</v>
      </c>
      <c r="AF24" s="444" t="s">
        <v>123</v>
      </c>
      <c r="AG24" s="444" t="s">
        <v>123</v>
      </c>
      <c r="AH24" s="444" t="s">
        <v>123</v>
      </c>
      <c r="AI24" s="444" t="s">
        <v>123</v>
      </c>
      <c r="AJ24" s="461" t="s">
        <v>123</v>
      </c>
    </row>
    <row r="25" spans="1:36" x14ac:dyDescent="0.2">
      <c r="A25" s="177"/>
      <c r="B25" s="969"/>
      <c r="C25" s="673" t="s">
        <v>123</v>
      </c>
      <c r="D25" s="782" t="s">
        <v>123</v>
      </c>
      <c r="E25" s="873" t="s">
        <v>123</v>
      </c>
      <c r="F25" s="280" t="s">
        <v>123</v>
      </c>
      <c r="G25" s="280">
        <v>2</v>
      </c>
      <c r="H25" s="761" t="s">
        <v>123</v>
      </c>
      <c r="I25" s="322" t="s">
        <v>123</v>
      </c>
      <c r="J25" s="322" t="s">
        <v>123</v>
      </c>
      <c r="K25" s="322" t="s">
        <v>123</v>
      </c>
      <c r="L25" s="444" t="s">
        <v>123</v>
      </c>
      <c r="M25" s="444" t="s">
        <v>123</v>
      </c>
      <c r="N25" s="444" t="s">
        <v>123</v>
      </c>
      <c r="O25" s="444" t="s">
        <v>123</v>
      </c>
      <c r="P25" s="444" t="s">
        <v>123</v>
      </c>
      <c r="Q25" s="444" t="s">
        <v>123</v>
      </c>
      <c r="R25" s="444" t="s">
        <v>123</v>
      </c>
      <c r="S25" s="444" t="s">
        <v>123</v>
      </c>
      <c r="T25" s="444" t="s">
        <v>123</v>
      </c>
      <c r="U25" s="444" t="s">
        <v>123</v>
      </c>
      <c r="V25" s="444" t="s">
        <v>123</v>
      </c>
      <c r="W25" s="444" t="s">
        <v>123</v>
      </c>
      <c r="X25" s="444" t="s">
        <v>123</v>
      </c>
      <c r="Y25" s="444" t="s">
        <v>123</v>
      </c>
      <c r="Z25" s="444" t="s">
        <v>123</v>
      </c>
      <c r="AA25" s="444" t="s">
        <v>123</v>
      </c>
      <c r="AB25" s="444" t="s">
        <v>123</v>
      </c>
      <c r="AC25" s="444" t="s">
        <v>123</v>
      </c>
      <c r="AD25" s="444" t="s">
        <v>123</v>
      </c>
      <c r="AE25" s="444" t="s">
        <v>123</v>
      </c>
      <c r="AF25" s="444" t="s">
        <v>123</v>
      </c>
      <c r="AG25" s="444" t="s">
        <v>123</v>
      </c>
      <c r="AH25" s="444" t="s">
        <v>123</v>
      </c>
      <c r="AI25" s="444" t="s">
        <v>123</v>
      </c>
      <c r="AJ25" s="461" t="s">
        <v>123</v>
      </c>
    </row>
    <row r="26" spans="1:36" x14ac:dyDescent="0.2">
      <c r="A26" s="177"/>
      <c r="B26" s="970"/>
      <c r="C26" s="673" t="s">
        <v>123</v>
      </c>
      <c r="D26" s="782" t="s">
        <v>123</v>
      </c>
      <c r="E26" s="873" t="s">
        <v>123</v>
      </c>
      <c r="F26" s="280" t="s">
        <v>123</v>
      </c>
      <c r="G26" s="280">
        <v>2</v>
      </c>
      <c r="H26" s="761" t="s">
        <v>123</v>
      </c>
      <c r="I26" s="322" t="s">
        <v>123</v>
      </c>
      <c r="J26" s="322" t="s">
        <v>123</v>
      </c>
      <c r="K26" s="322" t="s">
        <v>123</v>
      </c>
      <c r="L26" s="444" t="s">
        <v>123</v>
      </c>
      <c r="M26" s="444" t="s">
        <v>123</v>
      </c>
      <c r="N26" s="444" t="s">
        <v>123</v>
      </c>
      <c r="O26" s="444" t="s">
        <v>123</v>
      </c>
      <c r="P26" s="444" t="s">
        <v>123</v>
      </c>
      <c r="Q26" s="444" t="s">
        <v>123</v>
      </c>
      <c r="R26" s="444" t="s">
        <v>123</v>
      </c>
      <c r="S26" s="444" t="s">
        <v>123</v>
      </c>
      <c r="T26" s="444" t="s">
        <v>123</v>
      </c>
      <c r="U26" s="444" t="s">
        <v>123</v>
      </c>
      <c r="V26" s="444" t="s">
        <v>123</v>
      </c>
      <c r="W26" s="444" t="s">
        <v>123</v>
      </c>
      <c r="X26" s="444" t="s">
        <v>123</v>
      </c>
      <c r="Y26" s="444" t="s">
        <v>123</v>
      </c>
      <c r="Z26" s="444" t="s">
        <v>123</v>
      </c>
      <c r="AA26" s="444" t="s">
        <v>123</v>
      </c>
      <c r="AB26" s="444" t="s">
        <v>123</v>
      </c>
      <c r="AC26" s="444" t="s">
        <v>123</v>
      </c>
      <c r="AD26" s="444" t="s">
        <v>123</v>
      </c>
      <c r="AE26" s="444" t="s">
        <v>123</v>
      </c>
      <c r="AF26" s="444" t="s">
        <v>123</v>
      </c>
      <c r="AG26" s="444" t="s">
        <v>123</v>
      </c>
      <c r="AH26" s="444" t="s">
        <v>123</v>
      </c>
      <c r="AI26" s="444" t="s">
        <v>123</v>
      </c>
      <c r="AJ26" s="461" t="s">
        <v>123</v>
      </c>
    </row>
    <row r="27" spans="1:36" ht="25.5" x14ac:dyDescent="0.2">
      <c r="A27" s="177"/>
      <c r="B27" s="971"/>
      <c r="C27" s="766" t="s">
        <v>642</v>
      </c>
      <c r="D27" s="760" t="s">
        <v>183</v>
      </c>
      <c r="E27" s="759" t="s">
        <v>835</v>
      </c>
      <c r="F27" s="760" t="s">
        <v>75</v>
      </c>
      <c r="G27" s="760">
        <v>2</v>
      </c>
      <c r="H27" s="761">
        <f>'2. BL Supply'!H24+'6. Preferred (Scenario Yr)'!H38+'6. Preferred (Scenario Yr)'!H14</f>
        <v>8.2438904519668998</v>
      </c>
      <c r="I27" s="322">
        <f>'2. BL Supply'!I24+'6. Preferred (Scenario Yr)'!I38+'6. Preferred (Scenario Yr)'!I14</f>
        <v>8.2438904519668998</v>
      </c>
      <c r="J27" s="322">
        <f>'2. BL Supply'!J24+'6. Preferred (Scenario Yr)'!J38+'6. Preferred (Scenario Yr)'!J14</f>
        <v>8.2438904519668998</v>
      </c>
      <c r="K27" s="322">
        <f>'2. BL Supply'!K24+'6. Preferred (Scenario Yr)'!K38+'6. Preferred (Scenario Yr)'!K14</f>
        <v>8.2438904519668998</v>
      </c>
      <c r="L27" s="457">
        <f>'2. BL Supply'!L24+'6. Preferred (Scenario Yr)'!L38+'6. Preferred (Scenario Yr)'!L14</f>
        <v>8.2438904519668998</v>
      </c>
      <c r="M27" s="457">
        <f>'2. BL Supply'!M24+'6. Preferred (Scenario Yr)'!M38+'6. Preferred (Scenario Yr)'!M14</f>
        <v>8.2438904519668998</v>
      </c>
      <c r="N27" s="457">
        <f>'2. BL Supply'!N24+'6. Preferred (Scenario Yr)'!N38+'6. Preferred (Scenario Yr)'!N14</f>
        <v>8.2438904519668998</v>
      </c>
      <c r="O27" s="457">
        <f>'2. BL Supply'!O24+'6. Preferred (Scenario Yr)'!O38+'6. Preferred (Scenario Yr)'!O14</f>
        <v>8.2438904519668998</v>
      </c>
      <c r="P27" s="457">
        <f>'2. BL Supply'!P24+'6. Preferred (Scenario Yr)'!P38+'6. Preferred (Scenario Yr)'!P14</f>
        <v>8.2438904519668998</v>
      </c>
      <c r="Q27" s="457">
        <f>'2. BL Supply'!Q24+'6. Preferred (Scenario Yr)'!Q38+'6. Preferred (Scenario Yr)'!Q14</f>
        <v>8.2438904519668998</v>
      </c>
      <c r="R27" s="457">
        <f>'2. BL Supply'!R24+'6. Preferred (Scenario Yr)'!R38+'6. Preferred (Scenario Yr)'!R14</f>
        <v>8.2438904519668998</v>
      </c>
      <c r="S27" s="457">
        <f>'2. BL Supply'!S24+'6. Preferred (Scenario Yr)'!S38+'6. Preferred (Scenario Yr)'!S14</f>
        <v>8.2438904519668998</v>
      </c>
      <c r="T27" s="457">
        <f>'2. BL Supply'!T24+'6. Preferred (Scenario Yr)'!T38+'6. Preferred (Scenario Yr)'!T14</f>
        <v>8.2438904519668998</v>
      </c>
      <c r="U27" s="457">
        <f>'2. BL Supply'!U24+'6. Preferred (Scenario Yr)'!U38+'6. Preferred (Scenario Yr)'!U14</f>
        <v>8.2438904519668998</v>
      </c>
      <c r="V27" s="457">
        <f>'2. BL Supply'!V24+'6. Preferred (Scenario Yr)'!V38+'6. Preferred (Scenario Yr)'!V14</f>
        <v>8.2438904519668998</v>
      </c>
      <c r="W27" s="457">
        <f>'2. BL Supply'!W24+'6. Preferred (Scenario Yr)'!W38+'6. Preferred (Scenario Yr)'!W14</f>
        <v>8.2438904519668998</v>
      </c>
      <c r="X27" s="457">
        <f>'2. BL Supply'!X24+'6. Preferred (Scenario Yr)'!X38+'6. Preferred (Scenario Yr)'!X14</f>
        <v>8.2438904519668998</v>
      </c>
      <c r="Y27" s="457">
        <f>'2. BL Supply'!Y24+'6. Preferred (Scenario Yr)'!Y38+'6. Preferred (Scenario Yr)'!Y14</f>
        <v>8.2438904519668998</v>
      </c>
      <c r="Z27" s="457">
        <f>'2. BL Supply'!Z24+'6. Preferred (Scenario Yr)'!Z38+'6. Preferred (Scenario Yr)'!Z14</f>
        <v>8.2438904519668998</v>
      </c>
      <c r="AA27" s="457">
        <f>'2. BL Supply'!AA24+'6. Preferred (Scenario Yr)'!AA38+'6. Preferred (Scenario Yr)'!AA14</f>
        <v>8.2438904519668998</v>
      </c>
      <c r="AB27" s="457">
        <f>'2. BL Supply'!AB24+'6. Preferred (Scenario Yr)'!AB38+'6. Preferred (Scenario Yr)'!AB14</f>
        <v>8.2438904519668998</v>
      </c>
      <c r="AC27" s="457">
        <f>'2. BL Supply'!AC24+'6. Preferred (Scenario Yr)'!AC38+'6. Preferred (Scenario Yr)'!AC14</f>
        <v>8.2438904519668998</v>
      </c>
      <c r="AD27" s="457">
        <f>'2. BL Supply'!AD24+'6. Preferred (Scenario Yr)'!AD38+'6. Preferred (Scenario Yr)'!AD14</f>
        <v>8.2438904519668998</v>
      </c>
      <c r="AE27" s="457">
        <f>'2. BL Supply'!AE24+'6. Preferred (Scenario Yr)'!AE38+'6. Preferred (Scenario Yr)'!AE14</f>
        <v>8.2438904519668998</v>
      </c>
      <c r="AF27" s="457">
        <f>'2. BL Supply'!AF24+'6. Preferred (Scenario Yr)'!AF38+'6. Preferred (Scenario Yr)'!AF14</f>
        <v>8.2438904519668998</v>
      </c>
      <c r="AG27" s="457">
        <f>'2. BL Supply'!AG24+'6. Preferred (Scenario Yr)'!AG38+'6. Preferred (Scenario Yr)'!AG14</f>
        <v>8.2438904519668998</v>
      </c>
      <c r="AH27" s="457">
        <f>'2. BL Supply'!AH24+'6. Preferred (Scenario Yr)'!AH38+'6. Preferred (Scenario Yr)'!AH14</f>
        <v>8.2438904519668998</v>
      </c>
      <c r="AI27" s="457">
        <f>'2. BL Supply'!AI24+'6. Preferred (Scenario Yr)'!AI38+'6. Preferred (Scenario Yr)'!AI14</f>
        <v>8.2438904519668998</v>
      </c>
      <c r="AJ27" s="762">
        <f>'2. BL Supply'!AJ24+'6. Preferred (Scenario Yr)'!AJ38+'6. Preferred (Scenario Yr)'!AJ14</f>
        <v>8.2438904519668998</v>
      </c>
    </row>
    <row r="28" spans="1:36" ht="15.75" thickBot="1" x14ac:dyDescent="0.25">
      <c r="A28" s="177"/>
      <c r="B28" s="972"/>
      <c r="C28" s="866" t="s">
        <v>643</v>
      </c>
      <c r="D28" s="878" t="s">
        <v>185</v>
      </c>
      <c r="E28" s="879" t="s">
        <v>644</v>
      </c>
      <c r="F28" s="869" t="s">
        <v>75</v>
      </c>
      <c r="G28" s="869">
        <v>2</v>
      </c>
      <c r="H28" s="787">
        <f>'2. BL Supply'!H25+'6. Preferred (Scenario Yr)'!H41</f>
        <v>1.36</v>
      </c>
      <c r="I28" s="281">
        <f>'2. BL Supply'!I25+'6. Preferred (Scenario Yr)'!I41</f>
        <v>1.36</v>
      </c>
      <c r="J28" s="281">
        <f>'2. BL Supply'!J25+'6. Preferred (Scenario Yr)'!J41</f>
        <v>1.36</v>
      </c>
      <c r="K28" s="281">
        <f>'2. BL Supply'!K25+'6. Preferred (Scenario Yr)'!K41</f>
        <v>1.36</v>
      </c>
      <c r="L28" s="463">
        <f>'2. BL Supply'!L25+'6. Preferred (Scenario Yr)'!L41</f>
        <v>1.36</v>
      </c>
      <c r="M28" s="463">
        <f>'2. BL Supply'!M25+'6. Preferred (Scenario Yr)'!M41</f>
        <v>1.36</v>
      </c>
      <c r="N28" s="463">
        <f>'2. BL Supply'!N25+'6. Preferred (Scenario Yr)'!N41</f>
        <v>1.36</v>
      </c>
      <c r="O28" s="463">
        <f>'2. BL Supply'!O25+'6. Preferred (Scenario Yr)'!O41</f>
        <v>1.36</v>
      </c>
      <c r="P28" s="463">
        <f>'2. BL Supply'!P25+'6. Preferred (Scenario Yr)'!P41</f>
        <v>1.36</v>
      </c>
      <c r="Q28" s="463">
        <f>'2. BL Supply'!Q25+'6. Preferred (Scenario Yr)'!Q41</f>
        <v>1.36</v>
      </c>
      <c r="R28" s="463">
        <f>'2. BL Supply'!R25+'6. Preferred (Scenario Yr)'!R41</f>
        <v>1.36</v>
      </c>
      <c r="S28" s="463">
        <f>'2. BL Supply'!S25+'6. Preferred (Scenario Yr)'!S41</f>
        <v>1.36</v>
      </c>
      <c r="T28" s="463">
        <f>'2. BL Supply'!T25+'6. Preferred (Scenario Yr)'!T41</f>
        <v>1.36</v>
      </c>
      <c r="U28" s="463">
        <f>'2. BL Supply'!U25+'6. Preferred (Scenario Yr)'!U41</f>
        <v>1.36</v>
      </c>
      <c r="V28" s="463">
        <f>'2. BL Supply'!V25+'6. Preferred (Scenario Yr)'!V41</f>
        <v>1.36</v>
      </c>
      <c r="W28" s="463">
        <f>'2. BL Supply'!W25+'6. Preferred (Scenario Yr)'!W41</f>
        <v>1.36</v>
      </c>
      <c r="X28" s="463">
        <f>'2. BL Supply'!X25+'6. Preferred (Scenario Yr)'!X41</f>
        <v>1.36</v>
      </c>
      <c r="Y28" s="463">
        <f>'2. BL Supply'!Y25+'6. Preferred (Scenario Yr)'!Y41</f>
        <v>1.36</v>
      </c>
      <c r="Z28" s="463">
        <f>'2. BL Supply'!Z25+'6. Preferred (Scenario Yr)'!Z41</f>
        <v>1.36</v>
      </c>
      <c r="AA28" s="463">
        <f>'2. BL Supply'!AA25+'6. Preferred (Scenario Yr)'!AA41</f>
        <v>1.36</v>
      </c>
      <c r="AB28" s="463">
        <f>'2. BL Supply'!AB25+'6. Preferred (Scenario Yr)'!AB41</f>
        <v>1.36</v>
      </c>
      <c r="AC28" s="463">
        <f>'2. BL Supply'!AC25+'6. Preferred (Scenario Yr)'!AC41</f>
        <v>1.36</v>
      </c>
      <c r="AD28" s="463">
        <f>'2. BL Supply'!AD25+'6. Preferred (Scenario Yr)'!AD41</f>
        <v>1.36</v>
      </c>
      <c r="AE28" s="463">
        <f>'2. BL Supply'!AE25+'6. Preferred (Scenario Yr)'!AE41</f>
        <v>1.36</v>
      </c>
      <c r="AF28" s="463">
        <f>'2. BL Supply'!AF25+'6. Preferred (Scenario Yr)'!AF41</f>
        <v>1.36</v>
      </c>
      <c r="AG28" s="463">
        <f>'2. BL Supply'!AG25+'6. Preferred (Scenario Yr)'!AG41</f>
        <v>1.36</v>
      </c>
      <c r="AH28" s="463">
        <f>'2. BL Supply'!AH25+'6. Preferred (Scenario Yr)'!AH41</f>
        <v>1.36</v>
      </c>
      <c r="AI28" s="463">
        <f>'2. BL Supply'!AI25+'6. Preferred (Scenario Yr)'!AI41</f>
        <v>1.36</v>
      </c>
      <c r="AJ28" s="458">
        <f>'2. BL Supply'!AJ25+'6. Preferred (Scenario Yr)'!AJ41</f>
        <v>1.36</v>
      </c>
    </row>
    <row r="29" spans="1:36" ht="15.75" x14ac:dyDescent="0.25">
      <c r="A29" s="177"/>
      <c r="B29" s="196"/>
      <c r="C29" s="174"/>
      <c r="D29" s="283"/>
      <c r="E29" s="284"/>
      <c r="F29" s="197"/>
      <c r="G29" s="197"/>
      <c r="H29" s="197"/>
      <c r="I29" s="200"/>
      <c r="J29" s="285"/>
      <c r="K29" s="286"/>
      <c r="L29" s="287"/>
      <c r="M29" s="288"/>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6"/>
      <c r="C30" s="174"/>
      <c r="D30" s="289"/>
      <c r="E30" s="290"/>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6"/>
      <c r="C31" s="197"/>
      <c r="D31" s="283"/>
      <c r="E31" s="284"/>
      <c r="F31" s="197"/>
      <c r="G31" s="197"/>
      <c r="H31" s="197"/>
      <c r="I31" s="197"/>
      <c r="J31" s="197"/>
      <c r="K31" s="197"/>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6"/>
      <c r="C32" s="197"/>
      <c r="D32" s="291" t="str">
        <f>'TITLE PAGE'!B9</f>
        <v>Company:</v>
      </c>
      <c r="E32" s="159" t="str">
        <f>'TITLE PAGE'!D9</f>
        <v>Severn Trent Water</v>
      </c>
      <c r="F32" s="197"/>
      <c r="G32" s="197"/>
      <c r="H32" s="197"/>
      <c r="I32" s="197"/>
      <c r="J32" s="197"/>
      <c r="K32" s="197"/>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6"/>
      <c r="C33" s="197"/>
      <c r="D33" s="292" t="str">
        <f>'TITLE PAGE'!B10</f>
        <v>Resource Zone Name:</v>
      </c>
      <c r="E33" s="163" t="str">
        <f>'TITLE PAGE'!D10</f>
        <v>Shelton</v>
      </c>
      <c r="F33" s="197"/>
      <c r="G33" s="197"/>
      <c r="H33" s="197"/>
      <c r="I33" s="197"/>
      <c r="J33" s="197"/>
      <c r="K33" s="197"/>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6"/>
      <c r="C34" s="197"/>
      <c r="D34" s="292" t="str">
        <f>'TITLE PAGE'!B11</f>
        <v>Resource Zone Number:</v>
      </c>
      <c r="E34" s="165">
        <f>'TITLE PAGE'!D11</f>
        <v>11</v>
      </c>
      <c r="F34" s="197"/>
      <c r="G34" s="197"/>
      <c r="H34" s="197"/>
      <c r="I34" s="197"/>
      <c r="J34" s="197"/>
      <c r="K34" s="197"/>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6"/>
      <c r="C35" s="197"/>
      <c r="D35" s="292" t="str">
        <f>'TITLE PAGE'!B12</f>
        <v xml:space="preserve">Planning Scenario Name:                                                                     </v>
      </c>
      <c r="E35" s="163" t="str">
        <f>'TITLE PAGE'!D12</f>
        <v>Dry Year Annual Average</v>
      </c>
      <c r="F35" s="197"/>
      <c r="G35" s="197"/>
      <c r="H35" s="197"/>
      <c r="I35" s="197"/>
      <c r="J35" s="197"/>
      <c r="K35" s="197"/>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6"/>
      <c r="C36" s="197"/>
      <c r="D36" s="293" t="str">
        <f>'TITLE PAGE'!B13</f>
        <v xml:space="preserve">Chosen Level of Service:  </v>
      </c>
      <c r="E36" s="170" t="str">
        <f>'TITLE PAGE'!D13</f>
        <v>No more than 3 in 100 Temporary Use Bans</v>
      </c>
      <c r="F36" s="197"/>
      <c r="G36" s="197"/>
      <c r="H36" s="197"/>
      <c r="I36" s="197"/>
      <c r="J36" s="197"/>
      <c r="K36" s="197"/>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NnSL/SOLKmRdIDjL8DpiDfhK0c5rVP3/FqRTFttKiUYbVcf9Qv7t0Nfi2EdZIhlRuR5x0L/monjhC/2MXWV6MQ==" saltValue="8X7eeh21ZkoYhreSCUX+qQ=="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5908F4-87FC-4811-A1ED-C7576F3D929D}">
  <ds:schemaRef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3CC1B2A-AB74-46A0-948A-F49DF4A54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DBD098-7181-44B6-A95A-DF45C27B3F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2018-07-21T22:08:54Z</dcterms:created>
  <dcterms:modified xsi:type="dcterms:W3CDTF">2019-08-14T19:11:16Z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7900</vt:r8>
  </property>
</Properties>
</file>